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howInkAnnotation="0" codeName="ThisWorkbook"/>
  <xr:revisionPtr revIDLastSave="0" documentId="13_ncr:1_{1653F852-0622-4A07-BAAB-A57077252799}" xr6:coauthVersionLast="47" xr6:coauthVersionMax="47" xr10:uidLastSave="{00000000-0000-0000-0000-000000000000}"/>
  <bookViews>
    <workbookView xWindow="-108" yWindow="-108" windowWidth="23256" windowHeight="12576" tabRatio="880"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sheetId="186" r:id="rId10"/>
    <sheet name="3. Inputs=&gt;" sheetId="150" r:id="rId11"/>
    <sheet name="3a Adjustment term" sheetId="172" r:id="rId12"/>
    <sheet name="3b Allowances" sheetId="156" r:id="rId13"/>
    <sheet name="3c Demand" sheetId="4" r:id="rId14"/>
    <sheet name="3d Electricity losses" sheetId="148" r:id="rId15"/>
    <sheet name="3e CPIH" sheetId="174" r:id="rId16"/>
    <sheet name="3g UIG" sheetId="182" r:id="rId17"/>
    <sheet name="3f Cap levels" sheetId="177" r:id="rId18"/>
    <sheet name="3h Unexpected SVT demand costs" sheetId="179" r:id="rId19"/>
    <sheet name="3i Backwardation (P7)" sheetId="184" r:id="rId20"/>
    <sheet name="3j CPIH &amp; Attrition" sheetId="187"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 localSheetId="9" hidden="1">'[1]Model inputs'!#REF!</definedName>
    <definedName name="__123Graph_A" hidden="1">'[1]Model inputs'!#REF!</definedName>
    <definedName name="__123Graph_AALLTAX" localSheetId="9" hidden="1">'[2]Forecast data'!#REF!</definedName>
    <definedName name="__123Graph_AALLTAX" hidden="1">'[2]Forecast data'!#REF!</definedName>
    <definedName name="__123Graph_ACHGSPD1" localSheetId="9" hidden="1">'[3]CHGSPD19.FIN'!$B$10:$B$20</definedName>
    <definedName name="__123Graph_ACHGSPD1" localSheetId="20" hidden="1">'[3]CHGSPD19.FIN'!$B$10:$B$20</definedName>
    <definedName name="__123Graph_ACHGSPD1" hidden="1">'[4]CHGSPD19.FIN'!$B$10:$B$20</definedName>
    <definedName name="__123Graph_ACHGSPD2" localSheetId="9" hidden="1">'[3]CHGSPD19.FIN'!$E$11:$E$20</definedName>
    <definedName name="__123Graph_ACHGSPD2" localSheetId="20" hidden="1">'[3]CHGSPD19.FIN'!$E$11:$E$20</definedName>
    <definedName name="__123Graph_ACHGSPD2" hidden="1">'[4]CHGSPD19.FIN'!$E$11:$E$20</definedName>
    <definedName name="__123Graph_AEFF" hidden="1">'[5]T3 Page 1'!#REF!</definedName>
    <definedName name="__123Graph_AGR14PBF1" localSheetId="9" hidden="1">'[6]HIS19FIN(A)'!$AF$70:$AF$81</definedName>
    <definedName name="__123Graph_AGR14PBF1" localSheetId="20" hidden="1">'[6]HIS19FIN(A)'!$AF$70:$AF$81</definedName>
    <definedName name="__123Graph_AGR14PBF1" hidden="1">'[7]HIS19FIN(A)'!$AF$70:$AF$81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20" hidden="1">'[6]HIS19FIN(A)'!$K$59:$Q$59</definedName>
    <definedName name="__123Graph_ALBFFIN2" hidden="1">'[7]HIS19FIN(A)'!$K$59:$Q$59</definedName>
    <definedName name="__123Graph_ALBFHIC2" localSheetId="9" hidden="1">'[6]HIS19FIN(A)'!$D$59:$J$59</definedName>
    <definedName name="__123Graph_ALBFHIC2" localSheetId="20" hidden="1">'[6]HIS19FIN(A)'!$D$59:$J$59</definedName>
    <definedName name="__123Graph_ALBFHIC2" hidden="1">'[7]HIS19FIN(A)'!$D$59:$J$59</definedName>
    <definedName name="__123Graph_ALCB" localSheetId="9" hidden="1">'[6]HIS19FIN(A)'!$D$83:$I$83</definedName>
    <definedName name="__123Graph_ALCB" localSheetId="20" hidden="1">'[6]HIS19FIN(A)'!$D$83:$I$83</definedName>
    <definedName name="__123Graph_ALCB" hidden="1">'[7]HIS19FIN(A)'!$D$83:$I$83</definedName>
    <definedName name="__123Graph_ANACFIN" localSheetId="9" hidden="1">'[6]HIS19FIN(A)'!$K$97:$Q$97</definedName>
    <definedName name="__123Graph_ANACFIN" localSheetId="20" hidden="1">'[6]HIS19FIN(A)'!$K$97:$Q$97</definedName>
    <definedName name="__123Graph_ANACFIN" hidden="1">'[7]HIS19FIN(A)'!$K$97:$Q$97</definedName>
    <definedName name="__123Graph_ANACHIC" localSheetId="9" hidden="1">'[6]HIS19FIN(A)'!$D$97:$J$97</definedName>
    <definedName name="__123Graph_ANACHIC" localSheetId="20" hidden="1">'[6]HIS19FIN(A)'!$D$97:$J$97</definedName>
    <definedName name="__123Graph_ANACHIC" hidden="1">'[7]HIS19FIN(A)'!$D$97:$J$97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20" hidden="1">'[3]CHGSPD19.FIN'!$H$10:$H$25</definedName>
    <definedName name="__123Graph_BCHGSPD1" hidden="1">'[4]CHGSPD19.FIN'!$H$10:$H$25</definedName>
    <definedName name="__123Graph_BCHGSPD2" localSheetId="9" hidden="1">'[3]CHGSPD19.FIN'!$I$11:$I$25</definedName>
    <definedName name="__123Graph_BCHGSPD2" localSheetId="20" hidden="1">'[3]CHGSPD19.FIN'!$I$11:$I$25</definedName>
    <definedName name="__123Graph_BCHGSPD2" hidden="1">'[4]CHGSPD19.FIN'!$I$11:$I$25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20" hidden="1">'[6]HIS19FIN(A)'!$D$79:$I$79</definedName>
    <definedName name="__123Graph_BLCB" hidden="1">'[7]HIS19FIN(A)'!$D$79:$I$79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20" hidden="1">'[6]HIS19FIN(A)'!$AK$70:$AK$81</definedName>
    <definedName name="__123Graph_CGR14PBF1" hidden="1">'[7]HIS19FIN(A)'!$AK$70:$AK$81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20" hidden="1">'[6]HIS19FIN(A)'!$AH$70:$AH$81</definedName>
    <definedName name="__123Graph_DGR14PBF1" hidden="1">'[7]HIS19FIN(A)'!$AH$70:$AH$81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20" hidden="1">'[6]HIS19FIN(A)'!$AG$67:$AG$67</definedName>
    <definedName name="__123Graph_EGR14PBF1" hidden="1">'[7]HIS19FIN(A)'!$AG$67:$AG$67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20" hidden="1">'[6]HIS19FIN(A)'!$AH$67:$AH$67</definedName>
    <definedName name="__123Graph_FGR14PBF1" hidden="1">'[7]HIS19FIN(A)'!$AH$67:$AH$67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20" hidden="1">'[6]HIS19FIN(A)'!$R$3:$W$3</definedName>
    <definedName name="__123Graph_LBL_ARESID" hidden="1">'[7]HIS19FIN(A)'!$R$3:$W$3</definedName>
    <definedName name="__123Graph_LBL_BRESID" localSheetId="9" hidden="1">'[6]HIS19FIN(A)'!$R$3:$W$3</definedName>
    <definedName name="__123Graph_LBL_BRESID" localSheetId="20" hidden="1">'[6]HIS19FIN(A)'!$R$3:$W$3</definedName>
    <definedName name="__123Graph_LBL_BRESID" hidden="1">'[7]HIS19FIN(A)'!$R$3:$W$3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20" hidden="1">'[3]CHGSPD19.FIN'!$A$10:$A$25</definedName>
    <definedName name="__123Graph_XCHGSPD1" hidden="1">'[4]CHGSPD19.FIN'!$A$10:$A$25</definedName>
    <definedName name="__123Graph_XCHGSPD2" localSheetId="9" hidden="1">'[3]CHGSPD19.FIN'!$A$11:$A$25</definedName>
    <definedName name="__123Graph_XCHGSPD2" localSheetId="20" hidden="1">'[3]CHGSPD19.FIN'!$A$11:$A$25</definedName>
    <definedName name="__123Graph_XCHGSPD2" hidden="1">'[4]CHGSPD19.FIN'!$A$11:$A$25</definedName>
    <definedName name="__123Graph_XEFF" hidden="1">'[5]T3 Page 1'!#REF!</definedName>
    <definedName name="__123Graph_XGR14PBF1" localSheetId="9" hidden="1">'[6]HIS19FIN(A)'!$AL$70:$AL$81</definedName>
    <definedName name="__123Graph_XGR14PBF1" localSheetId="20" hidden="1">'[6]HIS19FIN(A)'!$AL$70:$AL$81</definedName>
    <definedName name="__123Graph_XGR14PBF1" hidden="1">'[7]HIS19FIN(A)'!$AL$70:$AL$81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20" hidden="1">'[6]HIS19FIN(A)'!$K$61:$Q$61</definedName>
    <definedName name="__123Graph_XLBFFIN2" hidden="1">'[7]HIS19FIN(A)'!$K$61:$Q$61</definedName>
    <definedName name="__123Graph_XLBFHIC" localSheetId="9" hidden="1">'[6]HIS19FIN(A)'!$D$61:$J$61</definedName>
    <definedName name="__123Graph_XLBFHIC" localSheetId="20" hidden="1">'[6]HIS19FIN(A)'!$D$61:$J$61</definedName>
    <definedName name="__123Graph_XLBFHIC" hidden="1">'[7]HIS19FIN(A)'!$D$61:$J$61</definedName>
    <definedName name="__123Graph_XLBFHIC2" localSheetId="9" hidden="1">'[6]HIS19FIN(A)'!$D$61:$J$61</definedName>
    <definedName name="__123Graph_XLBFHIC2" localSheetId="20" hidden="1">'[6]HIS19FIN(A)'!$D$61:$J$61</definedName>
    <definedName name="__123Graph_XLBFHIC2" hidden="1">'[7]HIS19FIN(A)'!$D$61:$J$61</definedName>
    <definedName name="__123Graph_XLCB" localSheetId="9" hidden="1">'[6]HIS19FIN(A)'!$D$79:$I$79</definedName>
    <definedName name="__123Graph_XLCB" localSheetId="20" hidden="1">'[6]HIS19FIN(A)'!$D$79:$I$79</definedName>
    <definedName name="__123Graph_XLCB" hidden="1">'[7]HIS19FIN(A)'!$D$79:$I$79</definedName>
    <definedName name="__123Graph_XNACFIN" localSheetId="9" hidden="1">'[6]HIS19FIN(A)'!$K$95:$Q$95</definedName>
    <definedName name="__123Graph_XNACFIN" localSheetId="20" hidden="1">'[6]HIS19FIN(A)'!$K$95:$Q$95</definedName>
    <definedName name="__123Graph_XNACFIN" hidden="1">'[7]HIS19FIN(A)'!$K$95:$Q$95</definedName>
    <definedName name="__123Graph_XNACHIC" localSheetId="9" hidden="1">'[6]HIS19FIN(A)'!$D$95:$J$95</definedName>
    <definedName name="__123Graph_XNACHIC" localSheetId="20" hidden="1">'[6]HIS19FIN(A)'!$D$95:$J$95</definedName>
    <definedName name="__123Graph_XNACHIC" hidden="1">'[7]HIS19FIN(A)'!$D$95:$J$95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20" hidden="1">{#N/A,#N/A,FALSE,"CGBR95C"}</definedName>
    <definedName name="wrn.table1." hidden="1">{#N/A,#N/A,FALSE,"CGBR95C"}</definedName>
    <definedName name="wrn.table2." localSheetId="9" hidden="1">{#N/A,#N/A,FALSE,"CGBR95C"}</definedName>
    <definedName name="wrn.table2." localSheetId="20" hidden="1">{#N/A,#N/A,FALSE,"CGBR95C"}</definedName>
    <definedName name="wrn.table2." hidden="1">{#N/A,#N/A,FALSE,"CGBR95C"}</definedName>
    <definedName name="wrn.tablea." localSheetId="9" hidden="1">{#N/A,#N/A,FALSE,"CGBR95C"}</definedName>
    <definedName name="wrn.tablea." localSheetId="20" hidden="1">{#N/A,#N/A,FALSE,"CGBR95C"}</definedName>
    <definedName name="wrn.tablea." hidden="1">{#N/A,#N/A,FALSE,"CGBR95C"}</definedName>
    <definedName name="wrn.tableb." localSheetId="9" hidden="1">{#N/A,#N/A,FALSE,"CGBR95C"}</definedName>
    <definedName name="wrn.tableb." localSheetId="20" hidden="1">{#N/A,#N/A,FALSE,"CGBR95C"}</definedName>
    <definedName name="wrn.tableb." hidden="1">{#N/A,#N/A,FALSE,"CGBR95C"}</definedName>
    <definedName name="wrn.tableq." localSheetId="9" hidden="1">{#N/A,#N/A,FALSE,"CGBR95C"}</definedName>
    <definedName name="wrn.tableq." localSheetId="20"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3" i="186" l="1"/>
  <c r="H360" i="186"/>
  <c r="F113" i="186" l="1"/>
  <c r="F45" i="186" l="1" a="1"/>
  <c r="F45" i="186" s="1"/>
  <c r="F83" i="186" s="1" a="1"/>
  <c r="F83" i="186" s="1"/>
  <c r="C294" i="186"/>
  <c r="C320" i="186"/>
  <c r="C325" i="186"/>
  <c r="C308" i="186"/>
  <c r="C324" i="186"/>
  <c r="F57" i="186" a="1"/>
  <c r="F57" i="186" s="1"/>
  <c r="U16" i="174" l="1"/>
  <c r="C167" i="186" l="1"/>
  <c r="D320" i="186" l="1"/>
  <c r="D308" i="186"/>
  <c r="D307" i="186"/>
  <c r="C307" i="186"/>
  <c r="C319" i="186"/>
  <c r="B58" i="187"/>
  <c r="B63" i="187" s="1" a="1"/>
  <c r="B63" i="187" s="1"/>
  <c r="AA252" i="171" l="1"/>
  <c r="AA253" i="171"/>
  <c r="AA254" i="171"/>
  <c r="AA255" i="171"/>
  <c r="AA256" i="171"/>
  <c r="AA257" i="171"/>
  <c r="AA258" i="171"/>
  <c r="AA259" i="171"/>
  <c r="AA260" i="171"/>
  <c r="AA261" i="171"/>
  <c r="AA262" i="171"/>
  <c r="AA263" i="171"/>
  <c r="AA264" i="171"/>
  <c r="AA251" i="171"/>
  <c r="AA236" i="171"/>
  <c r="AA235" i="171"/>
  <c r="AA234" i="171"/>
  <c r="AA233" i="171"/>
  <c r="AA232" i="171"/>
  <c r="AA231" i="171"/>
  <c r="AA230" i="171"/>
  <c r="AA229" i="171"/>
  <c r="AA228" i="171"/>
  <c r="AA227" i="171"/>
  <c r="AA226" i="171"/>
  <c r="AA225" i="171"/>
  <c r="AA224" i="171"/>
  <c r="AA223" i="171"/>
  <c r="AA196" i="171"/>
  <c r="AA197" i="171"/>
  <c r="AA198" i="171"/>
  <c r="AA199" i="171"/>
  <c r="AA200" i="171"/>
  <c r="AA201" i="171"/>
  <c r="AA202" i="171"/>
  <c r="AA203" i="171"/>
  <c r="AA204" i="171"/>
  <c r="AA205" i="171"/>
  <c r="AA206" i="171"/>
  <c r="AA207" i="171"/>
  <c r="AA208" i="171"/>
  <c r="AA195" i="171"/>
  <c r="AA168" i="171"/>
  <c r="AA169" i="171"/>
  <c r="AA170" i="171"/>
  <c r="AA171" i="171"/>
  <c r="AA172" i="171"/>
  <c r="AA173" i="171"/>
  <c r="AA174" i="171"/>
  <c r="AA175" i="171"/>
  <c r="AA176" i="171"/>
  <c r="AA177" i="171"/>
  <c r="AA178" i="171"/>
  <c r="AA179" i="171"/>
  <c r="AA180" i="171"/>
  <c r="AA167" i="171"/>
  <c r="AA140" i="171"/>
  <c r="AA141" i="171"/>
  <c r="AA142" i="171"/>
  <c r="AA143" i="171"/>
  <c r="AA144" i="171"/>
  <c r="AA145" i="171"/>
  <c r="AA146" i="171"/>
  <c r="AA147" i="171"/>
  <c r="AA148" i="171"/>
  <c r="AA149" i="171"/>
  <c r="AA150" i="171"/>
  <c r="AA151" i="171"/>
  <c r="AA152" i="171"/>
  <c r="AA139" i="171"/>
  <c r="AA112" i="171"/>
  <c r="AA113" i="171"/>
  <c r="AA114" i="171"/>
  <c r="AA115" i="171"/>
  <c r="AA116" i="171"/>
  <c r="AA117" i="171"/>
  <c r="AA118" i="171"/>
  <c r="AA119" i="171"/>
  <c r="AA120" i="171"/>
  <c r="AA121" i="171"/>
  <c r="AA122" i="171"/>
  <c r="AA123" i="171"/>
  <c r="AA124" i="171"/>
  <c r="AA111" i="171"/>
  <c r="AA83" i="171"/>
  <c r="AA56" i="171"/>
  <c r="AA57" i="171"/>
  <c r="AA58" i="171"/>
  <c r="AA59" i="171"/>
  <c r="AA60" i="171"/>
  <c r="AA61" i="171"/>
  <c r="AA62" i="171"/>
  <c r="AA63" i="171"/>
  <c r="AA64" i="171"/>
  <c r="AA65" i="171"/>
  <c r="AA66" i="171"/>
  <c r="AA67" i="171"/>
  <c r="AA68" i="171"/>
  <c r="AA55" i="171"/>
  <c r="AA28" i="171"/>
  <c r="AA29" i="171"/>
  <c r="AA30" i="171"/>
  <c r="AA31" i="171"/>
  <c r="AA32" i="171"/>
  <c r="AA33" i="171"/>
  <c r="AA34" i="171"/>
  <c r="AA35" i="171"/>
  <c r="AA36" i="171"/>
  <c r="AA37" i="171"/>
  <c r="AA38" i="171"/>
  <c r="AA39" i="171"/>
  <c r="AA40" i="171"/>
  <c r="AA27" i="171"/>
  <c r="C158" i="186"/>
  <c r="C159" i="186"/>
  <c r="C162" i="186"/>
  <c r="C163" i="186"/>
  <c r="D163" i="186"/>
  <c r="D162" i="186"/>
  <c r="D159" i="186"/>
  <c r="D158" i="186"/>
  <c r="H11" i="187"/>
  <c r="F41" i="186"/>
  <c r="F63" i="186" s="1" a="1"/>
  <c r="F63" i="186" s="1"/>
  <c r="B41" i="187"/>
  <c r="B40" i="187"/>
  <c r="F40" i="186" s="1"/>
  <c r="F62" i="186" s="1" a="1"/>
  <c r="F62" i="186" s="1"/>
  <c r="B39" i="187"/>
  <c r="F39" i="186" s="1"/>
  <c r="F56" i="186" s="1" a="1"/>
  <c r="F56" i="186" s="1"/>
  <c r="B38" i="187"/>
  <c r="F38" i="186" s="1"/>
  <c r="D319" i="186"/>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F47" i="186" l="1" a="1"/>
  <c r="F47" i="186" s="1"/>
  <c r="F50" i="186" a="1"/>
  <c r="F50" i="186" s="1"/>
  <c r="F49" i="186" a="1"/>
  <c r="F49" i="186" s="1"/>
  <c r="F46" i="186" a="1"/>
  <c r="F46" i="186" s="1"/>
  <c r="F48" i="186" a="1"/>
  <c r="F48" i="186" s="1"/>
  <c r="F55" i="186" a="1"/>
  <c r="F55" i="186" s="1"/>
  <c r="D168" i="186"/>
  <c r="F64" i="186" a="1"/>
  <c r="F64" i="186" s="1"/>
  <c r="F68" i="186" a="1"/>
  <c r="F68" i="186" s="1"/>
  <c r="F51" i="186" a="1"/>
  <c r="F51" i="186" s="1"/>
  <c r="F58" i="186" a="1"/>
  <c r="F58" i="186" s="1"/>
  <c r="F65" i="186" a="1"/>
  <c r="F65" i="186" s="1"/>
  <c r="F61" i="186" a="1"/>
  <c r="F61" i="186" s="1"/>
  <c r="F52" i="186" a="1"/>
  <c r="F52" i="186" s="1"/>
  <c r="F59" i="186" a="1"/>
  <c r="F59" i="186" s="1"/>
  <c r="F66" i="186" a="1"/>
  <c r="F66" i="186" s="1"/>
  <c r="F53" i="186" a="1"/>
  <c r="F53" i="186" s="1"/>
  <c r="F67" i="186" a="1"/>
  <c r="F67" i="186" s="1"/>
  <c r="F54" i="186" a="1"/>
  <c r="F54" i="186" s="1"/>
  <c r="F60" i="186" a="1"/>
  <c r="F60" i="186" s="1"/>
  <c r="C168" i="186"/>
  <c r="D167" i="186"/>
  <c r="J12" i="185"/>
  <c r="I12" i="185"/>
  <c r="J11" i="185"/>
  <c r="I11" i="185"/>
  <c r="C173" i="186" l="1"/>
  <c r="C172" i="186"/>
  <c r="C174" i="186" s="1"/>
  <c r="J42" i="185"/>
  <c r="J43" i="185"/>
  <c r="I14" i="185"/>
  <c r="J14" i="185"/>
  <c r="I43" i="185"/>
  <c r="I42" i="185"/>
  <c r="J12" i="180" l="1"/>
  <c r="J42" i="180" s="1"/>
  <c r="J11" i="180"/>
  <c r="I12" i="180"/>
  <c r="I42" i="180" s="1"/>
  <c r="I11" i="180"/>
  <c r="C41" i="176"/>
  <c r="P16" i="174" l="1"/>
  <c r="C11" i="187" s="1"/>
  <c r="G90" i="176" l="1"/>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C115"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F310" i="176" s="1"/>
  <c r="G167" i="176"/>
  <c r="G255" i="176" s="1"/>
  <c r="G311" i="176" s="1"/>
  <c r="G141" i="176"/>
  <c r="G227" i="176" s="1"/>
  <c r="G285" i="176" s="1"/>
  <c r="F143" i="176"/>
  <c r="F169" i="176"/>
  <c r="F257" i="176" s="1"/>
  <c r="F313" i="176" s="1"/>
  <c r="G144" i="176"/>
  <c r="G170" i="176"/>
  <c r="F141" i="176"/>
  <c r="F227" i="176" s="1"/>
  <c r="F285" i="176" s="1"/>
  <c r="F167" i="176"/>
  <c r="F255" i="176" s="1"/>
  <c r="F311" i="176" s="1"/>
  <c r="F139" i="176"/>
  <c r="F165" i="176"/>
  <c r="F253" i="176" s="1"/>
  <c r="F309" i="176" s="1"/>
  <c r="G166" i="176"/>
  <c r="G254" i="176" s="1"/>
  <c r="G310" i="176" s="1"/>
  <c r="G140" i="176"/>
  <c r="F168" i="176"/>
  <c r="F256" i="176" s="1"/>
  <c r="F312" i="176" s="1"/>
  <c r="F142" i="176"/>
  <c r="F228" i="176" s="1"/>
  <c r="F286" i="176" s="1"/>
  <c r="G169" i="176"/>
  <c r="G143" i="176"/>
  <c r="G284" i="176"/>
  <c r="F283" i="176"/>
  <c r="C61" i="172"/>
  <c r="D61" i="172"/>
  <c r="B61" i="172"/>
  <c r="D46" i="172"/>
  <c r="C46" i="172"/>
  <c r="B46" i="172"/>
  <c r="D37" i="4"/>
  <c r="D38" i="4"/>
  <c r="V16" i="174"/>
  <c r="T16" i="174"/>
  <c r="G11" i="187" s="1"/>
  <c r="S16" i="174"/>
  <c r="F11" i="187" s="1"/>
  <c r="R16" i="174"/>
  <c r="E11" i="187" s="1"/>
  <c r="Q16" i="174"/>
  <c r="D11" i="187" s="1"/>
  <c r="O16" i="174"/>
  <c r="B11" i="187" s="1"/>
  <c r="N16" i="174"/>
  <c r="M16" i="174"/>
  <c r="L16" i="174"/>
  <c r="B70" i="172" s="1"/>
  <c r="J16" i="174"/>
  <c r="I16" i="174"/>
  <c r="H16" i="174"/>
  <c r="G16" i="174"/>
  <c r="C9" i="174" s="1"/>
  <c r="F16" i="174"/>
  <c r="E16" i="174"/>
  <c r="D16" i="174"/>
  <c r="C16" i="174"/>
  <c r="C47" i="172"/>
  <c r="C48" i="172"/>
  <c r="B47" i="172"/>
  <c r="B48" i="172" s="1"/>
  <c r="B53" i="172" s="1"/>
  <c r="B63" i="172" s="1"/>
  <c r="C40" i="172"/>
  <c r="C53" i="172" s="1"/>
  <c r="C63" i="172" s="1"/>
  <c r="D40" i="172"/>
  <c r="B40" i="172"/>
  <c r="C38" i="4"/>
  <c r="D47" i="172" s="1"/>
  <c r="D48" i="172" s="1"/>
  <c r="D53" i="172" s="1"/>
  <c r="D63" i="172" s="1"/>
  <c r="C37" i="4"/>
  <c r="C180" i="176" s="1"/>
  <c r="D191" i="176" s="1"/>
  <c r="C15" i="156"/>
  <c r="B26" i="156"/>
  <c r="B15" i="156"/>
  <c r="E14" i="187" l="1"/>
  <c r="B49" i="187" s="1" a="1"/>
  <c r="B49" i="187" s="1"/>
  <c r="F77" i="186" s="1"/>
  <c r="F104" i="186" s="1" a="1"/>
  <c r="F104" i="186" s="1"/>
  <c r="F14" i="187"/>
  <c r="G13" i="187"/>
  <c r="D13" i="187"/>
  <c r="B13" i="187"/>
  <c r="C13" i="187"/>
  <c r="F13" i="187"/>
  <c r="E13" i="187"/>
  <c r="H13" i="187"/>
  <c r="H14" i="187"/>
  <c r="G14" i="187"/>
  <c r="D14" i="187"/>
  <c r="B48" i="187" s="1" a="1"/>
  <c r="B48" i="187" s="1"/>
  <c r="F76" i="186" s="1"/>
  <c r="B14" i="187"/>
  <c r="B46" i="187" s="1" a="1"/>
  <c r="B46" i="187" s="1"/>
  <c r="F74" i="186" s="1"/>
  <c r="C14" i="187"/>
  <c r="B47" i="187" s="1" a="1"/>
  <c r="B47" i="187" s="1"/>
  <c r="F75" i="186" s="1"/>
  <c r="D51" i="176"/>
  <c r="D50" i="176"/>
  <c r="C51" i="176"/>
  <c r="C56" i="176" s="1"/>
  <c r="D70" i="172"/>
  <c r="H15" i="155" s="1"/>
  <c r="H19" i="155" s="1"/>
  <c r="H49" i="155" s="1"/>
  <c r="H79" i="155" s="1"/>
  <c r="W198" i="171" s="1"/>
  <c r="C70" i="172"/>
  <c r="H14" i="155" s="1"/>
  <c r="H18" i="155" s="1"/>
  <c r="H43" i="155" s="1"/>
  <c r="H73" i="155" s="1"/>
  <c r="W147" i="171" s="1"/>
  <c r="H13" i="155"/>
  <c r="H17" i="155" s="1"/>
  <c r="H28" i="155" s="1"/>
  <c r="H58" i="155" s="1"/>
  <c r="W34" i="171" s="1"/>
  <c r="G312" i="176"/>
  <c r="C55" i="176"/>
  <c r="C57" i="176" s="1"/>
  <c r="D180" i="176"/>
  <c r="E191" i="176" s="1"/>
  <c r="G314" i="176"/>
  <c r="F140" i="186" l="1"/>
  <c r="F227" i="186" s="1"/>
  <c r="F101" i="186" a="1"/>
  <c r="F101" i="186" s="1"/>
  <c r="G106" i="186" a="1"/>
  <c r="G106" i="186" s="1"/>
  <c r="G142" i="186" s="1"/>
  <c r="G101" i="186" a="1"/>
  <c r="G101" i="186" s="1"/>
  <c r="G137" i="186" s="1"/>
  <c r="F103" i="186" a="1"/>
  <c r="F103" i="186" s="1"/>
  <c r="F139" i="186" s="1"/>
  <c r="G102" i="186" a="1"/>
  <c r="G102" i="186" s="1"/>
  <c r="G138" i="186" s="1"/>
  <c r="G225" i="186" s="1"/>
  <c r="F105" i="186" a="1"/>
  <c r="F105" i="186" s="1"/>
  <c r="F141" i="186" s="1"/>
  <c r="G105" i="186" a="1"/>
  <c r="G105" i="186" s="1"/>
  <c r="G141" i="186" s="1"/>
  <c r="F102" i="186" a="1"/>
  <c r="F102" i="186" s="1"/>
  <c r="F138" i="186" s="1"/>
  <c r="F106" i="186" a="1"/>
  <c r="F106" i="186" s="1"/>
  <c r="G103" i="186" a="1"/>
  <c r="G103" i="186" s="1"/>
  <c r="G104" i="186" a="1"/>
  <c r="G104" i="186" s="1"/>
  <c r="G140" i="186" s="1"/>
  <c r="F89" i="186" a="1"/>
  <c r="F89" i="186" s="1"/>
  <c r="F125" i="186" s="1"/>
  <c r="G94" i="186" a="1"/>
  <c r="G94" i="186" s="1"/>
  <c r="G130" i="186" s="1"/>
  <c r="G93" i="186" a="1"/>
  <c r="G93" i="186" s="1"/>
  <c r="G129" i="186" s="1"/>
  <c r="F94" i="186" a="1"/>
  <c r="F94" i="186" s="1"/>
  <c r="F130" i="186" s="1"/>
  <c r="G92" i="186" a="1"/>
  <c r="G92" i="186" s="1"/>
  <c r="G128" i="186" s="1"/>
  <c r="F92" i="186" a="1"/>
  <c r="F92" i="186" s="1"/>
  <c r="F128" i="186" s="1"/>
  <c r="F91" i="186" a="1"/>
  <c r="F91" i="186" s="1"/>
  <c r="F127" i="186" s="1"/>
  <c r="F93" i="186" a="1"/>
  <c r="F93" i="186" s="1"/>
  <c r="F129" i="186" s="1"/>
  <c r="G89" i="186" a="1"/>
  <c r="G89" i="186" s="1"/>
  <c r="G125" i="186" s="1"/>
  <c r="G91" i="186" a="1"/>
  <c r="G91" i="186" s="1"/>
  <c r="G127" i="186" s="1"/>
  <c r="G90" i="186" a="1"/>
  <c r="G90" i="186" s="1"/>
  <c r="G126" i="186" s="1"/>
  <c r="F90" i="186" a="1"/>
  <c r="F90" i="186" s="1"/>
  <c r="F126" i="186" s="1"/>
  <c r="F201" i="186"/>
  <c r="F86" i="186" a="1"/>
  <c r="F86" i="186" s="1"/>
  <c r="F122" i="186" s="1"/>
  <c r="G87" i="186" a="1"/>
  <c r="G87" i="186" s="1"/>
  <c r="G123" i="186" s="1"/>
  <c r="F87" i="186" a="1"/>
  <c r="F87" i="186" s="1"/>
  <c r="F123" i="186" s="1"/>
  <c r="F119" i="186"/>
  <c r="G88" i="186" a="1"/>
  <c r="G88" i="186" s="1"/>
  <c r="G124" i="186" s="1"/>
  <c r="G84" i="186" a="1"/>
  <c r="G84" i="186" s="1"/>
  <c r="G120" i="186" s="1"/>
  <c r="G86" i="186" a="1"/>
  <c r="G86" i="186" s="1"/>
  <c r="G122" i="186" s="1"/>
  <c r="G83" i="186" a="1"/>
  <c r="G83" i="186" s="1"/>
  <c r="G119" i="186" s="1"/>
  <c r="F88" i="186" a="1"/>
  <c r="F88" i="186" s="1"/>
  <c r="F124" i="186" s="1"/>
  <c r="G85" i="186" a="1"/>
  <c r="G85" i="186" s="1"/>
  <c r="G121" i="186" s="1"/>
  <c r="F85" i="186" a="1"/>
  <c r="F85" i="186" s="1"/>
  <c r="F121" i="186" s="1"/>
  <c r="F84" i="186" a="1"/>
  <c r="F84" i="186" s="1"/>
  <c r="F120" i="186" s="1"/>
  <c r="G96" i="186" a="1"/>
  <c r="G96" i="186" s="1"/>
  <c r="G132" i="186" s="1"/>
  <c r="F97" i="186" a="1"/>
  <c r="F97" i="186" s="1"/>
  <c r="F133" i="186" s="1"/>
  <c r="F96" i="186" a="1"/>
  <c r="F96" i="186" s="1"/>
  <c r="F132" i="186" s="1"/>
  <c r="G97" i="186" a="1"/>
  <c r="G97" i="186" s="1"/>
  <c r="G133" i="186" s="1"/>
  <c r="F95" i="186" a="1"/>
  <c r="F95" i="186" s="1"/>
  <c r="F131" i="186" s="1"/>
  <c r="G100" i="186" a="1"/>
  <c r="G100" i="186" s="1"/>
  <c r="G136" i="186" s="1"/>
  <c r="F100" i="186" a="1"/>
  <c r="F100" i="186" s="1"/>
  <c r="F136" i="186" s="1"/>
  <c r="G95" i="186" a="1"/>
  <c r="G95" i="186" s="1"/>
  <c r="G131" i="186" s="1"/>
  <c r="G99" i="186" a="1"/>
  <c r="G99" i="186" s="1"/>
  <c r="G135" i="186" s="1"/>
  <c r="G98" i="186" a="1"/>
  <c r="G98" i="186" s="1"/>
  <c r="G134" i="186" s="1"/>
  <c r="F98" i="186" a="1"/>
  <c r="F98" i="186" s="1"/>
  <c r="F134" i="186" s="1"/>
  <c r="F99" i="186" a="1"/>
  <c r="F99" i="186" s="1"/>
  <c r="F135" i="186" s="1"/>
  <c r="F142" i="186"/>
  <c r="G139" i="186"/>
  <c r="F137" i="186"/>
  <c r="W196" i="171"/>
  <c r="H39" i="155"/>
  <c r="H69" i="155" s="1"/>
  <c r="W115" i="171" s="1"/>
  <c r="W207" i="171"/>
  <c r="W234" i="171"/>
  <c r="H48" i="155"/>
  <c r="H78" i="155" s="1"/>
  <c r="W208" i="171"/>
  <c r="W197" i="171"/>
  <c r="H47" i="155"/>
  <c r="H77" i="155" s="1"/>
  <c r="W123" i="171" s="1"/>
  <c r="H42" i="155"/>
  <c r="H72" i="155" s="1"/>
  <c r="W224" i="171"/>
  <c r="W201" i="171"/>
  <c r="W205" i="171"/>
  <c r="H37" i="155"/>
  <c r="H67" i="155" s="1"/>
  <c r="W113" i="171" s="1"/>
  <c r="W203" i="171"/>
  <c r="W230" i="171"/>
  <c r="H38" i="155"/>
  <c r="H68" i="155" s="1"/>
  <c r="W114" i="171" s="1"/>
  <c r="H33" i="155"/>
  <c r="H63" i="155" s="1"/>
  <c r="W67" i="171" s="1"/>
  <c r="W204" i="171"/>
  <c r="H35" i="155"/>
  <c r="H65" i="155" s="1"/>
  <c r="W233" i="171"/>
  <c r="H44" i="155"/>
  <c r="H74" i="155" s="1"/>
  <c r="W148" i="171" s="1"/>
  <c r="H36" i="155"/>
  <c r="H66" i="155" s="1"/>
  <c r="W112" i="171" s="1"/>
  <c r="W235" i="171"/>
  <c r="W228" i="171"/>
  <c r="H46" i="155"/>
  <c r="H76" i="155" s="1"/>
  <c r="W150" i="171" s="1"/>
  <c r="W225" i="171"/>
  <c r="H40" i="155"/>
  <c r="H70" i="155" s="1"/>
  <c r="W199" i="171"/>
  <c r="W202" i="171"/>
  <c r="W232" i="171"/>
  <c r="W226" i="171"/>
  <c r="W227" i="171"/>
  <c r="W206" i="171"/>
  <c r="H45" i="155"/>
  <c r="H75" i="155" s="1"/>
  <c r="W149" i="171" s="1"/>
  <c r="W236" i="171"/>
  <c r="W223" i="171"/>
  <c r="W200" i="171"/>
  <c r="W119" i="171"/>
  <c r="H41" i="155"/>
  <c r="H71" i="155" s="1"/>
  <c r="W117" i="171" s="1"/>
  <c r="W229" i="171"/>
  <c r="W195" i="171"/>
  <c r="W231" i="171"/>
  <c r="H31" i="155"/>
  <c r="H61" i="155" s="1"/>
  <c r="H34" i="155"/>
  <c r="H64" i="155" s="1"/>
  <c r="W68" i="171" s="1"/>
  <c r="H30" i="155"/>
  <c r="H60" i="155" s="1"/>
  <c r="W36" i="171" s="1"/>
  <c r="H27" i="155"/>
  <c r="H57" i="155" s="1"/>
  <c r="W33" i="171" s="1"/>
  <c r="H32" i="155"/>
  <c r="H62" i="155" s="1"/>
  <c r="W38" i="171" s="1"/>
  <c r="H24" i="155"/>
  <c r="H54" i="155" s="1"/>
  <c r="W30" i="171" s="1"/>
  <c r="H29" i="155"/>
  <c r="H59" i="155" s="1"/>
  <c r="W63" i="171" s="1"/>
  <c r="H25" i="155"/>
  <c r="H55" i="155" s="1"/>
  <c r="W59" i="171" s="1"/>
  <c r="H26" i="155"/>
  <c r="H56" i="155" s="1"/>
  <c r="W60" i="171" s="1"/>
  <c r="W62" i="171"/>
  <c r="H23" i="155"/>
  <c r="H53" i="155" s="1"/>
  <c r="W57" i="171" s="1"/>
  <c r="H21" i="155"/>
  <c r="H51" i="155" s="1"/>
  <c r="W55" i="171" s="1"/>
  <c r="H22" i="155"/>
  <c r="H52" i="155" s="1"/>
  <c r="W28" i="171" s="1"/>
  <c r="W120" i="171"/>
  <c r="W32" i="171"/>
  <c r="W146" i="171"/>
  <c r="W118" i="171"/>
  <c r="G63" i="176"/>
  <c r="G75" i="176"/>
  <c r="F69" i="176"/>
  <c r="F74" i="176"/>
  <c r="F72" i="176"/>
  <c r="G67" i="176"/>
  <c r="G78" i="176"/>
  <c r="F64" i="176"/>
  <c r="F70" i="176"/>
  <c r="F78" i="176"/>
  <c r="F77" i="176"/>
  <c r="G64" i="176"/>
  <c r="G68" i="176"/>
  <c r="G72" i="176"/>
  <c r="F65" i="176"/>
  <c r="F67" i="176"/>
  <c r="F66" i="176"/>
  <c r="G65" i="176"/>
  <c r="G76" i="176"/>
  <c r="F71" i="176"/>
  <c r="F75" i="176"/>
  <c r="G73" i="176"/>
  <c r="G79" i="176"/>
  <c r="F76" i="176"/>
  <c r="F79" i="176"/>
  <c r="G69" i="176"/>
  <c r="G74" i="176"/>
  <c r="F68" i="176"/>
  <c r="F80" i="176"/>
  <c r="G70" i="176"/>
  <c r="G77" i="176"/>
  <c r="G66" i="176"/>
  <c r="G71" i="176"/>
  <c r="G80" i="176"/>
  <c r="F73" i="176"/>
  <c r="F63" i="176"/>
  <c r="W121" i="171"/>
  <c r="W124" i="171"/>
  <c r="W152" i="171"/>
  <c r="W142" i="171"/>
  <c r="W31" i="171"/>
  <c r="W56" i="171"/>
  <c r="W139" i="171"/>
  <c r="W111" i="171"/>
  <c r="W116" i="171"/>
  <c r="W144" i="171"/>
  <c r="W143" i="171"/>
  <c r="W65" i="171"/>
  <c r="W37" i="171"/>
  <c r="W39" i="171"/>
  <c r="W141" i="171"/>
  <c r="G199" i="186" l="1"/>
  <c r="G281" i="186" s="1"/>
  <c r="G379" i="186" s="1"/>
  <c r="W58" i="171"/>
  <c r="W140" i="171"/>
  <c r="W29" i="171"/>
  <c r="F216" i="186"/>
  <c r="F190" i="186"/>
  <c r="G226" i="186"/>
  <c r="G200" i="186"/>
  <c r="G222" i="186"/>
  <c r="G196" i="186"/>
  <c r="G252" i="186" s="1"/>
  <c r="G349" i="186" s="1"/>
  <c r="G406" i="186" s="1"/>
  <c r="G219" i="186"/>
  <c r="G193" i="186"/>
  <c r="G211" i="186"/>
  <c r="G185" i="186"/>
  <c r="G241" i="186" s="1"/>
  <c r="G338" i="186" s="1"/>
  <c r="G395" i="186" s="1"/>
  <c r="G229" i="186"/>
  <c r="G203" i="186"/>
  <c r="F214" i="186"/>
  <c r="F188" i="186"/>
  <c r="F229" i="186"/>
  <c r="F203" i="186"/>
  <c r="G218" i="186"/>
  <c r="G192" i="186"/>
  <c r="G248" i="186" s="1"/>
  <c r="G345" i="186" s="1"/>
  <c r="G402" i="186" s="1"/>
  <c r="F207" i="186"/>
  <c r="F181" i="186"/>
  <c r="F206" i="186"/>
  <c r="F180" i="186"/>
  <c r="F215" i="186"/>
  <c r="F189" i="186"/>
  <c r="F224" i="186"/>
  <c r="F198" i="186"/>
  <c r="G207" i="186"/>
  <c r="G181" i="186"/>
  <c r="F223" i="186"/>
  <c r="F197" i="186"/>
  <c r="F253" i="186" s="1"/>
  <c r="F350" i="186" s="1"/>
  <c r="F208" i="186"/>
  <c r="F182" i="186"/>
  <c r="F210" i="186"/>
  <c r="F184" i="186"/>
  <c r="F240" i="186" s="1"/>
  <c r="F337" i="186" s="1"/>
  <c r="G215" i="186"/>
  <c r="G189" i="186"/>
  <c r="F225" i="186"/>
  <c r="F199" i="186"/>
  <c r="G223" i="186"/>
  <c r="G197" i="186"/>
  <c r="G253" i="186" s="1"/>
  <c r="G350" i="186" s="1"/>
  <c r="G407" i="186" s="1"/>
  <c r="G208" i="186"/>
  <c r="G182" i="186"/>
  <c r="G210" i="186"/>
  <c r="G184" i="186"/>
  <c r="F213" i="186"/>
  <c r="F187" i="186"/>
  <c r="F217" i="186"/>
  <c r="F191" i="186"/>
  <c r="W145" i="171"/>
  <c r="G221" i="186"/>
  <c r="G195" i="186"/>
  <c r="G251" i="186" s="1"/>
  <c r="G348" i="186" s="1"/>
  <c r="G405" i="186" s="1"/>
  <c r="F226" i="186"/>
  <c r="F200" i="186"/>
  <c r="G228" i="186"/>
  <c r="G202" i="186"/>
  <c r="F228" i="186"/>
  <c r="F202" i="186"/>
  <c r="F211" i="186"/>
  <c r="F185" i="186"/>
  <c r="F241" i="186" s="1"/>
  <c r="F338" i="186" s="1"/>
  <c r="G213" i="186"/>
  <c r="G187" i="186"/>
  <c r="F222" i="186"/>
  <c r="F196" i="186"/>
  <c r="F252" i="186" s="1"/>
  <c r="F349" i="186" s="1"/>
  <c r="G220" i="186"/>
  <c r="G194" i="186"/>
  <c r="G206" i="186"/>
  <c r="G180" i="186"/>
  <c r="F283" i="186"/>
  <c r="F381" i="186" s="1"/>
  <c r="F257" i="186"/>
  <c r="F354" i="186" s="1"/>
  <c r="G214" i="186"/>
  <c r="G188" i="186"/>
  <c r="G217" i="186"/>
  <c r="G191" i="186"/>
  <c r="F220" i="186"/>
  <c r="F194" i="186"/>
  <c r="G224" i="186"/>
  <c r="G198" i="186"/>
  <c r="F218" i="186"/>
  <c r="F192" i="186"/>
  <c r="F248" i="186" s="1"/>
  <c r="F345" i="186" s="1"/>
  <c r="F209" i="186"/>
  <c r="F183" i="186"/>
  <c r="G216" i="186"/>
  <c r="G190" i="186"/>
  <c r="G227" i="186"/>
  <c r="G201" i="186"/>
  <c r="F221" i="186"/>
  <c r="F195" i="186"/>
  <c r="F251" i="186" s="1"/>
  <c r="F348" i="186" s="1"/>
  <c r="F219" i="186"/>
  <c r="F193" i="186"/>
  <c r="G209" i="186"/>
  <c r="G183" i="186"/>
  <c r="G212" i="186"/>
  <c r="G186" i="186"/>
  <c r="F212" i="186"/>
  <c r="F186" i="186"/>
  <c r="F242" i="186" s="1"/>
  <c r="F339" i="186" s="1"/>
  <c r="W122" i="171"/>
  <c r="W151" i="171"/>
  <c r="W64" i="171"/>
  <c r="W61" i="171"/>
  <c r="W35" i="171"/>
  <c r="W27" i="171"/>
  <c r="W40" i="171"/>
  <c r="W66" i="171"/>
  <c r="F151" i="176"/>
  <c r="F239" i="176" s="1"/>
  <c r="F295" i="176" s="1"/>
  <c r="F125" i="176"/>
  <c r="F211" i="176" s="1"/>
  <c r="F269" i="176" s="1"/>
  <c r="G135" i="176"/>
  <c r="G221" i="176" s="1"/>
  <c r="G279" i="176" s="1"/>
  <c r="G161" i="176"/>
  <c r="G249" i="176" s="1"/>
  <c r="G137" i="176"/>
  <c r="G223" i="176" s="1"/>
  <c r="G281" i="176" s="1"/>
  <c r="G163" i="176"/>
  <c r="G251" i="176" s="1"/>
  <c r="G307" i="176" s="1"/>
  <c r="F123" i="176"/>
  <c r="F209" i="176" s="1"/>
  <c r="F267" i="176" s="1"/>
  <c r="F149" i="176"/>
  <c r="F237" i="176" s="1"/>
  <c r="G136" i="176"/>
  <c r="G222" i="176" s="1"/>
  <c r="G280" i="176" s="1"/>
  <c r="G162" i="176"/>
  <c r="G250" i="176" s="1"/>
  <c r="G124" i="176"/>
  <c r="G210" i="176" s="1"/>
  <c r="G268" i="176" s="1"/>
  <c r="G150" i="176"/>
  <c r="G238" i="176" s="1"/>
  <c r="F134" i="176"/>
  <c r="F220" i="176" s="1"/>
  <c r="F278" i="176" s="1"/>
  <c r="F160" i="176"/>
  <c r="F248" i="176" s="1"/>
  <c r="F304" i="176" s="1"/>
  <c r="F122" i="176"/>
  <c r="F208" i="176" s="1"/>
  <c r="F266" i="176" s="1"/>
  <c r="F148" i="176"/>
  <c r="F236" i="176" s="1"/>
  <c r="G128" i="176"/>
  <c r="G214" i="176" s="1"/>
  <c r="G272" i="176" s="1"/>
  <c r="G154" i="176"/>
  <c r="G242" i="176" s="1"/>
  <c r="G131" i="176"/>
  <c r="G217" i="176" s="1"/>
  <c r="G275" i="176" s="1"/>
  <c r="G157" i="176"/>
  <c r="G245" i="176" s="1"/>
  <c r="G130" i="176"/>
  <c r="G216" i="176" s="1"/>
  <c r="G274" i="176" s="1"/>
  <c r="G156" i="176"/>
  <c r="G244" i="176" s="1"/>
  <c r="G300" i="176" s="1"/>
  <c r="G125" i="176"/>
  <c r="G211" i="176" s="1"/>
  <c r="G269" i="176" s="1"/>
  <c r="G329" i="176" s="1"/>
  <c r="G151" i="176"/>
  <c r="G239" i="176" s="1"/>
  <c r="F130" i="176"/>
  <c r="F216" i="176" s="1"/>
  <c r="F274" i="176" s="1"/>
  <c r="F156" i="176"/>
  <c r="F244" i="176" s="1"/>
  <c r="F121" i="176"/>
  <c r="F207" i="176" s="1"/>
  <c r="F265" i="176" s="1"/>
  <c r="F147" i="176"/>
  <c r="F235" i="176" s="1"/>
  <c r="F126" i="176"/>
  <c r="F212" i="176" s="1"/>
  <c r="F270" i="176" s="1"/>
  <c r="F152" i="176"/>
  <c r="F240" i="176" s="1"/>
  <c r="F296" i="176" s="1"/>
  <c r="F129" i="176"/>
  <c r="F215" i="176" s="1"/>
  <c r="F273" i="176" s="1"/>
  <c r="F155" i="176"/>
  <c r="F243" i="176" s="1"/>
  <c r="G122" i="176"/>
  <c r="G208" i="176" s="1"/>
  <c r="G266" i="176" s="1"/>
  <c r="G148" i="176"/>
  <c r="G236" i="176" s="1"/>
  <c r="F132" i="176"/>
  <c r="F218" i="176" s="1"/>
  <c r="F276" i="176" s="1"/>
  <c r="F158" i="176"/>
  <c r="F246" i="176" s="1"/>
  <c r="F138" i="176"/>
  <c r="F224" i="176" s="1"/>
  <c r="F282" i="176" s="1"/>
  <c r="F164" i="176"/>
  <c r="F252" i="176" s="1"/>
  <c r="F308" i="176" s="1"/>
  <c r="F133" i="176"/>
  <c r="F219" i="176" s="1"/>
  <c r="F277" i="176" s="1"/>
  <c r="F159" i="176"/>
  <c r="F247" i="176" s="1"/>
  <c r="G126" i="176"/>
  <c r="G212" i="176" s="1"/>
  <c r="G270" i="176" s="1"/>
  <c r="G152" i="176"/>
  <c r="G240" i="176" s="1"/>
  <c r="F131" i="176"/>
  <c r="F217" i="176" s="1"/>
  <c r="F275" i="176" s="1"/>
  <c r="F157" i="176"/>
  <c r="F245" i="176" s="1"/>
  <c r="G132" i="176"/>
  <c r="G218" i="176" s="1"/>
  <c r="G276" i="176" s="1"/>
  <c r="G158" i="176"/>
  <c r="G246" i="176" s="1"/>
  <c r="G302" i="176" s="1"/>
  <c r="G134" i="176"/>
  <c r="G220" i="176" s="1"/>
  <c r="G278" i="176" s="1"/>
  <c r="G160" i="176"/>
  <c r="G248" i="176" s="1"/>
  <c r="F135" i="176"/>
  <c r="F221" i="176" s="1"/>
  <c r="F279" i="176" s="1"/>
  <c r="F161" i="176"/>
  <c r="F249" i="176" s="1"/>
  <c r="F127" i="176"/>
  <c r="F213" i="176" s="1"/>
  <c r="F271" i="176" s="1"/>
  <c r="F153" i="176"/>
  <c r="F241" i="176" s="1"/>
  <c r="G133" i="176"/>
  <c r="G219" i="176" s="1"/>
  <c r="G277" i="176" s="1"/>
  <c r="G159" i="176"/>
  <c r="G247" i="176" s="1"/>
  <c r="G303" i="176" s="1"/>
  <c r="G138" i="176"/>
  <c r="G224" i="176" s="1"/>
  <c r="G282" i="176" s="1"/>
  <c r="G164" i="176"/>
  <c r="G252" i="176" s="1"/>
  <c r="G127" i="176"/>
  <c r="G213" i="176" s="1"/>
  <c r="G271" i="176" s="1"/>
  <c r="G153" i="176"/>
  <c r="G241" i="176" s="1"/>
  <c r="G123" i="176"/>
  <c r="G209" i="176" s="1"/>
  <c r="G267" i="176" s="1"/>
  <c r="G149" i="176"/>
  <c r="G237" i="176" s="1"/>
  <c r="F136" i="176"/>
  <c r="F222" i="176" s="1"/>
  <c r="F280" i="176" s="1"/>
  <c r="F162" i="176"/>
  <c r="F250" i="176" s="1"/>
  <c r="F306" i="176" s="1"/>
  <c r="G129" i="176"/>
  <c r="G215" i="176" s="1"/>
  <c r="G273" i="176" s="1"/>
  <c r="G155" i="176"/>
  <c r="G243" i="176" s="1"/>
  <c r="F137" i="176"/>
  <c r="F223" i="176" s="1"/>
  <c r="F281" i="176" s="1"/>
  <c r="F163" i="176"/>
  <c r="F251" i="176" s="1"/>
  <c r="F124" i="176"/>
  <c r="F210" i="176" s="1"/>
  <c r="F268" i="176" s="1"/>
  <c r="F150" i="176"/>
  <c r="F238" i="176" s="1"/>
  <c r="F128" i="176"/>
  <c r="F214" i="176" s="1"/>
  <c r="F272" i="176" s="1"/>
  <c r="F154" i="176"/>
  <c r="F242" i="176" s="1"/>
  <c r="F298" i="176" s="1"/>
  <c r="G121" i="176"/>
  <c r="G207" i="176" s="1"/>
  <c r="G265" i="176" s="1"/>
  <c r="G147" i="176"/>
  <c r="G235" i="176" s="1"/>
  <c r="F263" i="186" l="1"/>
  <c r="G255" i="186"/>
  <c r="G352" i="186" s="1"/>
  <c r="G409" i="186" s="1"/>
  <c r="G279" i="186"/>
  <c r="G377" i="186" s="1"/>
  <c r="G433" i="186" s="1"/>
  <c r="G274" i="186"/>
  <c r="G372" i="186" s="1"/>
  <c r="G428" i="186" s="1"/>
  <c r="G267" i="186"/>
  <c r="G365" i="186" s="1"/>
  <c r="G421" i="186" s="1"/>
  <c r="G278" i="186"/>
  <c r="G376" i="186" s="1"/>
  <c r="G432" i="186" s="1"/>
  <c r="F278" i="186"/>
  <c r="F376" i="186" s="1"/>
  <c r="G435" i="186"/>
  <c r="F285" i="186"/>
  <c r="F383" i="186" s="1"/>
  <c r="F259" i="186"/>
  <c r="F356" i="186" s="1"/>
  <c r="G268" i="186"/>
  <c r="G366" i="186" s="1"/>
  <c r="G242" i="186"/>
  <c r="G339" i="186" s="1"/>
  <c r="H339" i="186" s="1"/>
  <c r="G283" i="186"/>
  <c r="G381" i="186" s="1"/>
  <c r="H381" i="186" s="1"/>
  <c r="G257" i="186"/>
  <c r="G354" i="186" s="1"/>
  <c r="H354" i="186" s="1"/>
  <c r="G280" i="186"/>
  <c r="G378" i="186" s="1"/>
  <c r="G254" i="186"/>
  <c r="G351" i="186" s="1"/>
  <c r="F411" i="186"/>
  <c r="F437" i="186"/>
  <c r="G269" i="186"/>
  <c r="G367" i="186" s="1"/>
  <c r="G243" i="186"/>
  <c r="G340" i="186" s="1"/>
  <c r="F282" i="186"/>
  <c r="F380" i="186" s="1"/>
  <c r="F256" i="186"/>
  <c r="F353" i="186" s="1"/>
  <c r="F279" i="186"/>
  <c r="F377" i="186" s="1"/>
  <c r="F402" i="186"/>
  <c r="H345" i="186"/>
  <c r="F268" i="186"/>
  <c r="F366" i="186" s="1"/>
  <c r="H350" i="186"/>
  <c r="F407" i="186"/>
  <c r="G275" i="186"/>
  <c r="G373" i="186" s="1"/>
  <c r="G249" i="186"/>
  <c r="G346" i="186" s="1"/>
  <c r="G266" i="186"/>
  <c r="G364" i="186" s="1"/>
  <c r="G240" i="186"/>
  <c r="G337" i="186" s="1"/>
  <c r="H337" i="186" s="1"/>
  <c r="G271" i="186"/>
  <c r="G369" i="186" s="1"/>
  <c r="G245" i="186"/>
  <c r="G342" i="186" s="1"/>
  <c r="G263" i="186"/>
  <c r="G361" i="186" s="1"/>
  <c r="G237" i="186"/>
  <c r="G334" i="186" s="1"/>
  <c r="F262" i="186"/>
  <c r="F360" i="186" s="1"/>
  <c r="F236" i="186"/>
  <c r="F333" i="186" s="1"/>
  <c r="F270" i="186"/>
  <c r="F368" i="186" s="1"/>
  <c r="F244" i="186"/>
  <c r="F341" i="186" s="1"/>
  <c r="G270" i="186"/>
  <c r="G368" i="186" s="1"/>
  <c r="G244" i="186"/>
  <c r="G341" i="186" s="1"/>
  <c r="G284" i="186"/>
  <c r="G382" i="186" s="1"/>
  <c r="G258" i="186"/>
  <c r="G355" i="186" s="1"/>
  <c r="F277" i="186"/>
  <c r="F375" i="186" s="1"/>
  <c r="F431" i="186" s="1"/>
  <c r="G265" i="186"/>
  <c r="G363" i="186" s="1"/>
  <c r="G239" i="186"/>
  <c r="G336" i="186" s="1"/>
  <c r="G277" i="186"/>
  <c r="G375" i="186" s="1"/>
  <c r="G431" i="186" s="1"/>
  <c r="G264" i="186"/>
  <c r="G362" i="186" s="1"/>
  <c r="G238" i="186"/>
  <c r="G335" i="186" s="1"/>
  <c r="F394" i="186"/>
  <c r="F280" i="186"/>
  <c r="F378" i="186" s="1"/>
  <c r="F254" i="186"/>
  <c r="F351" i="186" s="1"/>
  <c r="F361" i="186"/>
  <c r="F237" i="186"/>
  <c r="F334" i="186" s="1"/>
  <c r="G285" i="186"/>
  <c r="G383" i="186" s="1"/>
  <c r="G259" i="186"/>
  <c r="G356" i="186" s="1"/>
  <c r="G282" i="186"/>
  <c r="G380" i="186" s="1"/>
  <c r="G256" i="186"/>
  <c r="G353" i="186" s="1"/>
  <c r="F396" i="186"/>
  <c r="F281" i="186"/>
  <c r="F379" i="186" s="1"/>
  <c r="H379" i="186" s="1"/>
  <c r="F255" i="186"/>
  <c r="F352" i="186" s="1"/>
  <c r="G272" i="186"/>
  <c r="G370" i="186" s="1"/>
  <c r="G246" i="186"/>
  <c r="G343" i="186" s="1"/>
  <c r="H338" i="186"/>
  <c r="F395" i="186"/>
  <c r="F267" i="186"/>
  <c r="F365" i="186" s="1"/>
  <c r="F275" i="186"/>
  <c r="F373" i="186" s="1"/>
  <c r="F249" i="186"/>
  <c r="F346" i="186" s="1"/>
  <c r="F265" i="186"/>
  <c r="F363" i="186" s="1"/>
  <c r="H363" i="186" s="1"/>
  <c r="F239" i="186"/>
  <c r="F336" i="186" s="1"/>
  <c r="G273" i="186"/>
  <c r="G371" i="186" s="1"/>
  <c r="G247" i="186"/>
  <c r="G344" i="186" s="1"/>
  <c r="G276" i="186"/>
  <c r="G374" i="186" s="1"/>
  <c r="G250" i="186"/>
  <c r="G347" i="186" s="1"/>
  <c r="F284" i="186"/>
  <c r="F382" i="186" s="1"/>
  <c r="F258" i="186"/>
  <c r="F355" i="186" s="1"/>
  <c r="F266" i="186"/>
  <c r="F364" i="186" s="1"/>
  <c r="F405" i="186"/>
  <c r="H348" i="186"/>
  <c r="H349" i="186"/>
  <c r="F406" i="186"/>
  <c r="F274" i="186"/>
  <c r="F372" i="186" s="1"/>
  <c r="F269" i="186"/>
  <c r="F367" i="186" s="1"/>
  <c r="F243" i="186"/>
  <c r="F340" i="186" s="1"/>
  <c r="F276" i="186"/>
  <c r="F374" i="186" s="1"/>
  <c r="F250" i="186"/>
  <c r="F347" i="186" s="1"/>
  <c r="G262" i="186"/>
  <c r="G360" i="186" s="1"/>
  <c r="G236" i="186"/>
  <c r="G333" i="186" s="1"/>
  <c r="F273" i="186"/>
  <c r="F371" i="186" s="1"/>
  <c r="F247" i="186"/>
  <c r="F344" i="186" s="1"/>
  <c r="F264" i="186"/>
  <c r="F362" i="186" s="1"/>
  <c r="F238" i="186"/>
  <c r="F335" i="186" s="1"/>
  <c r="F271" i="186"/>
  <c r="F369" i="186" s="1"/>
  <c r="F245" i="186"/>
  <c r="F342" i="186" s="1"/>
  <c r="F272" i="186"/>
  <c r="F370" i="186" s="1"/>
  <c r="F246" i="186"/>
  <c r="F343" i="186" s="1"/>
  <c r="G291" i="176"/>
  <c r="G299" i="176"/>
  <c r="G308" i="176"/>
  <c r="G304" i="176"/>
  <c r="F303" i="176"/>
  <c r="G321" i="176"/>
  <c r="Y99" i="171" s="1"/>
  <c r="F323" i="176"/>
  <c r="X132" i="171" s="1"/>
  <c r="F327" i="176"/>
  <c r="X187" i="171" s="1"/>
  <c r="F307" i="176"/>
  <c r="F294" i="176"/>
  <c r="G293" i="176"/>
  <c r="G326" i="176" s="1"/>
  <c r="F297" i="176"/>
  <c r="F301" i="176"/>
  <c r="F302" i="176"/>
  <c r="F332" i="176" s="1"/>
  <c r="F291" i="176"/>
  <c r="F322" i="176" s="1"/>
  <c r="G301" i="176"/>
  <c r="G294" i="176"/>
  <c r="G305" i="176"/>
  <c r="F299" i="176"/>
  <c r="G295" i="176"/>
  <c r="F292" i="176"/>
  <c r="F324" i="176" s="1"/>
  <c r="X68" i="171" s="1"/>
  <c r="F293" i="176"/>
  <c r="Y214" i="171"/>
  <c r="Y222" i="171"/>
  <c r="Y217" i="171"/>
  <c r="Y210" i="171"/>
  <c r="Y218" i="171"/>
  <c r="Y221" i="171"/>
  <c r="Y216" i="171"/>
  <c r="Y211" i="171"/>
  <c r="Y219" i="171"/>
  <c r="Y213" i="171"/>
  <c r="Y209" i="171"/>
  <c r="Y212" i="171"/>
  <c r="Y220" i="171"/>
  <c r="Y215" i="171"/>
  <c r="F325" i="176"/>
  <c r="X82" i="171" s="1"/>
  <c r="F331" i="176"/>
  <c r="X145" i="171"/>
  <c r="X146" i="171"/>
  <c r="G325" i="176"/>
  <c r="F321" i="176"/>
  <c r="G327" i="176"/>
  <c r="G297" i="176"/>
  <c r="G322" i="176" s="1"/>
  <c r="F305" i="176"/>
  <c r="G296" i="176"/>
  <c r="G332" i="176" s="1"/>
  <c r="G292" i="176"/>
  <c r="F300" i="176"/>
  <c r="F328" i="176" s="1"/>
  <c r="G298" i="176"/>
  <c r="G306" i="176"/>
  <c r="G328" i="176" s="1"/>
  <c r="F329" i="176"/>
  <c r="G331" i="176"/>
  <c r="G323" i="176"/>
  <c r="F330" i="176"/>
  <c r="H377" i="186" l="1"/>
  <c r="H365" i="186"/>
  <c r="H372" i="186"/>
  <c r="H366" i="186"/>
  <c r="H376" i="186"/>
  <c r="H370" i="186"/>
  <c r="H382" i="186"/>
  <c r="H378" i="186"/>
  <c r="H371" i="186"/>
  <c r="F432" i="186"/>
  <c r="H374" i="186"/>
  <c r="H373" i="186"/>
  <c r="H361" i="186"/>
  <c r="H343" i="186"/>
  <c r="F426" i="186"/>
  <c r="F400" i="186"/>
  <c r="F428" i="186"/>
  <c r="F421" i="186"/>
  <c r="F408" i="186"/>
  <c r="H351" i="186"/>
  <c r="F434" i="186"/>
  <c r="F390" i="186"/>
  <c r="F416" i="186"/>
  <c r="F413" i="186"/>
  <c r="H356" i="186"/>
  <c r="F439" i="186"/>
  <c r="F401" i="186"/>
  <c r="H344" i="186"/>
  <c r="F427" i="186"/>
  <c r="G397" i="186"/>
  <c r="G423" i="186"/>
  <c r="F422" i="186"/>
  <c r="H375" i="186"/>
  <c r="G429" i="186"/>
  <c r="G403" i="186"/>
  <c r="H383" i="186"/>
  <c r="G417" i="186"/>
  <c r="G391" i="186"/>
  <c r="F409" i="186"/>
  <c r="F435" i="186"/>
  <c r="H352" i="186"/>
  <c r="G419" i="186"/>
  <c r="G393" i="186"/>
  <c r="H342" i="186"/>
  <c r="F425" i="186"/>
  <c r="F399" i="186"/>
  <c r="F404" i="186"/>
  <c r="F430" i="186"/>
  <c r="H347" i="186"/>
  <c r="G427" i="186"/>
  <c r="G401" i="186"/>
  <c r="F418" i="186"/>
  <c r="H335" i="186"/>
  <c r="F392" i="186"/>
  <c r="F423" i="186"/>
  <c r="F397" i="186"/>
  <c r="H340" i="186"/>
  <c r="F393" i="186"/>
  <c r="H336" i="186"/>
  <c r="F419" i="186"/>
  <c r="G426" i="186"/>
  <c r="G400" i="186"/>
  <c r="F433" i="186"/>
  <c r="F436" i="186"/>
  <c r="F410" i="186"/>
  <c r="H353" i="186"/>
  <c r="F412" i="186"/>
  <c r="H355" i="186"/>
  <c r="F438" i="186"/>
  <c r="F391" i="186"/>
  <c r="H334" i="186"/>
  <c r="F417" i="186"/>
  <c r="F424" i="186"/>
  <c r="F398" i="186"/>
  <c r="H341" i="186"/>
  <c r="G394" i="186"/>
  <c r="G420" i="186"/>
  <c r="G396" i="186"/>
  <c r="G422" i="186"/>
  <c r="G416" i="186"/>
  <c r="G390" i="186"/>
  <c r="G430" i="186"/>
  <c r="G404" i="186"/>
  <c r="H368" i="186"/>
  <c r="H369" i="186"/>
  <c r="G410" i="186"/>
  <c r="G436" i="186"/>
  <c r="G412" i="186"/>
  <c r="G438" i="186"/>
  <c r="G408" i="186"/>
  <c r="G434" i="186"/>
  <c r="H362" i="186"/>
  <c r="H367" i="186"/>
  <c r="F420" i="186"/>
  <c r="F454" i="186" s="1"/>
  <c r="H364" i="186"/>
  <c r="G413" i="186"/>
  <c r="G439" i="186"/>
  <c r="G392" i="186"/>
  <c r="G418" i="186"/>
  <c r="G424" i="186"/>
  <c r="G398" i="186"/>
  <c r="G425" i="186"/>
  <c r="G399" i="186"/>
  <c r="H380" i="186"/>
  <c r="G437" i="186"/>
  <c r="G411" i="186"/>
  <c r="F429" i="186"/>
  <c r="H346" i="186"/>
  <c r="F403" i="186"/>
  <c r="X71" i="171"/>
  <c r="X155" i="171"/>
  <c r="X147" i="171"/>
  <c r="X153" i="171"/>
  <c r="X140" i="171"/>
  <c r="X128" i="171"/>
  <c r="X41" i="171"/>
  <c r="X189" i="171"/>
  <c r="X43" i="171"/>
  <c r="X54" i="171"/>
  <c r="X42" i="171"/>
  <c r="X134" i="171"/>
  <c r="X50" i="171"/>
  <c r="X51" i="171"/>
  <c r="X136" i="171"/>
  <c r="X52" i="171"/>
  <c r="X125" i="171"/>
  <c r="X126" i="171"/>
  <c r="X130" i="171"/>
  <c r="X190" i="171"/>
  <c r="G330" i="176"/>
  <c r="Y233" i="171" s="1"/>
  <c r="X131" i="171"/>
  <c r="X45" i="171"/>
  <c r="X192" i="171"/>
  <c r="F326" i="176"/>
  <c r="X49" i="171"/>
  <c r="X53" i="171"/>
  <c r="X46" i="171"/>
  <c r="X137" i="171"/>
  <c r="X188" i="171"/>
  <c r="X148" i="171"/>
  <c r="X44" i="171"/>
  <c r="X48" i="171"/>
  <c r="X182" i="171"/>
  <c r="X127" i="171"/>
  <c r="X135" i="171"/>
  <c r="X138" i="171"/>
  <c r="X151" i="171"/>
  <c r="X47" i="171"/>
  <c r="X184" i="171"/>
  <c r="X133" i="171"/>
  <c r="X129" i="171"/>
  <c r="X141" i="171"/>
  <c r="Y26" i="171"/>
  <c r="Y103" i="171"/>
  <c r="Y98" i="171"/>
  <c r="X70" i="171"/>
  <c r="Y18" i="171"/>
  <c r="Y101" i="171"/>
  <c r="Y104" i="171"/>
  <c r="X191" i="171"/>
  <c r="X193" i="171"/>
  <c r="X79" i="171"/>
  <c r="X57" i="171"/>
  <c r="X143" i="171"/>
  <c r="Y21" i="171"/>
  <c r="Y17" i="171"/>
  <c r="Y100" i="171"/>
  <c r="Y109" i="171"/>
  <c r="Y22" i="171"/>
  <c r="Y102" i="171"/>
  <c r="G324" i="176"/>
  <c r="Y150" i="171" s="1"/>
  <c r="X181" i="171"/>
  <c r="X186" i="171"/>
  <c r="X163" i="171"/>
  <c r="X56" i="171"/>
  <c r="X65" i="171"/>
  <c r="Y20" i="171"/>
  <c r="Y24" i="171"/>
  <c r="Y97" i="171"/>
  <c r="Y106" i="171"/>
  <c r="Y13" i="171"/>
  <c r="Y16" i="171"/>
  <c r="Y110" i="171"/>
  <c r="Y105" i="171"/>
  <c r="X185" i="171"/>
  <c r="X183" i="171"/>
  <c r="X154" i="171"/>
  <c r="Y19" i="171"/>
  <c r="Y23" i="171"/>
  <c r="Y107" i="171"/>
  <c r="Y25" i="171"/>
  <c r="Y108" i="171"/>
  <c r="X194" i="171"/>
  <c r="Y14" i="171"/>
  <c r="Y15" i="171"/>
  <c r="X262" i="171"/>
  <c r="X264" i="171"/>
  <c r="X251" i="171"/>
  <c r="X258" i="171"/>
  <c r="X254" i="171"/>
  <c r="X252" i="171"/>
  <c r="X257" i="171"/>
  <c r="X253" i="171"/>
  <c r="X260" i="171"/>
  <c r="X261" i="171"/>
  <c r="X259" i="171"/>
  <c r="X263" i="171"/>
  <c r="X255" i="171"/>
  <c r="X256" i="171"/>
  <c r="Y117" i="171"/>
  <c r="Y111" i="171"/>
  <c r="Y123" i="171"/>
  <c r="Y118" i="171"/>
  <c r="Y113" i="171"/>
  <c r="Y115" i="171"/>
  <c r="Y124" i="171"/>
  <c r="Y119" i="171"/>
  <c r="Y121" i="171"/>
  <c r="Y114" i="171"/>
  <c r="Y112" i="171"/>
  <c r="Y120" i="171"/>
  <c r="Y122" i="171"/>
  <c r="Y116" i="171"/>
  <c r="Y35" i="171"/>
  <c r="Y28" i="171"/>
  <c r="Y36" i="171"/>
  <c r="Y29" i="171"/>
  <c r="Y37" i="171"/>
  <c r="Y27" i="171"/>
  <c r="Y30" i="171"/>
  <c r="Y38" i="171"/>
  <c r="Y31" i="171"/>
  <c r="Y39" i="171"/>
  <c r="Y32" i="171"/>
  <c r="Y40" i="171"/>
  <c r="Y33" i="171"/>
  <c r="Y34" i="171"/>
  <c r="Y258" i="171"/>
  <c r="Y252" i="171"/>
  <c r="Y253" i="171"/>
  <c r="Y261" i="171"/>
  <c r="Y254" i="171"/>
  <c r="Y262" i="171"/>
  <c r="Y259" i="171"/>
  <c r="Y255" i="171"/>
  <c r="Y263" i="171"/>
  <c r="Y251" i="171"/>
  <c r="Y256" i="171"/>
  <c r="Y264" i="171"/>
  <c r="Y257" i="171"/>
  <c r="Y260" i="171"/>
  <c r="X159" i="171"/>
  <c r="X165" i="171"/>
  <c r="X77" i="171"/>
  <c r="X162" i="171"/>
  <c r="X66" i="171"/>
  <c r="Y156" i="171"/>
  <c r="Y164" i="171"/>
  <c r="Y159" i="171"/>
  <c r="Y155" i="171"/>
  <c r="Y158" i="171"/>
  <c r="Y165" i="171"/>
  <c r="Y160" i="171"/>
  <c r="Y163" i="171"/>
  <c r="Y153" i="171"/>
  <c r="Y166" i="171"/>
  <c r="Y161" i="171"/>
  <c r="Y157" i="171"/>
  <c r="Y154" i="171"/>
  <c r="Y162" i="171"/>
  <c r="Y71" i="171"/>
  <c r="Y79" i="171"/>
  <c r="Y72" i="171"/>
  <c r="Y80" i="171"/>
  <c r="Y73" i="171"/>
  <c r="Y81" i="171"/>
  <c r="Y74" i="171"/>
  <c r="Y82" i="171"/>
  <c r="Y70" i="171"/>
  <c r="Y75" i="171"/>
  <c r="Y69" i="171"/>
  <c r="Y76" i="171"/>
  <c r="Y77" i="171"/>
  <c r="Y78" i="171"/>
  <c r="X76" i="171"/>
  <c r="X75" i="171"/>
  <c r="X72" i="171"/>
  <c r="Y238" i="171"/>
  <c r="Y246" i="171"/>
  <c r="Y241" i="171"/>
  <c r="Y249" i="171"/>
  <c r="Y245" i="171"/>
  <c r="Y242" i="171"/>
  <c r="Y250" i="171"/>
  <c r="Y240" i="171"/>
  <c r="Y243" i="171"/>
  <c r="Y237" i="171"/>
  <c r="Y239" i="171"/>
  <c r="Y248" i="171"/>
  <c r="Y244" i="171"/>
  <c r="Y247" i="171"/>
  <c r="X156" i="171"/>
  <c r="X80" i="171"/>
  <c r="X164" i="171"/>
  <c r="X161" i="171"/>
  <c r="X152" i="171"/>
  <c r="X139" i="171"/>
  <c r="X60" i="171"/>
  <c r="X58" i="171"/>
  <c r="X166" i="171"/>
  <c r="X69" i="171"/>
  <c r="X81" i="171"/>
  <c r="X61" i="171"/>
  <c r="X67" i="171"/>
  <c r="X149" i="171"/>
  <c r="X59" i="171"/>
  <c r="Y202" i="171"/>
  <c r="Y197" i="171"/>
  <c r="Y205" i="171"/>
  <c r="Y195" i="171"/>
  <c r="Y196" i="171"/>
  <c r="Y198" i="171"/>
  <c r="Y206" i="171"/>
  <c r="Y203" i="171"/>
  <c r="Y199" i="171"/>
  <c r="Y207" i="171"/>
  <c r="Y204" i="171"/>
  <c r="Y200" i="171"/>
  <c r="Y208" i="171"/>
  <c r="Y201" i="171"/>
  <c r="Y182" i="171"/>
  <c r="Y190" i="171"/>
  <c r="Y185" i="171"/>
  <c r="Y193" i="171"/>
  <c r="Y192" i="171"/>
  <c r="Y186" i="171"/>
  <c r="Y194" i="171"/>
  <c r="Y191" i="171"/>
  <c r="Y187" i="171"/>
  <c r="Y181" i="171"/>
  <c r="Y189" i="171"/>
  <c r="Y183" i="171"/>
  <c r="Y188" i="171"/>
  <c r="Y184" i="171"/>
  <c r="X158" i="171"/>
  <c r="X157" i="171"/>
  <c r="X74" i="171"/>
  <c r="X63" i="171"/>
  <c r="X142" i="171"/>
  <c r="X62" i="171"/>
  <c r="X55" i="171"/>
  <c r="Y129" i="171"/>
  <c r="Y137" i="171"/>
  <c r="Y133" i="171"/>
  <c r="Y136" i="171"/>
  <c r="Y130" i="171"/>
  <c r="Y138" i="171"/>
  <c r="Y134" i="171"/>
  <c r="Y131" i="171"/>
  <c r="Y125" i="171"/>
  <c r="Y135" i="171"/>
  <c r="Y128" i="171"/>
  <c r="Y132" i="171"/>
  <c r="Y126" i="171"/>
  <c r="Y127" i="171"/>
  <c r="Y47" i="171"/>
  <c r="Y41" i="171"/>
  <c r="Y48" i="171"/>
  <c r="Y49" i="171"/>
  <c r="Y45" i="171"/>
  <c r="Y42" i="171"/>
  <c r="Y50" i="171"/>
  <c r="Y43" i="171"/>
  <c r="Y51" i="171"/>
  <c r="Y44" i="171"/>
  <c r="Y52" i="171"/>
  <c r="Y53" i="171"/>
  <c r="Y46" i="171"/>
  <c r="Y54" i="171"/>
  <c r="X78" i="171"/>
  <c r="X160" i="171"/>
  <c r="X73" i="171"/>
  <c r="X144" i="171"/>
  <c r="X150" i="171"/>
  <c r="X64" i="171"/>
  <c r="Y170" i="171"/>
  <c r="Y178" i="171"/>
  <c r="Y173" i="171"/>
  <c r="Y167" i="171"/>
  <c r="Y85" i="171"/>
  <c r="Y93" i="171"/>
  <c r="Y94" i="171"/>
  <c r="Y179" i="171"/>
  <c r="Y91" i="171"/>
  <c r="Y174" i="171"/>
  <c r="Y86" i="171"/>
  <c r="Y169" i="171"/>
  <c r="Y89" i="171"/>
  <c r="Y172" i="171"/>
  <c r="Y175" i="171"/>
  <c r="Y87" i="171"/>
  <c r="Y95" i="171"/>
  <c r="Y83" i="171"/>
  <c r="Y180" i="171"/>
  <c r="Y84" i="171"/>
  <c r="Y168" i="171"/>
  <c r="Y176" i="171"/>
  <c r="Y88" i="171"/>
  <c r="Y96" i="171"/>
  <c r="Y177" i="171"/>
  <c r="Y90" i="171"/>
  <c r="Y171" i="171"/>
  <c r="Y92" i="171"/>
  <c r="X168" i="171"/>
  <c r="X89" i="171"/>
  <c r="X96" i="171"/>
  <c r="X88" i="171"/>
  <c r="X180" i="171"/>
  <c r="X95" i="171"/>
  <c r="X176" i="171"/>
  <c r="X167" i="171"/>
  <c r="X172" i="171"/>
  <c r="X91" i="171"/>
  <c r="X169" i="171"/>
  <c r="X85" i="171"/>
  <c r="X90" i="171"/>
  <c r="X179" i="171"/>
  <c r="X174" i="171"/>
  <c r="X92" i="171"/>
  <c r="X178" i="171"/>
  <c r="X170" i="171"/>
  <c r="X94" i="171"/>
  <c r="X93" i="171"/>
  <c r="X83" i="171"/>
  <c r="X86" i="171"/>
  <c r="X84" i="171"/>
  <c r="X87" i="171"/>
  <c r="X173" i="171"/>
  <c r="X171" i="171"/>
  <c r="X175" i="171"/>
  <c r="X177" i="171"/>
  <c r="X241" i="171"/>
  <c r="X249" i="171"/>
  <c r="X240" i="171"/>
  <c r="X244" i="171"/>
  <c r="X248" i="171"/>
  <c r="X238" i="171"/>
  <c r="X239" i="171"/>
  <c r="X243" i="171"/>
  <c r="X242" i="171"/>
  <c r="X246" i="171"/>
  <c r="X250" i="171"/>
  <c r="X237" i="171"/>
  <c r="X247" i="171"/>
  <c r="X245" i="171"/>
  <c r="X200" i="171"/>
  <c r="X199" i="171"/>
  <c r="X204" i="171"/>
  <c r="X208" i="171"/>
  <c r="X197" i="171"/>
  <c r="X203" i="171"/>
  <c r="X206" i="171"/>
  <c r="X201" i="171"/>
  <c r="X198" i="171"/>
  <c r="X202" i="171"/>
  <c r="X196" i="171"/>
  <c r="X205" i="171"/>
  <c r="X207" i="171"/>
  <c r="X195" i="171"/>
  <c r="X215" i="171"/>
  <c r="X216" i="171"/>
  <c r="X218" i="171"/>
  <c r="X221" i="171"/>
  <c r="X217" i="171"/>
  <c r="X219" i="171"/>
  <c r="X220" i="171"/>
  <c r="X210" i="171"/>
  <c r="X209" i="171"/>
  <c r="X213" i="171"/>
  <c r="X212" i="171"/>
  <c r="X222" i="171"/>
  <c r="X214" i="171"/>
  <c r="X211" i="171"/>
  <c r="X224" i="171"/>
  <c r="X223" i="171"/>
  <c r="X231" i="171"/>
  <c r="X226" i="171"/>
  <c r="X229" i="171"/>
  <c r="X234" i="171"/>
  <c r="X230" i="171"/>
  <c r="X228" i="171"/>
  <c r="X227" i="171"/>
  <c r="X232" i="171"/>
  <c r="X236" i="171"/>
  <c r="X225" i="171"/>
  <c r="X235" i="171"/>
  <c r="X233"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X30" i="171"/>
  <c r="X27" i="171"/>
  <c r="X38" i="171"/>
  <c r="X114" i="171"/>
  <c r="X120" i="171"/>
  <c r="X115" i="171"/>
  <c r="X37" i="171"/>
  <c r="X113" i="171"/>
  <c r="X28" i="171"/>
  <c r="X39" i="171"/>
  <c r="X34" i="171"/>
  <c r="X121" i="171"/>
  <c r="X111" i="171"/>
  <c r="X29" i="171"/>
  <c r="X40" i="171"/>
  <c r="X122" i="171"/>
  <c r="X112" i="171"/>
  <c r="X33" i="171"/>
  <c r="X119" i="171"/>
  <c r="X31" i="171"/>
  <c r="X116" i="171"/>
  <c r="X123" i="171"/>
  <c r="X35" i="171"/>
  <c r="X124" i="171"/>
  <c r="X117" i="171"/>
  <c r="X32" i="171"/>
  <c r="X118" i="171"/>
  <c r="X36" i="171"/>
  <c r="F453" i="186" l="1"/>
  <c r="AB218" i="171" s="1"/>
  <c r="F455" i="186"/>
  <c r="AB245" i="171" s="1"/>
  <c r="F445" i="186"/>
  <c r="AB98" i="171" s="1"/>
  <c r="G446" i="186"/>
  <c r="AC113" i="171" s="1"/>
  <c r="G454" i="186"/>
  <c r="AC223" i="171" s="1"/>
  <c r="F447" i="186"/>
  <c r="AB134" i="171" s="1"/>
  <c r="G449" i="186"/>
  <c r="AC154" i="171" s="1"/>
  <c r="G455" i="186"/>
  <c r="AC240" i="171" s="1"/>
  <c r="F451" i="186"/>
  <c r="AB183" i="171" s="1"/>
  <c r="G451" i="186"/>
  <c r="G456" i="186"/>
  <c r="F448" i="186"/>
  <c r="G445" i="186"/>
  <c r="G452" i="186"/>
  <c r="AB224" i="171"/>
  <c r="AB227" i="171"/>
  <c r="AB233" i="171"/>
  <c r="AB230" i="171"/>
  <c r="AB226" i="171"/>
  <c r="AB223" i="171"/>
  <c r="AB235" i="171"/>
  <c r="AB236" i="171"/>
  <c r="AB228" i="171"/>
  <c r="AB229" i="171"/>
  <c r="AB231" i="171"/>
  <c r="AB232" i="171"/>
  <c r="AB225" i="171"/>
  <c r="AB234" i="171"/>
  <c r="G453" i="186"/>
  <c r="G448" i="186"/>
  <c r="F446" i="186"/>
  <c r="F449" i="186"/>
  <c r="G447" i="186"/>
  <c r="F456" i="186"/>
  <c r="G450" i="186"/>
  <c r="F452" i="186"/>
  <c r="F450" i="186"/>
  <c r="Y57" i="171"/>
  <c r="Y64" i="171"/>
  <c r="Y144" i="171"/>
  <c r="Y142" i="171"/>
  <c r="Y147" i="171"/>
  <c r="Y66" i="171"/>
  <c r="Y143" i="171"/>
  <c r="Y55" i="171"/>
  <c r="Y232" i="171"/>
  <c r="Y61" i="171"/>
  <c r="Y231" i="171"/>
  <c r="Y68" i="171"/>
  <c r="Y223" i="171"/>
  <c r="Y152" i="171"/>
  <c r="Y235" i="171"/>
  <c r="Y62" i="171"/>
  <c r="Y145" i="171"/>
  <c r="Y224" i="171"/>
  <c r="Y229" i="171"/>
  <c r="Y225" i="171"/>
  <c r="Y230" i="171"/>
  <c r="Y226" i="171"/>
  <c r="Y58" i="171"/>
  <c r="Y67" i="171"/>
  <c r="Y146" i="171"/>
  <c r="Y228" i="171"/>
  <c r="Y65" i="171"/>
  <c r="Y139" i="171"/>
  <c r="Y149" i="171"/>
  <c r="Y227" i="171"/>
  <c r="Y234" i="171"/>
  <c r="Y236" i="171"/>
  <c r="Y60" i="171"/>
  <c r="Y151" i="171"/>
  <c r="Y141" i="171"/>
  <c r="Y56" i="171"/>
  <c r="Y59" i="171"/>
  <c r="Y148" i="171"/>
  <c r="Y63" i="171"/>
  <c r="Y140" i="171"/>
  <c r="AB101" i="171" l="1"/>
  <c r="AB19" i="171"/>
  <c r="AB237" i="171"/>
  <c r="AB250" i="171"/>
  <c r="AB243" i="171"/>
  <c r="AB240" i="171"/>
  <c r="AB238" i="171"/>
  <c r="AB20" i="171"/>
  <c r="AB221" i="171"/>
  <c r="AB220" i="171"/>
  <c r="AB23" i="171"/>
  <c r="AB212" i="171"/>
  <c r="AB219" i="171"/>
  <c r="AB222" i="171"/>
  <c r="AB17" i="171"/>
  <c r="AB209" i="171"/>
  <c r="AB215" i="171"/>
  <c r="AB216" i="171"/>
  <c r="AB213" i="171"/>
  <c r="AB249" i="171"/>
  <c r="AB244" i="171"/>
  <c r="AB248" i="171"/>
  <c r="AB239" i="171"/>
  <c r="AB247" i="171"/>
  <c r="AC122" i="171"/>
  <c r="AC37" i="171"/>
  <c r="AC40" i="171"/>
  <c r="AC124" i="171"/>
  <c r="AC35" i="171"/>
  <c r="AC123" i="171"/>
  <c r="AC117" i="171"/>
  <c r="AC29" i="171"/>
  <c r="AC116" i="171"/>
  <c r="AC232" i="171"/>
  <c r="AC224" i="171"/>
  <c r="AC118" i="171"/>
  <c r="AC30" i="171"/>
  <c r="AC115" i="171"/>
  <c r="AC28" i="171"/>
  <c r="AC27" i="171"/>
  <c r="AC121" i="171"/>
  <c r="AC32" i="171"/>
  <c r="AC31" i="171"/>
  <c r="AC114" i="171"/>
  <c r="AC119" i="171"/>
  <c r="AC235" i="171"/>
  <c r="AC112" i="171"/>
  <c r="AC111" i="171"/>
  <c r="AC33" i="171"/>
  <c r="AC234" i="171"/>
  <c r="AC34" i="171"/>
  <c r="AC36" i="171"/>
  <c r="AC39" i="171"/>
  <c r="AB22" i="171"/>
  <c r="AB246" i="171"/>
  <c r="AB241" i="171"/>
  <c r="AB109" i="171"/>
  <c r="AB242" i="171"/>
  <c r="AC226" i="171"/>
  <c r="AB214" i="171"/>
  <c r="AB211" i="171"/>
  <c r="AC228" i="171"/>
  <c r="AB217" i="171"/>
  <c r="AC231" i="171"/>
  <c r="AB210" i="171"/>
  <c r="AB97" i="171"/>
  <c r="AC229" i="171"/>
  <c r="AC236" i="171"/>
  <c r="AB13" i="171"/>
  <c r="AB103" i="171"/>
  <c r="AC230" i="171"/>
  <c r="AC227" i="171"/>
  <c r="AC225" i="171"/>
  <c r="AB99" i="171"/>
  <c r="AC233" i="171"/>
  <c r="AB131" i="171"/>
  <c r="AB41" i="171"/>
  <c r="AB53" i="171"/>
  <c r="AB45" i="171"/>
  <c r="AB137" i="171"/>
  <c r="AB135" i="171"/>
  <c r="AB52" i="171"/>
  <c r="AB133" i="171"/>
  <c r="AB51" i="171"/>
  <c r="AB130" i="171"/>
  <c r="AB42" i="171"/>
  <c r="AB43" i="171"/>
  <c r="AB128" i="171"/>
  <c r="AB125" i="171"/>
  <c r="AB47" i="171"/>
  <c r="AB138" i="171"/>
  <c r="AB126" i="171"/>
  <c r="AB46" i="171"/>
  <c r="AB48" i="171"/>
  <c r="AB50" i="171"/>
  <c r="AB136" i="171"/>
  <c r="AB54" i="171"/>
  <c r="AB132" i="171"/>
  <c r="AB44" i="171"/>
  <c r="AB24" i="171"/>
  <c r="AB105" i="171"/>
  <c r="AB15" i="171"/>
  <c r="AB16" i="171"/>
  <c r="AB108" i="171"/>
  <c r="AB106" i="171"/>
  <c r="AB14" i="171"/>
  <c r="AB21" i="171"/>
  <c r="AB127" i="171"/>
  <c r="AB129" i="171"/>
  <c r="AB49" i="171"/>
  <c r="AB26" i="171"/>
  <c r="AB100" i="171"/>
  <c r="AB107" i="171"/>
  <c r="AB102" i="171"/>
  <c r="AB104" i="171"/>
  <c r="AB110" i="171"/>
  <c r="AB18" i="171"/>
  <c r="AB25" i="171"/>
  <c r="AC80" i="171"/>
  <c r="AC79" i="171"/>
  <c r="AC156" i="171"/>
  <c r="AC162" i="171"/>
  <c r="AC81" i="171"/>
  <c r="AC75" i="171"/>
  <c r="AC69" i="171"/>
  <c r="AC76" i="171"/>
  <c r="AC71" i="171"/>
  <c r="AC120" i="171"/>
  <c r="AC38" i="171"/>
  <c r="AC82" i="171"/>
  <c r="AC163" i="171"/>
  <c r="AC158" i="171"/>
  <c r="AC73" i="171"/>
  <c r="AC157" i="171"/>
  <c r="AC72" i="171"/>
  <c r="AC166" i="171"/>
  <c r="AC78" i="171"/>
  <c r="AC153" i="171"/>
  <c r="AC70" i="171"/>
  <c r="AC74" i="171"/>
  <c r="AC165" i="171"/>
  <c r="AC160" i="171"/>
  <c r="AC250" i="171"/>
  <c r="AC239" i="171"/>
  <c r="AC238" i="171"/>
  <c r="AC247" i="171"/>
  <c r="AC237" i="171"/>
  <c r="AC248" i="171"/>
  <c r="AC243" i="171"/>
  <c r="AC245" i="171"/>
  <c r="AC241" i="171"/>
  <c r="AC249" i="171"/>
  <c r="AC246" i="171"/>
  <c r="AC242" i="171"/>
  <c r="AB184" i="171"/>
  <c r="AB185" i="171"/>
  <c r="AB190" i="171"/>
  <c r="AC161" i="171"/>
  <c r="AB188" i="171"/>
  <c r="AB193" i="171"/>
  <c r="AC164" i="171"/>
  <c r="AB194" i="171"/>
  <c r="AB181" i="171"/>
  <c r="AB186" i="171"/>
  <c r="AC244" i="171"/>
  <c r="AC77" i="171"/>
  <c r="AC159" i="171"/>
  <c r="AC155" i="171"/>
  <c r="AB187" i="171"/>
  <c r="AB192" i="171"/>
  <c r="AB189" i="171"/>
  <c r="AB182" i="171"/>
  <c r="AB191" i="171"/>
  <c r="AC132" i="171"/>
  <c r="AC47" i="171"/>
  <c r="AC53" i="171"/>
  <c r="AC126" i="171"/>
  <c r="AC49" i="171"/>
  <c r="AC137" i="171"/>
  <c r="AC45" i="171"/>
  <c r="AC51" i="171"/>
  <c r="AC41" i="171"/>
  <c r="AC129" i="171"/>
  <c r="AC135" i="171"/>
  <c r="AC43" i="171"/>
  <c r="AC131" i="171"/>
  <c r="AC54" i="171"/>
  <c r="AC133" i="171"/>
  <c r="AC127" i="171"/>
  <c r="AC42" i="171"/>
  <c r="AC125" i="171"/>
  <c r="AC44" i="171"/>
  <c r="AC128" i="171"/>
  <c r="AC134" i="171"/>
  <c r="AC138" i="171"/>
  <c r="AC136" i="171"/>
  <c r="AC50" i="171"/>
  <c r="AC130" i="171"/>
  <c r="AC48" i="171"/>
  <c r="AC46" i="171"/>
  <c r="AC52" i="171"/>
  <c r="AB76" i="171"/>
  <c r="AB163" i="171"/>
  <c r="AB153" i="171"/>
  <c r="AB75" i="171"/>
  <c r="AB162" i="171"/>
  <c r="AB156" i="171"/>
  <c r="AB72" i="171"/>
  <c r="AB69" i="171"/>
  <c r="AB77" i="171"/>
  <c r="AB164" i="171"/>
  <c r="AB80" i="171"/>
  <c r="AB73" i="171"/>
  <c r="AB70" i="171"/>
  <c r="AB166" i="171"/>
  <c r="AB82" i="171"/>
  <c r="AB78" i="171"/>
  <c r="AB160" i="171"/>
  <c r="AB161" i="171"/>
  <c r="AB71" i="171"/>
  <c r="AB154" i="171"/>
  <c r="AB155" i="171"/>
  <c r="AB74" i="171"/>
  <c r="AB79" i="171"/>
  <c r="AB159" i="171"/>
  <c r="AB158" i="171"/>
  <c r="AB157" i="171"/>
  <c r="AB81" i="171"/>
  <c r="AB165" i="171"/>
  <c r="AC206" i="171"/>
  <c r="AC199" i="171"/>
  <c r="AC204" i="171"/>
  <c r="AC200" i="171"/>
  <c r="AC203" i="171"/>
  <c r="AC208" i="171"/>
  <c r="AC197" i="171"/>
  <c r="AC201" i="171"/>
  <c r="AC207" i="171"/>
  <c r="AC195" i="171"/>
  <c r="AC202" i="171"/>
  <c r="AC196" i="171"/>
  <c r="AC205" i="171"/>
  <c r="AC198" i="171"/>
  <c r="AB58" i="171"/>
  <c r="AB63" i="171"/>
  <c r="AB139" i="171"/>
  <c r="AB65" i="171"/>
  <c r="AB150" i="171"/>
  <c r="AB68" i="171"/>
  <c r="AB146" i="171"/>
  <c r="AB67" i="171"/>
  <c r="AB141" i="171"/>
  <c r="AB59" i="171"/>
  <c r="AB144" i="171"/>
  <c r="AB55" i="171"/>
  <c r="AB149" i="171"/>
  <c r="AB152" i="171"/>
  <c r="AB57" i="171"/>
  <c r="AB56" i="171"/>
  <c r="AB61" i="171"/>
  <c r="AB148" i="171"/>
  <c r="AB145" i="171"/>
  <c r="AB66" i="171"/>
  <c r="AB64" i="171"/>
  <c r="AB147" i="171"/>
  <c r="AB142" i="171"/>
  <c r="AB62" i="171"/>
  <c r="AB143" i="171"/>
  <c r="AB60" i="171"/>
  <c r="AB151" i="171"/>
  <c r="AB140" i="171"/>
  <c r="AB120" i="171"/>
  <c r="AB30" i="171"/>
  <c r="AB33" i="171"/>
  <c r="AB35" i="171"/>
  <c r="AB116" i="171"/>
  <c r="AB111" i="171"/>
  <c r="AB123" i="171"/>
  <c r="AB119" i="171"/>
  <c r="AB27" i="171"/>
  <c r="AB114" i="171"/>
  <c r="AB32" i="171"/>
  <c r="AB117" i="171"/>
  <c r="AB34" i="171"/>
  <c r="AB115" i="171"/>
  <c r="AB124" i="171"/>
  <c r="AB31" i="171"/>
  <c r="AB113" i="171"/>
  <c r="AB36" i="171"/>
  <c r="AB39" i="171"/>
  <c r="AB118" i="171"/>
  <c r="AB121" i="171"/>
  <c r="AB40" i="171"/>
  <c r="AB38" i="171"/>
  <c r="AB37" i="171"/>
  <c r="AB28" i="171"/>
  <c r="AB112" i="171"/>
  <c r="AB122" i="171"/>
  <c r="AB29" i="171"/>
  <c r="AC24" i="171"/>
  <c r="AC107" i="171"/>
  <c r="AC26" i="171"/>
  <c r="AC105" i="171"/>
  <c r="AC103" i="171"/>
  <c r="AC18" i="171"/>
  <c r="AC22" i="171"/>
  <c r="AC110" i="171"/>
  <c r="AC108" i="171"/>
  <c r="AC104" i="171"/>
  <c r="AC25" i="171"/>
  <c r="AC106" i="171"/>
  <c r="AC14" i="171"/>
  <c r="AC102" i="171"/>
  <c r="AC100" i="171"/>
  <c r="AC98" i="171"/>
  <c r="AC19" i="171"/>
  <c r="AC21" i="171"/>
  <c r="AC13" i="171"/>
  <c r="AC20" i="171"/>
  <c r="AC109" i="171"/>
  <c r="AC23" i="171"/>
  <c r="AC99" i="171"/>
  <c r="AC101" i="171"/>
  <c r="AC15" i="171"/>
  <c r="AC17" i="171"/>
  <c r="AC97" i="171"/>
  <c r="AC16" i="171"/>
  <c r="AC263" i="171"/>
  <c r="AC252" i="171"/>
  <c r="AC256" i="171"/>
  <c r="AC260" i="171"/>
  <c r="AC264" i="171"/>
  <c r="AC261" i="171"/>
  <c r="AC262" i="171"/>
  <c r="AC251" i="171"/>
  <c r="AC255" i="171"/>
  <c r="AC259" i="171"/>
  <c r="AC253" i="171"/>
  <c r="AC258" i="171"/>
  <c r="AC254" i="171"/>
  <c r="AC257" i="171"/>
  <c r="AC139" i="171"/>
  <c r="AC146" i="171"/>
  <c r="AC62" i="171"/>
  <c r="AC58" i="171"/>
  <c r="AC60" i="171"/>
  <c r="AC152" i="171"/>
  <c r="AC143" i="171"/>
  <c r="AC66" i="171"/>
  <c r="AC68" i="171"/>
  <c r="AC141" i="171"/>
  <c r="AC151" i="171"/>
  <c r="AC145" i="171"/>
  <c r="AC147" i="171"/>
  <c r="AC149" i="171"/>
  <c r="AC65" i="171"/>
  <c r="AC67" i="171"/>
  <c r="AC55" i="171"/>
  <c r="AC56" i="171"/>
  <c r="AC144" i="171"/>
  <c r="AC148" i="171"/>
  <c r="AC142" i="171"/>
  <c r="AC150" i="171"/>
  <c r="AC140" i="171"/>
  <c r="AC64" i="171"/>
  <c r="AC63" i="171"/>
  <c r="AC57" i="171"/>
  <c r="AC59" i="171"/>
  <c r="AC61" i="171"/>
  <c r="AC182" i="171"/>
  <c r="AC184" i="171"/>
  <c r="AC181" i="171"/>
  <c r="AC183" i="171"/>
  <c r="AC191" i="171"/>
  <c r="AC188" i="171"/>
  <c r="AC187" i="171"/>
  <c r="AC185" i="171"/>
  <c r="AC190" i="171"/>
  <c r="AC193" i="171"/>
  <c r="AC192" i="171"/>
  <c r="AC189" i="171"/>
  <c r="AC194" i="171"/>
  <c r="AC186" i="171"/>
  <c r="AB175" i="171"/>
  <c r="AB84" i="171"/>
  <c r="AA88" i="171"/>
  <c r="AA89" i="171"/>
  <c r="AB174" i="171"/>
  <c r="AB176" i="171"/>
  <c r="AB91" i="171"/>
  <c r="AA95" i="171"/>
  <c r="AB89" i="171"/>
  <c r="AB173" i="171"/>
  <c r="AA94" i="171"/>
  <c r="AB179" i="171"/>
  <c r="AB87" i="171"/>
  <c r="AB90" i="171"/>
  <c r="AA86" i="171"/>
  <c r="AB171" i="171"/>
  <c r="AB172" i="171"/>
  <c r="AB167" i="171"/>
  <c r="AA84" i="171"/>
  <c r="AA85" i="171"/>
  <c r="AB180" i="171"/>
  <c r="AB170" i="171"/>
  <c r="AB86" i="171"/>
  <c r="AB95" i="171"/>
  <c r="AB178" i="171"/>
  <c r="AB94" i="171"/>
  <c r="AB92" i="171"/>
  <c r="AA91" i="171"/>
  <c r="AB85" i="171"/>
  <c r="AB96" i="171"/>
  <c r="AB168" i="171"/>
  <c r="AA87" i="171"/>
  <c r="AA92" i="171"/>
  <c r="AA93" i="171"/>
  <c r="AB88" i="171"/>
  <c r="AB93" i="171"/>
  <c r="AA90" i="171"/>
  <c r="AB169" i="171"/>
  <c r="AA96" i="171"/>
  <c r="AB83" i="171"/>
  <c r="AB177" i="171"/>
  <c r="AC218" i="171"/>
  <c r="AC214" i="171"/>
  <c r="AC210" i="171"/>
  <c r="AC221" i="171"/>
  <c r="AC209" i="171"/>
  <c r="AC220" i="171"/>
  <c r="AC211" i="171"/>
  <c r="AC216" i="171"/>
  <c r="AC212" i="171"/>
  <c r="AC215" i="171"/>
  <c r="AC217" i="171"/>
  <c r="AC219" i="171"/>
  <c r="AC222" i="171"/>
  <c r="AC213" i="171"/>
  <c r="AB201" i="171"/>
  <c r="AB206" i="171"/>
  <c r="AB204" i="171"/>
  <c r="AB208" i="171"/>
  <c r="AB195" i="171"/>
  <c r="AB205" i="171"/>
  <c r="AB198" i="171"/>
  <c r="AB196" i="171"/>
  <c r="AB199" i="171"/>
  <c r="AB207" i="171"/>
  <c r="AB202" i="171"/>
  <c r="AB200" i="171"/>
  <c r="AB197" i="171"/>
  <c r="AB203" i="171"/>
  <c r="AC172" i="171"/>
  <c r="AC96" i="171"/>
  <c r="AC176" i="171"/>
  <c r="AC178" i="171"/>
  <c r="AC83" i="171"/>
  <c r="AC175" i="171"/>
  <c r="AC169" i="171"/>
  <c r="AC171" i="171"/>
  <c r="AC173" i="171"/>
  <c r="AC86" i="171"/>
  <c r="AC88" i="171"/>
  <c r="AC84" i="171"/>
  <c r="AC177" i="171"/>
  <c r="AC92" i="171"/>
  <c r="AC89" i="171"/>
  <c r="AC167" i="171"/>
  <c r="AC94" i="171"/>
  <c r="AC90" i="171"/>
  <c r="AC170" i="171"/>
  <c r="AC93" i="171"/>
  <c r="AC174" i="171"/>
  <c r="AC87" i="171"/>
  <c r="AC179" i="171"/>
  <c r="AC91" i="171"/>
  <c r="AC95" i="171"/>
  <c r="AC168" i="171"/>
  <c r="AC180" i="171"/>
  <c r="AC85" i="171"/>
  <c r="AB254" i="171"/>
  <c r="AB260" i="171"/>
  <c r="AB251" i="171"/>
  <c r="AB261" i="171"/>
  <c r="AB258" i="171"/>
  <c r="AB257" i="171"/>
  <c r="AB259" i="171"/>
  <c r="AB263" i="171"/>
  <c r="AB262" i="171"/>
  <c r="AB252" i="171"/>
  <c r="AB256" i="171"/>
  <c r="AB253" i="171"/>
  <c r="AB264" i="171"/>
  <c r="AB255" i="1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6" authorId="0" shapeId="0" xr:uid="{4749B851-0CF1-4FE2-AB58-634954004E8F}">
      <text>
        <r>
          <rPr>
            <sz val="9"/>
            <color indexed="81"/>
            <rFont val="Tahoma"/>
            <family val="2"/>
          </rPr>
          <t>This is the latest data point we have from CPIH (ONS), we will update it before our decision.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B17A7C24-F91F-45FB-B81B-D8E77C34BDE3}">
      <text>
        <r>
          <rPr>
            <sz val="9"/>
            <color indexed="81"/>
            <rFont val="Tahoma"/>
            <family val="2"/>
          </rPr>
          <t>This is the latest data point we have from CPIH (ONS), we will update it before our decision.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<sst xmlns="http://schemas.openxmlformats.org/spreadsheetml/2006/main" count="7280" uniqueCount="761">
  <si>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</si>
  <si>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</si>
  <si>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</si>
  <si>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</si>
  <si>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</si>
  <si>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</si>
  <si>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</si>
  <si>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</si>
  <si>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</si>
  <si>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</si>
  <si>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</si>
  <si>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</si>
  <si>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</si>
  <si>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</si>
  <si>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</si>
  <si>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</si>
  <si>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</si>
  <si>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v1.6.1</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</si>
  <si>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</si>
  <si>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</si>
  <si>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</si>
  <si>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</si>
  <si>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</si>
  <si>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</si>
  <si>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</si>
  <si>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</si>
  <si>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</si>
  <si>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</si>
  <si>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</si>
  <si>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</si>
  <si>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</si>
  <si>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</si>
  <si>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</si>
  <si>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</si>
  <si>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</si>
  <si>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</si>
  <si>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</si>
  <si>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</si>
  <si>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</si>
  <si>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</si>
  <si>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</si>
  <si>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</si>
  <si>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</si>
  <si>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</si>
  <si>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</si>
  <si>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</si>
  <si>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</si>
  <si>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</si>
  <si>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</si>
  <si>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</si>
  <si>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</si>
  <si>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</si>
  <si>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</si>
  <si>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</si>
  <si>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</si>
  <si>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</si>
  <si>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</si>
  <si>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</si>
  <si>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</si>
  <si>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</si>
  <si>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</si>
  <si>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</si>
  <si>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</si>
  <si>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</si>
  <si>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</si>
  <si>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</si>
  <si>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</si>
  <si>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</si>
  <si>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</si>
  <si>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</si>
  <si>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</si>
  <si>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</si>
  <si>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</si>
  <si>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</si>
  <si>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</si>
  <si>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</si>
  <si>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</si>
  <si>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</si>
  <si>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</si>
  <si>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</si>
  <si>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</si>
  <si>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</si>
  <si>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</si>
  <si>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</si>
  <si>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</si>
  <si>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</si>
  <si>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</si>
  <si>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</si>
  <si>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</si>
  <si>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</si>
  <si>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</si>
  <si>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</si>
  <si>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</si>
  <si>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</si>
  <si>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</si>
  <si>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</si>
  <si>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</si>
  <si>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</si>
  <si>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</si>
  <si>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</si>
  <si>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</si>
  <si>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</si>
  <si>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</si>
  <si>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</si>
  <si>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</si>
  <si>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</si>
  <si>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</si>
  <si>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</si>
  <si>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</si>
  <si>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</si>
  <si>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</si>
  <si>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</si>
  <si>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</si>
  <si>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</si>
  <si>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</si>
  <si>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</si>
  <si>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Fiscal year (April to March):</t>
  </si>
  <si>
    <t>2015/2016</t>
  </si>
  <si>
    <t>2016/2017</t>
  </si>
  <si>
    <t>2017/2018</t>
  </si>
  <si>
    <t>2018/2019</t>
  </si>
  <si>
    <t>2019/2020</t>
  </si>
  <si>
    <t>2020/2021</t>
  </si>
  <si>
    <t>2021/2022</t>
  </si>
  <si>
    <t>2022/2023</t>
  </si>
  <si>
    <t>2023/2024</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</si>
  <si>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</si>
  <si>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</si>
  <si>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</si>
  <si>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</si>
  <si>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</si>
  <si>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</si>
  <si>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</si>
  <si>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</si>
  <si>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</si>
  <si>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</si>
  <si>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</si>
  <si>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</si>
  <si>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</si>
  <si>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</si>
  <si>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</si>
  <si>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</si>
  <si>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</si>
  <si>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</si>
  <si>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</si>
  <si>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</si>
  <si>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</si>
  <si>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</si>
  <si>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</si>
  <si>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</si>
  <si>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</si>
  <si>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</si>
  <si>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</si>
  <si>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</si>
  <si>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</si>
  <si>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</si>
  <si>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</si>
  <si>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</si>
  <si>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</si>
  <si>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</si>
  <si>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</si>
  <si>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</si>
  <si>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</si>
  <si>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</si>
  <si>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</si>
  <si>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</si>
  <si>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</si>
  <si>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</si>
  <si>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</si>
  <si>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</si>
  <si>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</si>
  <si>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</si>
  <si>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</si>
  <si>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</si>
  <si>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</si>
  <si>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</si>
  <si>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</si>
  <si>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</si>
  <si>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</si>
  <si>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</si>
  <si>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</si>
  <si>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</si>
  <si>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</si>
  <si>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</si>
  <si>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</si>
  <si>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</si>
  <si>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</si>
  <si>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</si>
  <si>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</si>
  <si>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</si>
  <si>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</si>
  <si>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</si>
  <si>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</si>
  <si>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</si>
  <si>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</si>
  <si>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</si>
  <si>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</si>
  <si>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</si>
  <si>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</si>
  <si>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</si>
  <si>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</si>
  <si>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</si>
  <si>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</si>
  <si>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</si>
  <si>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</si>
  <si>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</si>
  <si>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</si>
  <si>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</si>
  <si>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</si>
  <si>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</si>
  <si>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</si>
  <si>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</si>
  <si>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</si>
  <si>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</si>
  <si>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</si>
  <si>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</si>
  <si>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</si>
  <si>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</si>
  <si>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</si>
  <si>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</si>
  <si>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</si>
  <si>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</si>
  <si>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</si>
  <si>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</si>
  <si>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</si>
  <si>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</si>
  <si>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</si>
  <si>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</si>
  <si>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 xml:space="preserve">COVID true-up </t>
  </si>
  <si>
    <t xml:space="preserve">This tab shows the calculation of the true up of the initial float provided for additional debt-related costs. It shows how we intend to take into account inflation and changes in default tariff cap customers </t>
  </si>
  <si>
    <t>Section 1.a: Additional COVID-19 costs incurred split by cap period</t>
  </si>
  <si>
    <t xml:space="preserve">The input for this table comes from our analysis of suppliers' RFI data. </t>
  </si>
  <si>
    <t>Costs included in cap 10</t>
  </si>
  <si>
    <t>Costs included in cap 11</t>
  </si>
  <si>
    <t>Cap period 7</t>
  </si>
  <si>
    <t>Section 1.b: Additional COVID costs included in the cap 6 and 7 float split by cap periods</t>
  </si>
  <si>
    <t>Harmonising</t>
  </si>
  <si>
    <t>Period of cost origin</t>
  </si>
  <si>
    <t>Period converted to</t>
  </si>
  <si>
    <t>Attrition adjustment</t>
  </si>
  <si>
    <t>Inflation and attrition adjustment</t>
  </si>
  <si>
    <t>Factor</t>
  </si>
  <si>
    <t xml:space="preserve">Source: tab 2b COVID Adjustment, section 1 </t>
  </si>
  <si>
    <t>Cap period 4-6 float increments</t>
  </si>
  <si>
    <t>Section 2: Net allowance inflation and attrition adjustment to cap period 4 (2020 prices)</t>
  </si>
  <si>
    <t xml:space="preserve">In this section we adjust each additional COVID-19 costs into cap period 4 prices and customers, taking into account the differing numbers of customers suppliers recovered the float over. </t>
  </si>
  <si>
    <t xml:space="preserve">This table provides factors that incorporates CPIH and customer attrition </t>
  </si>
  <si>
    <t>Customers and inflation</t>
  </si>
  <si>
    <t>Source: tab CPIH &amp; Attrition</t>
  </si>
  <si>
    <t xml:space="preserve">This table calculates the net allowance (section 1.a - section 1.b), and multiplies it with the respective factors to adjust for inflation and customer attrition </t>
  </si>
  <si>
    <t xml:space="preserve">In cap 4 prices and customers </t>
  </si>
  <si>
    <t>Section 3: Net allowance inflation and attrition adjustment to cap 10/11 (Current prices)</t>
  </si>
  <si>
    <t>In this section we convert the cap period 4 prices and customer numbers to cap period 10/11 prices and customer numbers. Please note that we have used the latest customer accounts and CPIH, albeit not cap 9/10 numbers. We will update when the data before our decision.</t>
  </si>
  <si>
    <t xml:space="preserve">This table draws on CPIH and customer attrition numbers to adjust the nominal prices such that the full cost can be recovered </t>
  </si>
  <si>
    <t>Final Period</t>
  </si>
  <si>
    <t>10 and 11</t>
  </si>
  <si>
    <t>Source: CPIH &amp; Attrition</t>
  </si>
  <si>
    <t xml:space="preserve">This table adjusts the values from section 2 into cap period 10/11 inflation and customer numbers </t>
  </si>
  <si>
    <t>In current prices and customers</t>
  </si>
  <si>
    <t xml:space="preserve">Section 4: Inclusion of costs into default tariff cap </t>
  </si>
  <si>
    <t>Inclusion table debt-related costs for the true-up of the allowance net the float in the default tariff cap - 1 means included and 0 means excluded</t>
  </si>
  <si>
    <t>Cost Inclusion</t>
  </si>
  <si>
    <t>Electricity and Gas</t>
  </si>
  <si>
    <t>All</t>
  </si>
  <si>
    <t>Section 5: Calculating Nil consumption</t>
  </si>
  <si>
    <t>The below two tables show the direct debit, GB average cap levels at Nil and TDCV for cap periods 7 and 8</t>
  </si>
  <si>
    <t>Cap period 8</t>
  </si>
  <si>
    <t>Cap period 9</t>
  </si>
  <si>
    <t>The below two tables splits the cost inputs from section 3 into Nil and TDCV levels for the allowance.</t>
  </si>
  <si>
    <t>Section 6: Calculate net TDCV values (assuming cap period 10 and 11 are both 6 months long)</t>
  </si>
  <si>
    <t>Section 7: Weighting by time and demand for recovery period</t>
  </si>
  <si>
    <t>In this section, we weight the costs by time and demand to ensure any specified costs are recovered over 9 months rather than 12 months. The cap is set in annual levels so to ensure recovery over six months, we must adjust the allowance upwards.</t>
  </si>
  <si>
    <t>Cap period</t>
  </si>
  <si>
    <t>Length of actual cap period</t>
  </si>
  <si>
    <t>Factor to account for reduction in time to recover costs over</t>
  </si>
  <si>
    <t>The following tables show the percentage of annual demand over summer and winter periods</t>
  </si>
  <si>
    <t>Source: Annex 2</t>
  </si>
  <si>
    <t>Quarter</t>
  </si>
  <si>
    <t>Profile class 1</t>
  </si>
  <si>
    <t>Profile class 2</t>
  </si>
  <si>
    <t>Q1</t>
  </si>
  <si>
    <t>Jan - Mar</t>
  </si>
  <si>
    <t>Q2</t>
  </si>
  <si>
    <t>Apr - Jun</t>
  </si>
  <si>
    <t>Q3</t>
  </si>
  <si>
    <t>Jul - Sep</t>
  </si>
  <si>
    <t>Q4</t>
  </si>
  <si>
    <t>Oct - Dec</t>
  </si>
  <si>
    <t>Profile class</t>
  </si>
  <si>
    <t>Non-PPM share of demand</t>
  </si>
  <si>
    <t>PPM share of demand</t>
  </si>
  <si>
    <t>Season</t>
  </si>
  <si>
    <t>Section 8: Calculate net TDCV values (correcting for cap period 11 being 3 months long)</t>
  </si>
  <si>
    <t>Check cell</t>
  </si>
  <si>
    <t xml:space="preserve">Section 9: Calculate TDCV values </t>
  </si>
  <si>
    <t xml:space="preserve">Section 10: COVID true-up adjustment allowance (3,100 kWh - elec), (12,000 kWh - gas) </t>
  </si>
  <si>
    <t>COVID true-up adjustment allowance</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</si>
  <si>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</si>
  <si>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</si>
  <si>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</si>
  <si>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</si>
  <si>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</si>
  <si>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</si>
  <si>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</si>
  <si>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</si>
  <si>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</si>
  <si>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</si>
  <si>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</si>
  <si>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</si>
  <si>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</si>
  <si>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</si>
  <si>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</si>
  <si>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</si>
  <si>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</si>
  <si>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</si>
  <si>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</si>
  <si>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</si>
  <si>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</si>
  <si>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</si>
  <si>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</si>
  <si>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</si>
  <si>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</si>
  <si>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</si>
  <si>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</si>
  <si>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</si>
  <si>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</si>
  <si>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</si>
  <si>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</si>
  <si>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</si>
  <si>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</si>
  <si>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</si>
  <si>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</si>
  <si>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</si>
  <si>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</si>
  <si>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</si>
  <si>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</si>
  <si>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</si>
  <si>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</si>
  <si>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</si>
  <si>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</si>
  <si>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</si>
  <si>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</si>
  <si>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</si>
  <si>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</si>
  <si>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</si>
  <si>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</si>
  <si>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</si>
  <si>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</si>
  <si>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</si>
  <si>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</si>
  <si>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</si>
  <si>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</si>
  <si>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Electricity - peak / baseload split</t>
  </si>
  <si>
    <t>Peak</t>
  </si>
  <si>
    <t>Baseload</t>
  </si>
  <si>
    <t>Share of contracts</t>
  </si>
  <si>
    <t>Gas - demand shares</t>
  </si>
  <si>
    <t>Share of demand (cap period 5)</t>
  </si>
  <si>
    <t>Share of demand (cap period 1)</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</si>
  <si>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</si>
  <si>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</si>
  <si>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</si>
  <si>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</si>
  <si>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</si>
  <si>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</si>
  <si>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</si>
  <si>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Updated calculated as of:</t>
  </si>
  <si>
    <t>Year:</t>
  </si>
  <si>
    <t>2015/16</t>
  </si>
  <si>
    <t>2016/17</t>
  </si>
  <si>
    <t>2017/18</t>
  </si>
  <si>
    <t>2018/19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</si>
  <si>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</si>
  <si>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</si>
  <si>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</si>
  <si>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</si>
  <si>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</si>
  <si>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</si>
  <si>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</si>
  <si>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</si>
  <si>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</si>
  <si>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</si>
  <si>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</si>
  <si>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</si>
  <si>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</si>
  <si>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</si>
  <si>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</si>
  <si>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</si>
  <si>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</si>
  <si>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</si>
  <si>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</si>
  <si>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</si>
  <si>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</si>
  <si>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</si>
  <si>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</si>
  <si>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</si>
  <si>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</si>
  <si>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</si>
  <si>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</si>
  <si>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</si>
  <si>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</si>
  <si>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</si>
  <si>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</si>
  <si>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</si>
  <si>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</si>
  <si>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</si>
  <si>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</si>
  <si>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</si>
  <si>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</si>
  <si>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</si>
  <si>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</si>
  <si>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</si>
  <si>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</si>
  <si>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</si>
  <si>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</si>
  <si>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</si>
  <si>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</si>
  <si>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</si>
  <si>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</si>
  <si>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</si>
  <si>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</si>
  <si>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</si>
  <si>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</si>
  <si>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</si>
  <si>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</si>
  <si>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</si>
  <si>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</si>
  <si>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</si>
  <si>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</si>
  <si>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</si>
  <si>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</si>
  <si>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</si>
  <si>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</si>
  <si>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</si>
  <si>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</si>
  <si>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</si>
  <si>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</si>
  <si>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</si>
  <si>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</si>
  <si>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</si>
  <si>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</si>
  <si>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</si>
  <si>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</si>
  <si>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</si>
  <si>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</si>
  <si>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</si>
  <si>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</si>
  <si>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</si>
  <si>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</si>
  <si>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</si>
  <si>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</si>
  <si>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</si>
  <si>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</si>
  <si>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</si>
  <si>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</si>
  <si>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</si>
  <si>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</si>
  <si>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</si>
  <si>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</si>
  <si>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</si>
  <si>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</si>
  <si>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</si>
  <si>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</si>
  <si>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</si>
  <si>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</si>
  <si>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</si>
  <si>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</si>
  <si>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</si>
  <si>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</si>
  <si>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</si>
  <si>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</si>
  <si>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</si>
  <si>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</si>
  <si>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</si>
  <si>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</si>
  <si>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</si>
  <si>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</si>
  <si>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</si>
  <si>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</si>
  <si>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</si>
  <si>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</si>
  <si>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</si>
  <si>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</si>
  <si>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</si>
  <si>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</si>
  <si>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</si>
  <si>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</si>
  <si>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</si>
  <si>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</si>
  <si>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</si>
  <si>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</si>
  <si>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</si>
  <si>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</si>
  <si>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</si>
  <si>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</si>
  <si>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</si>
  <si>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</si>
  <si>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</si>
  <si>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</si>
  <si>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</si>
  <si>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</si>
  <si>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</si>
  <si>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</si>
  <si>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</si>
  <si>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</si>
  <si>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</si>
  <si>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</si>
  <si>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</si>
  <si>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</si>
  <si>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</si>
  <si>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</si>
  <si>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</si>
  <si>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</si>
  <si>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</si>
  <si>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</si>
  <si>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</si>
  <si>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</si>
  <si>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</si>
  <si>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</si>
  <si>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</si>
  <si>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</si>
  <si>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</si>
  <si>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</si>
  <si>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</si>
  <si>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</si>
  <si>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</si>
  <si>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</si>
  <si>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</si>
  <si>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</si>
  <si>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</si>
  <si>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</si>
  <si>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</si>
  <si>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</si>
  <si>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</si>
  <si>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</si>
  <si>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</si>
  <si>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</si>
  <si>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</si>
  <si>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</si>
  <si>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</si>
  <si>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</si>
  <si>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</si>
  <si>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</si>
  <si>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</si>
  <si>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</si>
  <si>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</si>
  <si>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</si>
  <si>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</si>
  <si>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</si>
  <si>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</si>
  <si>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</si>
  <si>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</si>
  <si>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</si>
  <si>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</si>
  <si>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</si>
  <si>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</si>
  <si>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</si>
  <si>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</si>
  <si>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</si>
  <si>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</si>
  <si>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</si>
  <si>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</si>
  <si>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</si>
  <si>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</si>
  <si>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</si>
  <si>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</si>
  <si>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</si>
  <si>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</si>
  <si>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</si>
  <si>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</si>
  <si>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</si>
  <si>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</si>
  <si>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</si>
  <si>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</si>
  <si>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</si>
  <si>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</si>
  <si>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</si>
  <si>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</si>
  <si>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</si>
  <si>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</si>
  <si>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</si>
  <si>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</si>
  <si>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</si>
  <si>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</si>
  <si>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</si>
  <si>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</si>
  <si>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</si>
  <si>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</si>
  <si>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</si>
  <si>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</si>
  <si>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</si>
  <si>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</si>
  <si>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</si>
  <si>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</si>
  <si>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</si>
  <si>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</si>
  <si>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</si>
  <si>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</si>
  <si>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</si>
  <si>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</si>
  <si>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</si>
  <si>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</si>
  <si>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</si>
  <si>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</si>
  <si>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</si>
  <si>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</si>
  <si>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</si>
  <si>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</si>
  <si>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</si>
  <si>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</si>
  <si>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</si>
  <si>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</si>
  <si>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</si>
  <si>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</si>
  <si>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</si>
  <si>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</si>
  <si>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</si>
  <si>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</si>
  <si>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</si>
  <si>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</si>
  <si>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</si>
  <si>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</si>
  <si>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</si>
  <si>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</si>
  <si>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</si>
  <si>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</si>
  <si>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</si>
  <si>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</si>
  <si>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</si>
  <si>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</si>
  <si>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</si>
  <si>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</si>
  <si>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</si>
  <si>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</si>
  <si>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</si>
  <si>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</si>
  <si>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</si>
  <si>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</si>
  <si>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</si>
  <si>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</si>
  <si>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</si>
  <si>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</si>
  <si>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</si>
  <si>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</si>
  <si>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</si>
  <si>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</si>
  <si>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</si>
  <si>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</si>
  <si>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</si>
  <si>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</si>
  <si>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</si>
  <si>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</si>
  <si>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</si>
  <si>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</si>
  <si>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</si>
  <si>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</si>
  <si>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</si>
  <si>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</si>
  <si>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</si>
  <si>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</si>
  <si>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</si>
  <si>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</si>
  <si>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</si>
  <si>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</si>
  <si>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</si>
  <si>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</si>
  <si>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</si>
  <si>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</si>
  <si>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</si>
  <si>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</si>
  <si>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</si>
  <si>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</si>
  <si>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</si>
  <si>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</si>
  <si>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</si>
  <si>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</si>
  <si>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</si>
  <si>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</si>
  <si>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Cap levels</t>
  </si>
  <si>
    <t>Nil kWh</t>
  </si>
  <si>
    <t>TDCV (3,100 kWh)</t>
  </si>
  <si>
    <t>£</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</si>
  <si>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</si>
  <si>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</si>
  <si>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</si>
  <si>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</si>
  <si>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</si>
  <si>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</si>
  <si>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</si>
  <si>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</si>
  <si>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</si>
  <si>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 xml:space="preserve">£ per customer </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</si>
  <si>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</si>
  <si>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</si>
  <si>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</si>
  <si>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This tab shows the CPIH and customer attrition volumes inputs we have used to calculate our indexed adjustments to adjust for customer numbers and inflation in tab '2c COVID true-up'. </t>
  </si>
  <si>
    <t>Inflation CPIH adjustment</t>
  </si>
  <si>
    <t>Source: CPIH Inflation see "3e CPIH"</t>
  </si>
  <si>
    <t>Note: we are using the most up to date CPIH measures available. This will be updated for the August decision</t>
  </si>
  <si>
    <t xml:space="preserve">Caps </t>
  </si>
  <si>
    <t>CPIH month</t>
  </si>
  <si>
    <t xml:space="preserve">Months </t>
  </si>
  <si>
    <t>CPIH (2015=100)</t>
  </si>
  <si>
    <t>Factor to adjust to cap 9/ 10 prices</t>
  </si>
  <si>
    <t>Factor to adjust to cap 4 prices</t>
  </si>
  <si>
    <t xml:space="preserve">Attrition adjusted charge, relative to float caps 6 and 7 </t>
  </si>
  <si>
    <t>Source: Ofgem analysis of Domestic Customer Account &amp; Tariff RFI</t>
  </si>
  <si>
    <t xml:space="preserve">We adjust for attrition of default tariff customer accounts to reconcile the differing numbers of customers in floats 6 and 7 compared to the costs period of origin which impacts supplier's cost recovery. </t>
  </si>
  <si>
    <t xml:space="preserve">Note: We have adopted a simple average of cap periods 6 and 7  customer numbers as the float 6/ 7 customer number. We are also using the most up to date (customer account) data as possible. We will update the data for our decision </t>
  </si>
  <si>
    <t>Relative to cap 4</t>
  </si>
  <si>
    <t>Proportion of customer volumes cap period 4</t>
  </si>
  <si>
    <t>Proportion of customer volumes cap period 5</t>
  </si>
  <si>
    <t>Proportion of customer volumes cap period 6</t>
  </si>
  <si>
    <t>Proportion of customer volumes cap period 7</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</si>
  <si>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</si>
  <si>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</si>
  <si>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</si>
  <si>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</si>
  <si>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</si>
  <si>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</si>
  <si>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</si>
  <si>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</si>
  <si>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</si>
  <si>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</si>
  <si>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</si>
  <si>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</si>
  <si>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</si>
  <si>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</si>
  <si>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</si>
  <si>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</si>
  <si>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We adjust for attrition of default tariff customers to acknowledge suppliers have differing quantities of customers in cap period 9/ 10 to recover costs over than in cap period 4.</t>
  </si>
  <si>
    <t xml:space="preserve">Note: we are using the most up to date (customer account) data as possible. We will update the data for our decision </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</si>
  <si>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</si>
  <si>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</si>
  <si>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</si>
  <si>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</si>
  <si>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This table breaks down the costs included in the float and the origin period of cost and is multiplied by the above table to account for under/ over recoveries caused by the change in customer numbers</t>
  </si>
  <si>
    <t>The below two tables splits the cost inputs from section 8  into Nil and TDCV levels for the allowance.</t>
  </si>
  <si>
    <t>This tab shows the DD cap levels for cap periods 3, 4, 7, 8 and 9 used to calculate the nil consumption level of the COVID adjustment and COVID ture-up</t>
  </si>
  <si>
    <t>2c COVID true-up</t>
  </si>
  <si>
    <t xml:space="preserve">On this tab we calculate the net adjustment level for each cap periods using the input costs based on supplier data and the float's cost inputs. We then take into account inflation and customer volumes. </t>
  </si>
  <si>
    <t>3e CPIH &amp; Attrition</t>
  </si>
  <si>
    <t xml:space="preserve">This tab shows the calculations of factors that adjust for inflation and customer volumes. </t>
  </si>
  <si>
    <t>Attrition adjusted charge, relative to cap period 4</t>
  </si>
  <si>
    <t xml:space="preserve">Note: We have adopted a simple average of cap periods 6 and 7  customer numbers as the float 6/ 7 customer number. We are also using the most up to date (customer account) data as possible. </t>
  </si>
  <si>
    <t xml:space="preserve">We adjust for attrition of default tariff customer accounts to reconcile the differing numbers of customers in the specified cap period to cap period 4. </t>
  </si>
  <si>
    <t xml:space="preserve">Adjustment factors: Inflation and customer numbers </t>
  </si>
  <si>
    <t>Costs included in cap 10a &amp; 10b</t>
  </si>
  <si>
    <t>Costs included in cap 11a</t>
  </si>
  <si>
    <t>10a &amp; 10b (Apr23-Sep23)</t>
  </si>
  <si>
    <t>11a (Oct23-Dec23)</t>
  </si>
  <si>
    <t>2023 AUG</t>
  </si>
  <si>
    <t>This is achieved by multiplying the tables in section 6 with the relevant factor to account for the reduction in time for the Nil element of the cap, and multiplying the relevant table in section 6 with the demand weighted factor by fuel type</t>
  </si>
  <si>
    <t>This table draws the repetitive proportion of customers in cap periods 4 -7 compared to the cap period of that the float was recovered in (cap period 6 &amp; 7)</t>
  </si>
  <si>
    <t>Apportion by consumption</t>
  </si>
  <si>
    <t>The following table scales the Nil consumption value of the costs by time</t>
  </si>
  <si>
    <t>The following table scales the Net TDCV consumption value of the costs by demand</t>
  </si>
  <si>
    <t>Weight by time: we calculate to factor which we need to scale the standing charge by given the allowance would be recovered over nine months (cap period 10a - 11a)</t>
  </si>
  <si>
    <t>Weight by fuel type: we calculate for each fuel, the reciprocal of demand for the given time period (cap period 10a - 11a) which is used to scale up the net TDCV value in the section below</t>
  </si>
  <si>
    <t>The table gives the final additional COVID costs in cap periods 4-7 at each cap periods nominal prices (with additional working capital costs set at zero)</t>
  </si>
  <si>
    <t>We have updated tabs '1a Adjustment allowance', '2e COVID true-up', '3e CPIH', '3ef Cap levels' and '3j CPIH &amp; Attrition'.
This model was published alongisde the consultation titled 'Price Cap – Supplementary consultation on the true-up process for
COVID-19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</si>
</sst>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quot;£&quot;* #,##0.00_);_(&quot;£&quot;* \(#,##0.00\);_(&quot;£&quot;* &quot;-&quot;??_);_(@_)"/>
    <numFmt numFmtId="165" formatCode="_(* #,##0.00_);_(* \(#,##0.00\);_(* &quot;-&quot;??_);_(@_)"/>
    <numFmt numFmtId="166" formatCode="&quot;$&quot;#,##0_);[Red]\(&quot;$&quot;#,##0\)"/>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s>
  <fonts count="12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i/>
      <sz val="11"/>
      <color theme="0" tint="-0.499984740745262"/>
      <name val="Calibri"/>
      <family val="2"/>
      <scheme val="minor"/>
    </font>
    <font>
      <sz val="9"/>
      <color indexed="81"/>
      <name val="Tahoma"/>
      <family val="2"/>
    </font>
    <font>
      <b/>
      <sz val="11"/>
      <color rgb="FFFFFFFF"/>
      <name val="Calibri"/>
      <family val="2"/>
      <scheme val="minor"/>
    </font>
    <font>
      <u/>
      <sz val="11"/>
      <color rgb="FF0563C1"/>
      <name val="Calibri"/>
      <family val="2"/>
      <scheme val="minor"/>
    </font>
    <font>
      <sz val="9"/>
      <color theme="1"/>
      <name val="Verdana"/>
      <family val="2"/>
    </font>
    <font>
      <sz val="10"/>
      <color theme="1"/>
      <name val="Calibri"/>
      <family val="2"/>
      <scheme val="minor"/>
    </font>
  </fonts>
  <fills count="113">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rgb="FF000000"/>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FFF00"/>
        <bgColor rgb="FF000000"/>
      </patternFill>
    </fill>
    <fill>
      <patternFill patternType="solid">
        <fgColor rgb="FFF2F2F2"/>
        <bgColor rgb="FF000000"/>
      </patternFill>
    </fill>
    <fill>
      <patternFill patternType="solid">
        <fgColor rgb="FFFFFF00"/>
        <bgColor indexed="64"/>
      </patternFill>
    </fill>
    <fill>
      <patternFill patternType="solid">
        <fgColor theme="8" tint="0.79998168889431442"/>
        <bgColor rgb="FF000000"/>
      </patternFill>
    </fill>
    <fill>
      <patternFill patternType="solid">
        <fgColor rgb="FFE2EFDA"/>
        <bgColor rgb="FF000000"/>
      </patternFill>
    </fill>
  </fills>
  <borders count="7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5649">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4"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4"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xf numFmtId="0" fontId="12" fillId="0" borderId="0"/>
    <xf numFmtId="166"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6" fontId="12" fillId="0" borderId="0"/>
    <xf numFmtId="166" fontId="12" fillId="0" borderId="0"/>
    <xf numFmtId="166" fontId="12" fillId="0" borderId="0"/>
    <xf numFmtId="166" fontId="12" fillId="0" borderId="0"/>
    <xf numFmtId="166" fontId="12" fillId="0" borderId="0"/>
    <xf numFmtId="0" fontId="12" fillId="0" borderId="0"/>
    <xf numFmtId="0" fontId="12" fillId="0" borderId="0"/>
    <xf numFmtId="166" fontId="12" fillId="0" borderId="0"/>
    <xf numFmtId="166" fontId="12" fillId="0" borderId="0"/>
    <xf numFmtId="166"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6" fontId="12" fillId="0" borderId="0"/>
    <xf numFmtId="166" fontId="12" fillId="0" borderId="0"/>
    <xf numFmtId="0" fontId="12" fillId="0" borderId="0"/>
    <xf numFmtId="166"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6" fontId="12" fillId="0" borderId="0"/>
    <xf numFmtId="166" fontId="12" fillId="0" borderId="0"/>
    <xf numFmtId="166" fontId="12" fillId="0" borderId="0"/>
    <xf numFmtId="166" fontId="12" fillId="0" borderId="0"/>
    <xf numFmtId="166" fontId="12" fillId="0" borderId="0"/>
    <xf numFmtId="0" fontId="12" fillId="0" borderId="0"/>
    <xf numFmtId="0" fontId="12" fillId="0" borderId="0"/>
    <xf numFmtId="166" fontId="12" fillId="0" borderId="0"/>
    <xf numFmtId="166" fontId="12" fillId="0" borderId="0"/>
    <xf numFmtId="166"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164" fontId="7" fillId="0" borderId="0" applyFont="0" applyFill="0" applyBorder="0" applyAlignment="0" applyProtection="0"/>
    <xf numFmtId="0" fontId="13"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5" fontId="7" fillId="0" borderId="0" applyFont="0" applyFill="0" applyBorder="0" applyAlignment="0" applyProtection="0"/>
    <xf numFmtId="0" fontId="96" fillId="8" borderId="9" applyNumberFormat="0" applyAlignment="0" applyProtection="0"/>
    <xf numFmtId="165" fontId="1" fillId="0" borderId="0" applyFont="0" applyFill="0" applyBorder="0" applyAlignment="0" applyProtection="0"/>
    <xf numFmtId="0" fontId="1" fillId="0" borderId="0"/>
    <xf numFmtId="0" fontId="7" fillId="0" borderId="0"/>
    <xf numFmtId="164" fontId="1" fillId="0" borderId="0" applyFont="0" applyFill="0" applyBorder="0" applyAlignment="0" applyProtection="0"/>
    <xf numFmtId="0" fontId="120" fillId="0" borderId="0"/>
    <xf numFmtId="0" fontId="1" fillId="0" borderId="0"/>
    <xf numFmtId="0" fontId="7" fillId="0" borderId="0"/>
    <xf numFmtId="0" fontId="7" fillId="0" borderId="0"/>
  </cellStyleXfs>
  <cellXfs count="504">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0" borderId="50" xfId="0" applyFont="1" applyBorder="1"/>
    <xf numFmtId="0" fontId="87" fillId="0" borderId="51" xfId="0" applyFont="1" applyBorder="1"/>
    <xf numFmtId="0" fontId="0" fillId="0" borderId="50" xfId="0" applyBorder="1"/>
    <xf numFmtId="0" fontId="0" fillId="0" borderId="51" xfId="0" applyBorder="1"/>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6" xfId="30" applyFill="1" applyBorder="1" applyAlignment="1">
      <alignment wrapText="1"/>
    </xf>
    <xf numFmtId="0" fontId="12" fillId="87" borderId="41" xfId="30" applyFill="1" applyBorder="1" applyAlignment="1">
      <alignment wrapText="1"/>
    </xf>
    <xf numFmtId="174" fontId="12" fillId="87" borderId="41" xfId="30" applyNumberFormat="1" applyFill="1" applyBorder="1" applyAlignment="1">
      <alignment wrapText="1"/>
    </xf>
    <xf numFmtId="0" fontId="12" fillId="87" borderId="56" xfId="4" applyFill="1" applyBorder="1"/>
    <xf numFmtId="0" fontId="12" fillId="87" borderId="41" xfId="4" applyFill="1" applyBorder="1"/>
    <xf numFmtId="0" fontId="12" fillId="87" borderId="0" xfId="4" applyFill="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61" xfId="0" applyFont="1" applyFill="1" applyBorder="1" applyAlignment="1">
      <alignment horizontal="center" vertical="center" wrapText="1"/>
    </xf>
    <xf numFmtId="0" fontId="87" fillId="88" borderId="59" xfId="0"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98" fillId="100" borderId="64" xfId="0" applyFont="1" applyFill="1" applyBorder="1" applyAlignment="1">
      <alignment horizontal="right" vertical="center" wrapText="1"/>
    </xf>
    <xf numFmtId="0" fontId="97" fillId="93" borderId="64" xfId="0" applyFont="1" applyFill="1" applyBorder="1" applyAlignment="1">
      <alignment horizontal="right" vertical="center" wrapText="1"/>
    </xf>
    <xf numFmtId="17" fontId="98" fillId="100" borderId="64" xfId="0" applyNumberFormat="1" applyFont="1" applyFill="1" applyBorder="1" applyAlignment="1">
      <alignment horizontal="center" vertical="center" wrapText="1"/>
    </xf>
    <xf numFmtId="0" fontId="98" fillId="100" borderId="64" xfId="0" applyFont="1" applyFill="1" applyBorder="1" applyAlignment="1">
      <alignment horizontal="center" vertical="center" wrapText="1"/>
    </xf>
    <xf numFmtId="0" fontId="98" fillId="100" borderId="57" xfId="0" applyFont="1" applyFill="1" applyBorder="1" applyAlignment="1">
      <alignment horizontal="center" vertical="center" wrapText="1"/>
    </xf>
    <xf numFmtId="167" fontId="98" fillId="4" borderId="65" xfId="23572" applyNumberFormat="1" applyFont="1" applyFill="1" applyBorder="1" applyAlignment="1">
      <alignment horizontal="left"/>
    </xf>
    <xf numFmtId="0" fontId="91" fillId="88" borderId="57" xfId="0" applyFont="1" applyFill="1" applyBorder="1" applyAlignment="1">
      <alignment horizontal="left"/>
    </xf>
    <xf numFmtId="0" fontId="87" fillId="0" borderId="63" xfId="0" applyFont="1" applyBorder="1" applyAlignment="1">
      <alignment horizontal="left" vertical="center"/>
    </xf>
    <xf numFmtId="0" fontId="87" fillId="0" borderId="64" xfId="0" applyFont="1" applyBorder="1" applyAlignment="1">
      <alignment vertical="center"/>
    </xf>
    <xf numFmtId="0" fontId="87" fillId="0" borderId="64" xfId="0" applyFont="1" applyBorder="1"/>
    <xf numFmtId="167" fontId="98" fillId="0" borderId="64"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61" xfId="0" applyFont="1" applyFill="1" applyBorder="1" applyAlignment="1">
      <alignment horizontal="center" vertical="center" wrapText="1"/>
    </xf>
    <xf numFmtId="49" fontId="98" fillId="94" borderId="60" xfId="0" applyNumberFormat="1" applyFont="1" applyFill="1" applyBorder="1" applyAlignment="1">
      <alignment horizontal="center" vertical="center" wrapText="1"/>
    </xf>
    <xf numFmtId="49" fontId="98" fillId="94" borderId="61" xfId="0" applyNumberFormat="1" applyFont="1" applyFill="1" applyBorder="1" applyAlignment="1">
      <alignment horizontal="center" vertical="center" wrapText="1"/>
    </xf>
    <xf numFmtId="0" fontId="98" fillId="94" borderId="60" xfId="0" applyFont="1" applyFill="1" applyBorder="1" applyAlignment="1">
      <alignment horizontal="center" vertical="center" wrapText="1"/>
    </xf>
    <xf numFmtId="9" fontId="89" fillId="88" borderId="64" xfId="1" applyNumberFormat="1" applyFont="1" applyFill="1" applyBorder="1" applyAlignment="1">
      <alignment horizontal="center" vertical="center" wrapText="1"/>
    </xf>
    <xf numFmtId="9" fontId="89" fillId="88" borderId="64" xfId="1" applyNumberFormat="1" applyFont="1" applyFill="1" applyBorder="1" applyAlignment="1">
      <alignment horizontal="center" vertical="center"/>
    </xf>
    <xf numFmtId="0" fontId="87" fillId="88" borderId="59" xfId="0" applyFont="1" applyFill="1" applyBorder="1"/>
    <xf numFmtId="0" fontId="87" fillId="0" borderId="59" xfId="0" applyFont="1" applyBorder="1" applyAlignment="1">
      <alignment vertical="center" wrapText="1"/>
    </xf>
    <xf numFmtId="49" fontId="87" fillId="88" borderId="60" xfId="0" applyNumberFormat="1" applyFont="1" applyFill="1" applyBorder="1" applyAlignment="1">
      <alignment horizontal="center" vertical="center" wrapText="1"/>
    </xf>
    <xf numFmtId="49" fontId="87" fillId="88" borderId="61" xfId="0" applyNumberFormat="1" applyFont="1" applyFill="1" applyBorder="1" applyAlignment="1">
      <alignment horizontal="center" vertical="center" wrapText="1"/>
    </xf>
    <xf numFmtId="0" fontId="12" fillId="87" borderId="57" xfId="30" applyFill="1" applyBorder="1" applyAlignment="1">
      <alignment wrapText="1"/>
    </xf>
    <xf numFmtId="0" fontId="12" fillId="87" borderId="63"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97" borderId="3" xfId="4" applyFont="1" applyFill="1" applyBorder="1" applyAlignment="1">
      <alignment horizontal="center" vertical="center"/>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4"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9" xfId="0" applyFont="1" applyFill="1" applyBorder="1" applyAlignment="1">
      <alignment vertical="center" wrapText="1"/>
    </xf>
    <xf numFmtId="0" fontId="87" fillId="90" borderId="60" xfId="0" applyFont="1" applyFill="1" applyBorder="1" applyAlignment="1">
      <alignment vertical="center" wrapText="1"/>
    </xf>
    <xf numFmtId="0" fontId="87" fillId="90" borderId="61" xfId="0" applyFont="1" applyFill="1" applyBorder="1" applyAlignment="1">
      <alignment vertical="center" wrapText="1"/>
    </xf>
    <xf numFmtId="0" fontId="87" fillId="87" borderId="59" xfId="0" applyFont="1" applyFill="1" applyBorder="1" applyAlignment="1">
      <alignment vertical="center" wrapText="1"/>
    </xf>
    <xf numFmtId="0" fontId="87" fillId="87" borderId="60" xfId="0" applyFont="1" applyFill="1" applyBorder="1" applyAlignment="1">
      <alignment vertical="center" wrapText="1"/>
    </xf>
    <xf numFmtId="0" fontId="87" fillId="87" borderId="61" xfId="0" applyFont="1" applyFill="1" applyBorder="1" applyAlignment="1">
      <alignment vertical="center" wrapText="1"/>
    </xf>
    <xf numFmtId="0" fontId="87" fillId="103" borderId="59" xfId="0" applyFont="1" applyFill="1" applyBorder="1" applyAlignment="1">
      <alignment wrapText="1"/>
    </xf>
    <xf numFmtId="0" fontId="87" fillId="103" borderId="60" xfId="0" applyFont="1" applyFill="1" applyBorder="1" applyAlignment="1">
      <alignment wrapText="1"/>
    </xf>
    <xf numFmtId="0" fontId="87" fillId="103" borderId="61" xfId="0" applyFont="1" applyFill="1" applyBorder="1" applyAlignment="1">
      <alignment wrapText="1"/>
    </xf>
    <xf numFmtId="167" fontId="87" fillId="104" borderId="3" xfId="55630" applyNumberFormat="1" applyFont="1" applyFill="1" applyBorder="1" applyAlignment="1">
      <alignment horizontal="center" vertical="center"/>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5" borderId="0" xfId="0" applyFont="1" applyFill="1"/>
    <xf numFmtId="0" fontId="112" fillId="105" borderId="0" xfId="0" applyFont="1" applyFill="1"/>
    <xf numFmtId="0" fontId="99" fillId="105" borderId="0" xfId="0" applyFont="1" applyFill="1"/>
    <xf numFmtId="0" fontId="98" fillId="105" borderId="0" xfId="0" applyFont="1" applyFill="1" applyAlignment="1">
      <alignment horizontal="left" wrapText="1"/>
    </xf>
    <xf numFmtId="0" fontId="98" fillId="105" borderId="0" xfId="0" applyFont="1" applyFill="1" applyAlignment="1">
      <alignment wrapText="1"/>
    </xf>
    <xf numFmtId="0" fontId="98" fillId="106" borderId="0" xfId="0" applyFont="1" applyFill="1"/>
    <xf numFmtId="0" fontId="98" fillId="107" borderId="0" xfId="0" applyFont="1" applyFill="1"/>
    <xf numFmtId="0" fontId="113" fillId="107" borderId="0" xfId="0" applyFont="1" applyFill="1" applyAlignment="1">
      <alignment horizontal="left"/>
    </xf>
    <xf numFmtId="0" fontId="90" fillId="107" borderId="0" xfId="0" applyFont="1" applyFill="1"/>
    <xf numFmtId="0" fontId="88" fillId="107"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left"/>
    </xf>
    <xf numFmtId="0" fontId="89" fillId="94" borderId="3" xfId="0" applyFont="1" applyFill="1" applyBorder="1" applyAlignment="1">
      <alignment horizontal="center" vertical="center" wrapText="1"/>
    </xf>
    <xf numFmtId="0" fontId="89" fillId="108" borderId="3" xfId="0" applyFont="1" applyFill="1" applyBorder="1" applyAlignment="1">
      <alignment horizontal="center" vertical="center" wrapText="1"/>
    </xf>
    <xf numFmtId="0" fontId="98" fillId="109" borderId="0" xfId="0" applyFont="1" applyFill="1"/>
    <xf numFmtId="0" fontId="114" fillId="0" borderId="0" xfId="0" applyFont="1"/>
    <xf numFmtId="0" fontId="114" fillId="0" borderId="3" xfId="0" applyFont="1" applyBorder="1"/>
    <xf numFmtId="165" fontId="109" fillId="96" borderId="3" xfId="0" applyNumberFormat="1" applyFont="1" applyFill="1" applyBorder="1"/>
    <xf numFmtId="165" fontId="98" fillId="0" borderId="0" xfId="0" applyNumberFormat="1" applyFont="1"/>
    <xf numFmtId="2" fontId="114" fillId="0" borderId="0" xfId="0" applyNumberFormat="1" applyFont="1"/>
    <xf numFmtId="0" fontId="113" fillId="0" borderId="0" xfId="0" applyFont="1" applyAlignment="1">
      <alignment horizontal="left"/>
    </xf>
    <xf numFmtId="0" fontId="114" fillId="0" borderId="3" xfId="0" applyFont="1" applyBorder="1" applyAlignment="1">
      <alignment horizontal="left"/>
    </xf>
    <xf numFmtId="0" fontId="89" fillId="94" borderId="3" xfId="0" applyFont="1" applyFill="1" applyBorder="1" applyAlignment="1">
      <alignment vertical="center" wrapText="1"/>
    </xf>
    <xf numFmtId="0" fontId="114" fillId="0" borderId="4" xfId="0" applyFont="1" applyBorder="1"/>
    <xf numFmtId="0" fontId="114" fillId="0" borderId="0" xfId="0" applyFont="1" applyAlignment="1">
      <alignment vertical="top"/>
    </xf>
    <xf numFmtId="0" fontId="114" fillId="0" borderId="0" xfId="0" applyFont="1" applyAlignment="1">
      <alignment vertical="top" wrapText="1"/>
    </xf>
    <xf numFmtId="0" fontId="89" fillId="94" borderId="64" xfId="0" applyFont="1" applyFill="1" applyBorder="1" applyAlignment="1">
      <alignment horizontal="center" vertical="center" wrapText="1"/>
    </xf>
    <xf numFmtId="0" fontId="114" fillId="110" borderId="3" xfId="0" applyFont="1" applyFill="1" applyBorder="1"/>
    <xf numFmtId="0" fontId="114" fillId="110" borderId="3" xfId="0" applyFont="1" applyFill="1" applyBorder="1" applyAlignment="1">
      <alignment horizontal="left"/>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12" borderId="3" xfId="0" applyNumberFormat="1" applyFont="1" applyFill="1" applyBorder="1"/>
    <xf numFmtId="165" fontId="114" fillId="112" borderId="3" xfId="55629" applyFont="1" applyFill="1" applyBorder="1"/>
    <xf numFmtId="165" fontId="114" fillId="112" borderId="3" xfId="0" applyNumberFormat="1" applyFont="1" applyFill="1" applyBorder="1"/>
    <xf numFmtId="0" fontId="114" fillId="88" borderId="3" xfId="0" applyFont="1" applyFill="1" applyBorder="1"/>
    <xf numFmtId="0" fontId="114" fillId="88" borderId="3" xfId="0" applyFont="1" applyFill="1" applyBorder="1" applyAlignment="1">
      <alignment wrapText="1"/>
    </xf>
    <xf numFmtId="0" fontId="115" fillId="0" borderId="0" xfId="0" applyFont="1"/>
    <xf numFmtId="9" fontId="89" fillId="0" borderId="0" xfId="1" applyNumberFormat="1" applyFont="1" applyFill="1" applyBorder="1"/>
    <xf numFmtId="0" fontId="92" fillId="0" borderId="0" xfId="2" applyFont="1" applyFill="1"/>
    <xf numFmtId="0" fontId="89" fillId="0" borderId="0" xfId="0" applyFont="1"/>
    <xf numFmtId="0" fontId="89" fillId="0" borderId="0" xfId="0" applyFont="1" applyAlignment="1">
      <alignment horizontal="center"/>
    </xf>
    <xf numFmtId="167" fontId="87" fillId="0" borderId="0" xfId="0" applyNumberFormat="1" applyFont="1" applyAlignment="1">
      <alignment horizontal="center"/>
    </xf>
    <xf numFmtId="0" fontId="0" fillId="88" borderId="3" xfId="0" applyFill="1" applyBorder="1"/>
    <xf numFmtId="164" fontId="114" fillId="0" borderId="0" xfId="55633" applyFont="1"/>
    <xf numFmtId="165" fontId="115" fillId="0" borderId="56" xfId="55629" applyFont="1" applyFill="1" applyBorder="1"/>
    <xf numFmtId="0" fontId="114" fillId="107" borderId="0" xfId="0" applyFont="1" applyFill="1"/>
    <xf numFmtId="0" fontId="12" fillId="110" borderId="56" xfId="4" applyFill="1" applyBorder="1"/>
    <xf numFmtId="0" fontId="12" fillId="110" borderId="41" xfId="4" applyFill="1" applyBorder="1"/>
    <xf numFmtId="174" fontId="89" fillId="110" borderId="3" xfId="4" applyNumberFormat="1" applyFont="1" applyFill="1" applyBorder="1" applyAlignment="1">
      <alignment horizontal="center"/>
    </xf>
    <xf numFmtId="0" fontId="89" fillId="109" borderId="3" xfId="0" applyFont="1" applyFill="1" applyBorder="1" applyAlignment="1">
      <alignment horizontal="left"/>
    </xf>
    <xf numFmtId="0" fontId="89" fillId="108" borderId="3" xfId="0" applyFont="1" applyFill="1" applyBorder="1" applyAlignment="1">
      <alignment horizontal="left"/>
    </xf>
    <xf numFmtId="165" fontId="89" fillId="97" borderId="3" xfId="55629" applyFont="1" applyFill="1" applyBorder="1" applyAlignment="1"/>
    <xf numFmtId="165" fontId="89" fillId="112" borderId="3" xfId="0" applyNumberFormat="1" applyFont="1" applyFill="1" applyBorder="1"/>
    <xf numFmtId="165" fontId="89" fillId="108" borderId="3" xfId="0" applyNumberFormat="1" applyFont="1" applyFill="1" applyBorder="1"/>
    <xf numFmtId="2" fontId="87" fillId="87" borderId="3" xfId="0" quotePrefix="1" applyNumberFormat="1" applyFont="1" applyFill="1" applyBorder="1" applyAlignment="1">
      <alignment horizontal="center"/>
    </xf>
    <xf numFmtId="2" fontId="87" fillId="110" borderId="3" xfId="0" applyNumberFormat="1" applyFont="1" applyFill="1" applyBorder="1" applyAlignment="1">
      <alignment horizontal="center"/>
    </xf>
    <xf numFmtId="2" fontId="87" fillId="110" borderId="3" xfId="0" quotePrefix="1" applyNumberFormat="1" applyFont="1" applyFill="1" applyBorder="1" applyAlignment="1">
      <alignment horizontal="center"/>
    </xf>
    <xf numFmtId="0" fontId="117" fillId="107" borderId="0" xfId="0" applyFont="1" applyFill="1"/>
    <xf numFmtId="0" fontId="114" fillId="106" borderId="0" xfId="0" applyFont="1" applyFill="1"/>
    <xf numFmtId="0" fontId="114" fillId="106" borderId="3" xfId="0" applyFont="1" applyFill="1" applyBorder="1" applyAlignment="1">
      <alignment horizontal="center" vertical="center"/>
    </xf>
    <xf numFmtId="0" fontId="114" fillId="106"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2" fontId="114" fillId="96" borderId="3" xfId="0" applyNumberFormat="1" applyFont="1" applyFill="1" applyBorder="1"/>
    <xf numFmtId="0" fontId="114" fillId="106" borderId="0" xfId="0" applyFont="1" applyFill="1" applyAlignment="1">
      <alignment horizontal="center" vertical="center"/>
    </xf>
    <xf numFmtId="0" fontId="92" fillId="106"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6" borderId="3" xfId="0" applyFont="1" applyFill="1" applyBorder="1"/>
    <xf numFmtId="10" fontId="0" fillId="87" borderId="3" xfId="55630" applyNumberFormat="1" applyFont="1" applyFill="1" applyBorder="1" applyAlignment="1">
      <alignment horizontal="center" vertical="center" wrapText="1"/>
    </xf>
    <xf numFmtId="0" fontId="118" fillId="0" borderId="0" xfId="0" applyFont="1"/>
    <xf numFmtId="0" fontId="118" fillId="106" borderId="0" xfId="0" applyFont="1" applyFill="1"/>
    <xf numFmtId="9" fontId="89" fillId="96" borderId="3" xfId="0" applyNumberFormat="1" applyFont="1" applyFill="1" applyBorder="1" applyAlignment="1">
      <alignment horizontal="center" vertical="center" wrapText="1"/>
    </xf>
    <xf numFmtId="165" fontId="89" fillId="87" borderId="3" xfId="55629" applyFont="1" applyFill="1" applyBorder="1"/>
    <xf numFmtId="0" fontId="114" fillId="108" borderId="3" xfId="0" applyFont="1" applyFill="1" applyBorder="1"/>
    <xf numFmtId="4" fontId="114" fillId="108" borderId="3" xfId="0" applyNumberFormat="1" applyFont="1" applyFill="1" applyBorder="1"/>
    <xf numFmtId="177" fontId="114" fillId="0" borderId="0" xfId="0" applyNumberFormat="1" applyFont="1"/>
    <xf numFmtId="1" fontId="109" fillId="96" borderId="3" xfId="0" applyNumberFormat="1" applyFont="1" applyFill="1" applyBorder="1"/>
    <xf numFmtId="1" fontId="109" fillId="108" borderId="3" xfId="0" applyNumberFormat="1" applyFont="1" applyFill="1" applyBorder="1"/>
    <xf numFmtId="177" fontId="115" fillId="0" borderId="0" xfId="55629" applyNumberFormat="1" applyFont="1" applyBorder="1"/>
    <xf numFmtId="176" fontId="98" fillId="0" borderId="0" xfId="0" applyNumberFormat="1" applyFont="1"/>
    <xf numFmtId="165" fontId="0" fillId="110" borderId="3" xfId="55629" applyFont="1" applyFill="1" applyBorder="1"/>
    <xf numFmtId="165" fontId="0" fillId="110" borderId="59" xfId="55629" applyFont="1" applyFill="1" applyBorder="1"/>
    <xf numFmtId="2" fontId="114" fillId="110" borderId="3" xfId="0" applyNumberFormat="1" applyFont="1" applyFill="1" applyBorder="1"/>
    <xf numFmtId="167" fontId="87" fillId="110" borderId="3" xfId="0" applyNumberFormat="1" applyFont="1" applyFill="1" applyBorder="1" applyAlignment="1">
      <alignment horizontal="center"/>
    </xf>
    <xf numFmtId="2" fontId="0" fillId="110" borderId="3" xfId="0" applyNumberFormat="1" applyFill="1" applyBorder="1"/>
    <xf numFmtId="0" fontId="11" fillId="110" borderId="3" xfId="55622" applyFont="1" applyFill="1" applyBorder="1" applyAlignment="1">
      <alignment wrapText="1"/>
    </xf>
    <xf numFmtId="14" fontId="11" fillId="110" borderId="3" xfId="55622" applyNumberFormat="1" applyFont="1" applyFill="1" applyBorder="1" applyAlignment="1">
      <alignment horizontal="left" wrapText="1"/>
    </xf>
    <xf numFmtId="2" fontId="109" fillId="108" borderId="3" xfId="0" applyNumberFormat="1" applyFont="1" applyFill="1" applyBorder="1"/>
    <xf numFmtId="165" fontId="109" fillId="108" borderId="4" xfId="0" applyNumberFormat="1" applyFont="1" applyFill="1" applyBorder="1"/>
    <xf numFmtId="0" fontId="114" fillId="0" borderId="0" xfId="0" applyFont="1" applyFill="1"/>
    <xf numFmtId="0" fontId="0" fillId="0" borderId="0" xfId="0" applyFill="1"/>
    <xf numFmtId="0" fontId="89" fillId="88" borderId="3" xfId="0" applyFont="1" applyFill="1" applyBorder="1" applyAlignment="1">
      <alignment horizontal="center" vertical="center" wrapText="1"/>
    </xf>
    <xf numFmtId="0" fontId="89" fillId="88" borderId="64" xfId="0" applyFont="1" applyFill="1" applyBorder="1" applyAlignment="1">
      <alignment horizontal="center" vertical="center" wrapText="1"/>
    </xf>
    <xf numFmtId="0" fontId="89" fillId="4" borderId="0" xfId="0" applyFont="1" applyFill="1" applyAlignment="1">
      <alignment horizontal="left"/>
    </xf>
    <xf numFmtId="165" fontId="89" fillId="4" borderId="0" xfId="55629" applyFont="1" applyFill="1" applyBorder="1" applyAlignment="1">
      <alignment horizontal="center"/>
    </xf>
    <xf numFmtId="0" fontId="109" fillId="0" borderId="0" xfId="0" applyFont="1"/>
    <xf numFmtId="0" fontId="109" fillId="0" borderId="0" xfId="0" applyFont="1" applyFill="1"/>
    <xf numFmtId="0" fontId="87" fillId="99" borderId="3" xfId="0" applyFont="1" applyFill="1" applyBorder="1"/>
    <xf numFmtId="165" fontId="87" fillId="97" borderId="3" xfId="0" applyNumberFormat="1" applyFont="1" applyFill="1" applyBorder="1"/>
    <xf numFmtId="0" fontId="87" fillId="110" borderId="3" xfId="0" applyFont="1" applyFill="1" applyBorder="1"/>
    <xf numFmtId="165" fontId="87" fillId="110" borderId="3" xfId="0" applyNumberFormat="1" applyFont="1" applyFill="1" applyBorder="1"/>
    <xf numFmtId="9" fontId="89" fillId="108" borderId="3" xfId="0" applyNumberFormat="1" applyFont="1" applyFill="1" applyBorder="1" applyAlignment="1">
      <alignment horizontal="center" vertical="center" wrapText="1"/>
    </xf>
    <xf numFmtId="2" fontId="89" fillId="108" borderId="3" xfId="0" applyNumberFormat="1" applyFont="1" applyFill="1" applyBorder="1"/>
    <xf numFmtId="165" fontId="114" fillId="112" borderId="3" xfId="55629" applyNumberFormat="1" applyFont="1" applyFill="1" applyBorder="1"/>
    <xf numFmtId="2" fontId="114" fillId="108" borderId="3" xfId="0" applyNumberFormat="1" applyFont="1" applyFill="1" applyBorder="1"/>
    <xf numFmtId="43" fontId="98" fillId="0" borderId="0" xfId="0" applyNumberFormat="1" applyFont="1"/>
    <xf numFmtId="0" fontId="119" fillId="0" borderId="3" xfId="0" applyFont="1" applyFill="1" applyBorder="1" applyAlignment="1">
      <alignment vertical="center" wrapText="1"/>
    </xf>
    <xf numFmtId="0" fontId="119" fillId="0" borderId="3" xfId="0" applyFont="1" applyFill="1" applyBorder="1" applyAlignment="1">
      <alignment wrapText="1"/>
    </xf>
    <xf numFmtId="0" fontId="87" fillId="0" borderId="3" xfId="0" applyFont="1" applyFill="1" applyBorder="1" applyAlignment="1">
      <alignment vertical="center" wrapText="1"/>
    </xf>
    <xf numFmtId="0" fontId="119" fillId="0" borderId="3" xfId="0" applyFont="1" applyFill="1" applyBorder="1"/>
    <xf numFmtId="0" fontId="114" fillId="91" borderId="0" xfId="0" applyFont="1" applyFill="1"/>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applyAlignment="1"/>
    <xf numFmtId="0" fontId="87" fillId="4" borderId="0" xfId="0" applyFont="1" applyFill="1" applyAlignment="1">
      <alignment horizontal="left" wrapText="1"/>
    </xf>
    <xf numFmtId="0" fontId="87" fillId="0" borderId="52" xfId="0" applyFont="1" applyBorder="1" applyAlignment="1">
      <alignment horizontal="left" vertical="center" wrapText="1"/>
    </xf>
    <xf numFmtId="0" fontId="87" fillId="0" borderId="61" xfId="0" applyFont="1" applyBorder="1" applyAlignment="1">
      <alignment horizontal="left" vertical="center" wrapText="1"/>
    </xf>
    <xf numFmtId="0" fontId="87" fillId="0" borderId="49"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91" fillId="88" borderId="42" xfId="0" applyFont="1" applyFill="1" applyBorder="1" applyAlignment="1">
      <alignment horizontal="left"/>
    </xf>
    <xf numFmtId="0" fontId="91" fillId="88" borderId="43" xfId="0" applyFont="1" applyFill="1" applyBorder="1" applyAlignment="1">
      <alignment horizontal="left"/>
    </xf>
    <xf numFmtId="0" fontId="92" fillId="88" borderId="3" xfId="55628" applyFont="1" applyFill="1" applyBorder="1" applyAlignment="1">
      <alignment horizontal="left" vertical="top" wrapText="1"/>
    </xf>
    <xf numFmtId="0" fontId="92" fillId="88" borderId="3" xfId="0" applyFont="1" applyFill="1" applyBorder="1" applyAlignment="1">
      <alignment horizontal="left" vertical="top" wrapText="1"/>
    </xf>
    <xf numFmtId="0" fontId="92" fillId="88" borderId="44" xfId="0" applyFont="1" applyFill="1" applyBorder="1" applyAlignment="1">
      <alignment horizontal="left" vertical="top" wrapText="1"/>
    </xf>
    <xf numFmtId="0" fontId="87" fillId="0" borderId="64" xfId="0" applyFont="1" applyBorder="1" applyAlignment="1">
      <alignment horizontal="center"/>
    </xf>
    <xf numFmtId="0" fontId="87" fillId="0" borderId="12" xfId="0" applyFont="1" applyBorder="1" applyAlignment="1">
      <alignment horizontal="center"/>
    </xf>
    <xf numFmtId="0" fontId="87" fillId="0" borderId="69" xfId="0" applyFont="1" applyBorder="1" applyAlignment="1">
      <alignment horizontal="center"/>
    </xf>
    <xf numFmtId="0" fontId="87" fillId="0" borderId="53" xfId="0" applyFont="1" applyBorder="1" applyAlignment="1">
      <alignment horizontal="center" vertical="center"/>
    </xf>
    <xf numFmtId="0" fontId="87" fillId="0" borderId="54" xfId="0" applyFont="1" applyBorder="1" applyAlignment="1">
      <alignment horizontal="center" vertical="center"/>
    </xf>
    <xf numFmtId="0" fontId="87" fillId="0" borderId="55" xfId="0" applyFont="1" applyBorder="1" applyAlignment="1">
      <alignment horizontal="center" vertical="center"/>
    </xf>
    <xf numFmtId="167" fontId="98" fillId="0" borderId="66" xfId="23572" applyNumberFormat="1" applyFont="1" applyBorder="1" applyAlignment="1">
      <alignment horizontal="center" vertical="center" wrapText="1"/>
    </xf>
    <xf numFmtId="167" fontId="98" fillId="0" borderId="67" xfId="23572" applyNumberFormat="1" applyFont="1" applyBorder="1" applyAlignment="1">
      <alignment horizontal="center" vertical="center" wrapText="1"/>
    </xf>
    <xf numFmtId="167" fontId="98" fillId="0" borderId="68" xfId="23572" applyNumberFormat="1" applyFont="1" applyBorder="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3" xfId="0" applyFont="1" applyFill="1" applyBorder="1" applyAlignment="1">
      <alignment horizontal="left" vertical="center" wrapText="1"/>
    </xf>
    <xf numFmtId="0" fontId="87" fillId="88" borderId="54"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52" xfId="0" applyFont="1" applyFill="1" applyBorder="1" applyAlignment="1">
      <alignment horizontal="center" vertical="center" wrapText="1"/>
    </xf>
    <xf numFmtId="0" fontId="87" fillId="88" borderId="61"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4"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5" fillId="88" borderId="42" xfId="0" applyFont="1" applyFill="1" applyBorder="1" applyAlignment="1">
      <alignment horizontal="left"/>
    </xf>
    <xf numFmtId="0" fontId="87" fillId="0" borderId="0" xfId="0" applyFont="1" applyAlignment="1">
      <alignment horizontal="left" vertical="center" wrapText="1"/>
    </xf>
    <xf numFmtId="0" fontId="87" fillId="0" borderId="0" xfId="0" applyFont="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87" fillId="0" borderId="0" xfId="0" applyFont="1" applyAlignment="1">
      <alignment horizontal="center" vertical="center" wrapText="1"/>
    </xf>
    <xf numFmtId="0" fontId="87" fillId="0" borderId="3" xfId="0" applyFont="1" applyBorder="1" applyAlignment="1">
      <alignment horizontal="center"/>
    </xf>
    <xf numFmtId="0" fontId="87" fillId="0" borderId="64"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4"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101" fillId="91" borderId="59" xfId="0" applyFont="1" applyFill="1" applyBorder="1" applyAlignment="1">
      <alignment horizontal="left" vertical="center" wrapText="1"/>
    </xf>
    <xf numFmtId="0" fontId="101" fillId="91" borderId="60" xfId="0" applyFont="1" applyFill="1" applyBorder="1" applyAlignment="1">
      <alignment horizontal="left" vertical="center" wrapText="1"/>
    </xf>
    <xf numFmtId="0" fontId="101" fillId="91" borderId="61" xfId="0" applyFont="1" applyFill="1" applyBorder="1" applyAlignment="1">
      <alignment horizontal="left" vertical="center" wrapText="1"/>
    </xf>
    <xf numFmtId="0" fontId="87" fillId="0" borderId="64"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167" fontId="98" fillId="0" borderId="64"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9" xfId="0" applyFont="1" applyBorder="1" applyAlignment="1">
      <alignment horizontal="center"/>
    </xf>
    <xf numFmtId="0" fontId="87" fillId="0" borderId="61" xfId="0" applyFont="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88" borderId="64"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90" borderId="0" xfId="0" applyFont="1" applyFill="1" applyAlignment="1">
      <alignment horizontal="left" wrapText="1"/>
    </xf>
    <xf numFmtId="0" fontId="87" fillId="0" borderId="64"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3"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9" fillId="111" borderId="59" xfId="0" applyFont="1" applyFill="1" applyBorder="1" applyAlignment="1">
      <alignment horizontal="center" vertical="center" wrapText="1"/>
    </xf>
    <xf numFmtId="0" fontId="89" fillId="111" borderId="61" xfId="0" applyFont="1" applyFill="1" applyBorder="1" applyAlignment="1">
      <alignment horizontal="center" vertical="center" wrapText="1"/>
    </xf>
    <xf numFmtId="0" fontId="98" fillId="105" borderId="0" xfId="0" applyFont="1" applyFill="1" applyAlignment="1">
      <alignment horizontal="left" wrapText="1"/>
    </xf>
    <xf numFmtId="0" fontId="89" fillId="94" borderId="64" xfId="0" applyFont="1" applyFill="1" applyBorder="1" applyAlignment="1">
      <alignment horizontal="center" vertical="center"/>
    </xf>
    <xf numFmtId="0" fontId="89" fillId="94" borderId="4" xfId="0" applyFont="1" applyFill="1" applyBorder="1" applyAlignment="1">
      <alignment horizontal="center" vertical="center"/>
    </xf>
    <xf numFmtId="0" fontId="89" fillId="94" borderId="64"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1" fillId="88" borderId="57" xfId="0" applyFont="1" applyFill="1" applyBorder="1" applyAlignment="1">
      <alignment horizontal="left"/>
    </xf>
    <xf numFmtId="0" fontId="95" fillId="88" borderId="58" xfId="0" applyFont="1" applyFill="1" applyBorder="1" applyAlignment="1">
      <alignment horizontal="left"/>
    </xf>
    <xf numFmtId="0" fontId="95" fillId="88" borderId="63" xfId="0" applyFont="1" applyFill="1" applyBorder="1" applyAlignment="1">
      <alignment horizontal="left"/>
    </xf>
    <xf numFmtId="0" fontId="91" fillId="88" borderId="58" xfId="0" applyFont="1" applyFill="1" applyBorder="1" applyAlignment="1">
      <alignment horizontal="left"/>
    </xf>
    <xf numFmtId="0" fontId="91" fillId="88" borderId="63" xfId="0" applyFont="1" applyFill="1" applyBorder="1" applyAlignment="1">
      <alignment horizontal="left"/>
    </xf>
    <xf numFmtId="0" fontId="98" fillId="0" borderId="64"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9" xfId="23571" applyNumberFormat="1" applyFont="1" applyFill="1" applyBorder="1" applyAlignment="1">
      <alignment horizontal="left" vertical="center" wrapText="1"/>
    </xf>
    <xf numFmtId="0" fontId="98" fillId="94" borderId="64" xfId="0" applyFont="1" applyFill="1" applyBorder="1" applyAlignment="1">
      <alignment horizontal="center"/>
    </xf>
    <xf numFmtId="0" fontId="98" fillId="94" borderId="12" xfId="0" applyFont="1" applyFill="1" applyBorder="1" applyAlignment="1">
      <alignment horizontal="center"/>
    </xf>
    <xf numFmtId="0" fontId="89" fillId="4" borderId="3" xfId="4" applyFont="1" applyFill="1" applyBorder="1" applyAlignment="1">
      <alignment vertical="center" wrapText="1"/>
    </xf>
    <xf numFmtId="0" fontId="13" fillId="4" borderId="3" xfId="55634"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6" borderId="0" xfId="0" applyFont="1" applyFill="1" applyAlignment="1">
      <alignment horizontal="left" vertical="top" wrapText="1"/>
    </xf>
  </cellXfs>
  <cellStyles count="55649">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40"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9"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1"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6"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xfId="55633" builtinId="4"/>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4"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4" builtinId="8"/>
    <cellStyle name="Hyperlink 2" xfId="8" xr:uid="{00000000-0005-0000-0000-000013430000}"/>
    <cellStyle name="Hyperlink 2 2" xfId="18" xr:uid="{00000000-0005-0000-0000-000014430000}"/>
    <cellStyle name="Hyperlink 2 3" xfId="63" xr:uid="{00000000-0005-0000-0000-000015430000}"/>
    <cellStyle name="Hyperlink 2 4" xfId="55638"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5" xr:uid="{8D25D0DF-0E28-4E67-81FA-1F030017A403}"/>
    <cellStyle name="Normal 2 37" xfId="55642" xr:uid="{CD28A05A-4962-4084-8BEC-BA8AC7161366}"/>
    <cellStyle name="Normal 2 38" xfId="55646"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3" xr:uid="{DF28B72D-6B53-4EB5-8FF7-777940C70489}"/>
    <cellStyle name="Normal 3 38" xfId="55648" xr:uid="{19C995FA-8555-4ECB-B205-D5589CAEA777}"/>
    <cellStyle name="Normal 3 39" xfId="55647"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5"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7"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theme" Target="theme/theme1.xml"/><Relationship Id="rId3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642938</xdr:colOff>
      <xdr:row>97</xdr:row>
      <xdr:rowOff>80963</xdr:rowOff>
    </xdr:from>
    <xdr:to>
      <xdr:col>3</xdr:col>
      <xdr:colOff>3328989</xdr:colOff>
      <xdr:row>99</xdr:row>
      <xdr:rowOff>138112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2947988" y="143684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661988</xdr:colOff>
      <xdr:row>86</xdr:row>
      <xdr:rowOff>19050</xdr:rowOff>
    </xdr:from>
    <xdr:to>
      <xdr:col>3</xdr:col>
      <xdr:colOff>3348039</xdr:colOff>
      <xdr:row>88</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2967038" y="12734925"/>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74</xdr:row>
      <xdr:rowOff>64770</xdr:rowOff>
    </xdr:from>
    <xdr:to>
      <xdr:col>3</xdr:col>
      <xdr:colOff>3332798</xdr:colOff>
      <xdr:row>76</xdr:row>
      <xdr:rowOff>125729</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3190875" y="13561695"/>
          <a:ext cx="3542348"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652463</xdr:colOff>
      <xdr:row>63</xdr:row>
      <xdr:rowOff>9526</xdr:rowOff>
    </xdr:from>
    <xdr:to>
      <xdr:col>3</xdr:col>
      <xdr:colOff>3295651</xdr:colOff>
      <xdr:row>65</xdr:row>
      <xdr:rowOff>66675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2957513" y="9439276"/>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39</xdr:row>
      <xdr:rowOff>0</xdr:rowOff>
    </xdr:from>
    <xdr:to>
      <xdr:col>2</xdr:col>
      <xdr:colOff>633412</xdr:colOff>
      <xdr:row>45</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66713" y="60007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666750</xdr:colOff>
      <xdr:row>40</xdr:row>
      <xdr:rowOff>42862</xdr:rowOff>
    </xdr:from>
    <xdr:to>
      <xdr:col>3</xdr:col>
      <xdr:colOff>3309938</xdr:colOff>
      <xdr:row>42</xdr:row>
      <xdr:rowOff>100011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2971800" y="6186487"/>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37</xdr:row>
      <xdr:rowOff>138113</xdr:rowOff>
    </xdr:from>
    <xdr:to>
      <xdr:col>3</xdr:col>
      <xdr:colOff>2895600</xdr:colOff>
      <xdr:row>45</xdr:row>
      <xdr:rowOff>119062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757613" y="5853113"/>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3324225</xdr:colOff>
      <xdr:row>38</xdr:row>
      <xdr:rowOff>0</xdr:rowOff>
    </xdr:from>
    <xdr:to>
      <xdr:col>7</xdr:col>
      <xdr:colOff>381001</xdr:colOff>
      <xdr:row>45</xdr:row>
      <xdr:rowOff>109538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6557963" y="5857875"/>
          <a:ext cx="4457701" cy="110966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1042989</xdr:colOff>
      <xdr:row>45</xdr:row>
      <xdr:rowOff>4763</xdr:rowOff>
    </xdr:from>
    <xdr:to>
      <xdr:col>1</xdr:col>
      <xdr:colOff>1385889</xdr:colOff>
      <xdr:row>50</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207295" y="7065170"/>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50</xdr:row>
      <xdr:rowOff>47625</xdr:rowOff>
    </xdr:from>
    <xdr:to>
      <xdr:col>2</xdr:col>
      <xdr:colOff>633412</xdr:colOff>
      <xdr:row>56</xdr:row>
      <xdr:rowOff>47625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66713" y="762000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2</xdr:col>
      <xdr:colOff>666750</xdr:colOff>
      <xdr:row>52</xdr:row>
      <xdr:rowOff>23813</xdr:rowOff>
    </xdr:from>
    <xdr:to>
      <xdr:col>3</xdr:col>
      <xdr:colOff>3309938</xdr:colOff>
      <xdr:row>54</xdr:row>
      <xdr:rowOff>80962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2971800" y="7881938"/>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49</xdr:row>
      <xdr:rowOff>90488</xdr:rowOff>
    </xdr:from>
    <xdr:to>
      <xdr:col>3</xdr:col>
      <xdr:colOff>2886075</xdr:colOff>
      <xdr:row>57</xdr:row>
      <xdr:rowOff>71437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748088" y="7519988"/>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3338512</xdr:colOff>
      <xdr:row>49</xdr:row>
      <xdr:rowOff>76200</xdr:rowOff>
    </xdr:from>
    <xdr:to>
      <xdr:col>7</xdr:col>
      <xdr:colOff>395288</xdr:colOff>
      <xdr:row>57</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6572250" y="75057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0</xdr:col>
      <xdr:colOff>352426</xdr:colOff>
      <xdr:row>61</xdr:row>
      <xdr:rowOff>95250</xdr:rowOff>
    </xdr:from>
    <xdr:to>
      <xdr:col>2</xdr:col>
      <xdr:colOff>619125</xdr:colOff>
      <xdr:row>67</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352426" y="92392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3</xdr:col>
      <xdr:colOff>514350</xdr:colOff>
      <xdr:row>60</xdr:row>
      <xdr:rowOff>104775</xdr:rowOff>
    </xdr:from>
    <xdr:to>
      <xdr:col>3</xdr:col>
      <xdr:colOff>2886075</xdr:colOff>
      <xdr:row>68</xdr:row>
      <xdr:rowOff>85724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3748088" y="91059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3343275</xdr:colOff>
      <xdr:row>60</xdr:row>
      <xdr:rowOff>109538</xdr:rowOff>
    </xdr:from>
    <xdr:to>
      <xdr:col>7</xdr:col>
      <xdr:colOff>400051</xdr:colOff>
      <xdr:row>68</xdr:row>
      <xdr:rowOff>90488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6577013" y="9110663"/>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1</xdr:col>
      <xdr:colOff>1057278</xdr:colOff>
      <xdr:row>56</xdr:row>
      <xdr:rowOff>52389</xdr:rowOff>
    </xdr:from>
    <xdr:to>
      <xdr:col>1</xdr:col>
      <xdr:colOff>1400178</xdr:colOff>
      <xdr:row>61</xdr:row>
      <xdr:rowOff>85727</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221584" y="86844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1057276</xdr:colOff>
      <xdr:row>67</xdr:row>
      <xdr:rowOff>109538</xdr:rowOff>
    </xdr:from>
    <xdr:to>
      <xdr:col>1</xdr:col>
      <xdr:colOff>1400176</xdr:colOff>
      <xdr:row>73</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221582" y="10313195"/>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357188</xdr:colOff>
      <xdr:row>73</xdr:row>
      <xdr:rowOff>23813</xdr:rowOff>
    </xdr:from>
    <xdr:to>
      <xdr:col>2</xdr:col>
      <xdr:colOff>623887</xdr:colOff>
      <xdr:row>79</xdr:row>
      <xdr:rowOff>23813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57188" y="10882313"/>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3</xdr:col>
      <xdr:colOff>542925</xdr:colOff>
      <xdr:row>71</xdr:row>
      <xdr:rowOff>133350</xdr:rowOff>
    </xdr:from>
    <xdr:to>
      <xdr:col>3</xdr:col>
      <xdr:colOff>2914650</xdr:colOff>
      <xdr:row>79</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3776663" y="107061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71</xdr:row>
      <xdr:rowOff>119062</xdr:rowOff>
    </xdr:from>
    <xdr:to>
      <xdr:col>7</xdr:col>
      <xdr:colOff>423863</xdr:colOff>
      <xdr:row>79</xdr:row>
      <xdr:rowOff>100012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6600825" y="10691812"/>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1</xdr:col>
      <xdr:colOff>1052513</xdr:colOff>
      <xdr:row>79</xdr:row>
      <xdr:rowOff>47625</xdr:rowOff>
    </xdr:from>
    <xdr:to>
      <xdr:col>1</xdr:col>
      <xdr:colOff>1395413</xdr:colOff>
      <xdr:row>84</xdr:row>
      <xdr:rowOff>80963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216819" y="11965782"/>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84</xdr:row>
      <xdr:rowOff>104775</xdr:rowOff>
    </xdr:from>
    <xdr:to>
      <xdr:col>2</xdr:col>
      <xdr:colOff>595312</xdr:colOff>
      <xdr:row>90</xdr:row>
      <xdr:rowOff>104775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28613" y="1253490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3</xdr:col>
      <xdr:colOff>538162</xdr:colOff>
      <xdr:row>83</xdr:row>
      <xdr:rowOff>80962</xdr:rowOff>
    </xdr:from>
    <xdr:to>
      <xdr:col>3</xdr:col>
      <xdr:colOff>2909887</xdr:colOff>
      <xdr:row>91</xdr:row>
      <xdr:rowOff>61911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3771900" y="12368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83</xdr:row>
      <xdr:rowOff>66675</xdr:rowOff>
    </xdr:from>
    <xdr:to>
      <xdr:col>7</xdr:col>
      <xdr:colOff>423863</xdr:colOff>
      <xdr:row>91</xdr:row>
      <xdr:rowOff>47625</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6600825" y="123539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1</xdr:col>
      <xdr:colOff>1028701</xdr:colOff>
      <xdr:row>90</xdr:row>
      <xdr:rowOff>123825</xdr:rowOff>
    </xdr:from>
    <xdr:to>
      <xdr:col>1</xdr:col>
      <xdr:colOff>1371601</xdr:colOff>
      <xdr:row>96</xdr:row>
      <xdr:rowOff>14288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193007" y="1361360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96</xdr:row>
      <xdr:rowOff>47625</xdr:rowOff>
    </xdr:from>
    <xdr:to>
      <xdr:col>2</xdr:col>
      <xdr:colOff>595312</xdr:colOff>
      <xdr:row>102</xdr:row>
      <xdr:rowOff>47625</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328613" y="141922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3</xdr:col>
      <xdr:colOff>542925</xdr:colOff>
      <xdr:row>95</xdr:row>
      <xdr:rowOff>4762</xdr:rowOff>
    </xdr:from>
    <xdr:to>
      <xdr:col>3</xdr:col>
      <xdr:colOff>2914650</xdr:colOff>
      <xdr:row>102</xdr:row>
      <xdr:rowOff>128586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3776663" y="140065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3</xdr:col>
      <xdr:colOff>3348037</xdr:colOff>
      <xdr:row>95</xdr:row>
      <xdr:rowOff>0</xdr:rowOff>
    </xdr:from>
    <xdr:to>
      <xdr:col>7</xdr:col>
      <xdr:colOff>404813</xdr:colOff>
      <xdr:row>102</xdr:row>
      <xdr:rowOff>123825</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6581775" y="140017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1</xdr:col>
      <xdr:colOff>1017589</xdr:colOff>
      <xdr:row>102</xdr:row>
      <xdr:rowOff>68261</xdr:rowOff>
    </xdr:from>
    <xdr:to>
      <xdr:col>1</xdr:col>
      <xdr:colOff>1360489</xdr:colOff>
      <xdr:row>109</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46957" y="17764918"/>
          <a:ext cx="9890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151448</xdr:colOff>
      <xdr:row>109</xdr:row>
      <xdr:rowOff>79057</xdr:rowOff>
    </xdr:from>
    <xdr:to>
      <xdr:col>2</xdr:col>
      <xdr:colOff>418147</xdr:colOff>
      <xdr:row>124</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151448" y="18576607"/>
          <a:ext cx="2771774" cy="2197417"/>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250508</xdr:colOff>
      <xdr:row>129</xdr:row>
      <xdr:rowOff>95250</xdr:rowOff>
    </xdr:from>
    <xdr:to>
      <xdr:col>2</xdr:col>
      <xdr:colOff>517207</xdr:colOff>
      <xdr:row>137</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50508" y="21488400"/>
          <a:ext cx="2771774" cy="1106805"/>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0</xdr:col>
      <xdr:colOff>265748</xdr:colOff>
      <xdr:row>167</xdr:row>
      <xdr:rowOff>87630</xdr:rowOff>
    </xdr:from>
    <xdr:to>
      <xdr:col>2</xdr:col>
      <xdr:colOff>532447</xdr:colOff>
      <xdr:row>173</xdr:row>
      <xdr:rowOff>87630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65748" y="26871930"/>
          <a:ext cx="2771774"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279083</xdr:colOff>
      <xdr:row>155</xdr:row>
      <xdr:rowOff>102870</xdr:rowOff>
    </xdr:from>
    <xdr:to>
      <xdr:col>2</xdr:col>
      <xdr:colOff>545782</xdr:colOff>
      <xdr:row>161</xdr:row>
      <xdr:rowOff>102870</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79083" y="25172670"/>
          <a:ext cx="2771774"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0</xdr:col>
      <xdr:colOff>295275</xdr:colOff>
      <xdr:row>143</xdr:row>
      <xdr:rowOff>91440</xdr:rowOff>
    </xdr:from>
    <xdr:to>
      <xdr:col>2</xdr:col>
      <xdr:colOff>572452</xdr:colOff>
      <xdr:row>149</xdr:row>
      <xdr:rowOff>91440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295275" y="23446740"/>
          <a:ext cx="2782252"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1</xdr:col>
      <xdr:colOff>951550</xdr:colOff>
      <xdr:row>137</xdr:row>
      <xdr:rowOff>95253</xdr:rowOff>
    </xdr:from>
    <xdr:to>
      <xdr:col>1</xdr:col>
      <xdr:colOff>1294450</xdr:colOff>
      <xdr:row>143</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67754" y="22867624"/>
          <a:ext cx="815341"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978221</xdr:colOff>
      <xdr:row>150</xdr:row>
      <xdr:rowOff>40960</xdr:rowOff>
    </xdr:from>
    <xdr:to>
      <xdr:col>1</xdr:col>
      <xdr:colOff>1321121</xdr:colOff>
      <xdr:row>155</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127287" y="24599744"/>
          <a:ext cx="749618"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978221</xdr:colOff>
      <xdr:row>162</xdr:row>
      <xdr:rowOff>16196</xdr:rowOff>
    </xdr:from>
    <xdr:to>
      <xdr:col>1</xdr:col>
      <xdr:colOff>1321121</xdr:colOff>
      <xdr:row>167</xdr:row>
      <xdr:rowOff>47629</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129192" y="26287575"/>
          <a:ext cx="745808"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787718</xdr:colOff>
      <xdr:row>169</xdr:row>
      <xdr:rowOff>27623</xdr:rowOff>
    </xdr:from>
    <xdr:to>
      <xdr:col>3</xdr:col>
      <xdr:colOff>3468054</xdr:colOff>
      <xdr:row>171</xdr:row>
      <xdr:rowOff>82867</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3292793" y="27097673"/>
          <a:ext cx="3575686" cy="34099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681990</xdr:colOff>
      <xdr:row>166</xdr:row>
      <xdr:rowOff>94297</xdr:rowOff>
    </xdr:from>
    <xdr:to>
      <xdr:col>3</xdr:col>
      <xdr:colOff>3055620</xdr:colOff>
      <xdr:row>174</xdr:row>
      <xdr:rowOff>67626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4082415" y="26735722"/>
          <a:ext cx="2373630" cy="111632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3492817</xdr:colOff>
      <xdr:row>166</xdr:row>
      <xdr:rowOff>87630</xdr:rowOff>
    </xdr:from>
    <xdr:to>
      <xdr:col>7</xdr:col>
      <xdr:colOff>545783</xdr:colOff>
      <xdr:row>174</xdr:row>
      <xdr:rowOff>62865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6893242" y="26729055"/>
          <a:ext cx="4330066"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2</xdr:col>
      <xdr:colOff>762953</xdr:colOff>
      <xdr:row>157</xdr:row>
      <xdr:rowOff>67628</xdr:rowOff>
    </xdr:from>
    <xdr:to>
      <xdr:col>3</xdr:col>
      <xdr:colOff>3454719</xdr:colOff>
      <xdr:row>159</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3268028" y="25423178"/>
          <a:ext cx="3587116" cy="3505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154</xdr:row>
      <xdr:rowOff>134302</xdr:rowOff>
    </xdr:from>
    <xdr:to>
      <xdr:col>3</xdr:col>
      <xdr:colOff>3040380</xdr:colOff>
      <xdr:row>162</xdr:row>
      <xdr:rowOff>120966</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4067175" y="25061227"/>
          <a:ext cx="2373630" cy="112966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3468052</xdr:colOff>
      <xdr:row>154</xdr:row>
      <xdr:rowOff>129540</xdr:rowOff>
    </xdr:from>
    <xdr:to>
      <xdr:col>7</xdr:col>
      <xdr:colOff>532448</xdr:colOff>
      <xdr:row>162</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6868477" y="25056465"/>
          <a:ext cx="4341496" cy="112776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2</xdr:col>
      <xdr:colOff>762953</xdr:colOff>
      <xdr:row>145</xdr:row>
      <xdr:rowOff>40958</xdr:rowOff>
    </xdr:from>
    <xdr:to>
      <xdr:col>3</xdr:col>
      <xdr:colOff>3454719</xdr:colOff>
      <xdr:row>147</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3268028" y="23682008"/>
          <a:ext cx="3587116" cy="34099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142</xdr:row>
      <xdr:rowOff>107632</xdr:rowOff>
    </xdr:from>
    <xdr:to>
      <xdr:col>3</xdr:col>
      <xdr:colOff>3040380</xdr:colOff>
      <xdr:row>150</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4067175" y="23320057"/>
          <a:ext cx="2373630" cy="112966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3468052</xdr:colOff>
      <xdr:row>142</xdr:row>
      <xdr:rowOff>102870</xdr:rowOff>
    </xdr:from>
    <xdr:to>
      <xdr:col>7</xdr:col>
      <xdr:colOff>532448</xdr:colOff>
      <xdr:row>150</xdr:row>
      <xdr:rowOff>87630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6868477" y="23315295"/>
          <a:ext cx="4341496" cy="112776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762953</xdr:colOff>
      <xdr:row>133</xdr:row>
      <xdr:rowOff>16193</xdr:rowOff>
    </xdr:from>
    <xdr:to>
      <xdr:col>3</xdr:col>
      <xdr:colOff>3454719</xdr:colOff>
      <xdr:row>135</xdr:row>
      <xdr:rowOff>67627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3268028" y="21942743"/>
          <a:ext cx="3587116"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130</xdr:row>
      <xdr:rowOff>82867</xdr:rowOff>
    </xdr:from>
    <xdr:to>
      <xdr:col>3</xdr:col>
      <xdr:colOff>3040380</xdr:colOff>
      <xdr:row>138</xdr:row>
      <xdr:rowOff>65721</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4067175" y="21580792"/>
          <a:ext cx="2373630" cy="11258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3468052</xdr:colOff>
      <xdr:row>130</xdr:row>
      <xdr:rowOff>76200</xdr:rowOff>
    </xdr:from>
    <xdr:to>
      <xdr:col>7</xdr:col>
      <xdr:colOff>532448</xdr:colOff>
      <xdr:row>138</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6868477" y="21574125"/>
          <a:ext cx="4341496" cy="112585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1</xdr:col>
      <xdr:colOff>963615</xdr:colOff>
      <xdr:row>125</xdr:row>
      <xdr:rowOff>15244</xdr:rowOff>
    </xdr:from>
    <xdr:to>
      <xdr:col>1</xdr:col>
      <xdr:colOff>1306515</xdr:colOff>
      <xdr:row>129</xdr:row>
      <xdr:rowOff>47625</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185549" y="20967385"/>
          <a:ext cx="603881"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5093969</xdr:colOff>
      <xdr:row>106</xdr:row>
      <xdr:rowOff>107314</xdr:rowOff>
    </xdr:from>
    <xdr:to>
      <xdr:col>7</xdr:col>
      <xdr:colOff>478155</xdr:colOff>
      <xdr:row>114</xdr:row>
      <xdr:rowOff>123824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8551544" y="18052414"/>
          <a:ext cx="2794636" cy="115951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3</xdr:col>
      <xdr:colOff>2371725</xdr:colOff>
      <xdr:row>109</xdr:row>
      <xdr:rowOff>94297</xdr:rowOff>
    </xdr:from>
    <xdr:to>
      <xdr:col>3</xdr:col>
      <xdr:colOff>5076190</xdr:colOff>
      <xdr:row>112</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5829300" y="18468022"/>
          <a:ext cx="2704465" cy="33464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2769869</xdr:colOff>
      <xdr:row>106</xdr:row>
      <xdr:rowOff>120967</xdr:rowOff>
    </xdr:from>
    <xdr:to>
      <xdr:col>3</xdr:col>
      <xdr:colOff>4512944</xdr:colOff>
      <xdr:row>114</xdr:row>
      <xdr:rowOff>106996</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6227444" y="18066067"/>
          <a:ext cx="1743075" cy="112902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771525</xdr:colOff>
      <xdr:row>106</xdr:row>
      <xdr:rowOff>50904</xdr:rowOff>
    </xdr:from>
    <xdr:to>
      <xdr:col>3</xdr:col>
      <xdr:colOff>2334895</xdr:colOff>
      <xdr:row>115</xdr:row>
      <xdr:rowOff>104775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4171950" y="18157929"/>
          <a:ext cx="1563370" cy="1339746"/>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5093969</xdr:colOff>
      <xdr:row>118</xdr:row>
      <xdr:rowOff>105409</xdr:rowOff>
    </xdr:from>
    <xdr:to>
      <xdr:col>7</xdr:col>
      <xdr:colOff>473074</xdr:colOff>
      <xdr:row>126</xdr:row>
      <xdr:rowOff>67944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8551544" y="19765009"/>
          <a:ext cx="2789555" cy="11055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3</xdr:col>
      <xdr:colOff>2368549</xdr:colOff>
      <xdr:row>121</xdr:row>
      <xdr:rowOff>44450</xdr:rowOff>
    </xdr:from>
    <xdr:to>
      <xdr:col>3</xdr:col>
      <xdr:colOff>5076824</xdr:colOff>
      <xdr:row>123</xdr:row>
      <xdr:rowOff>86359</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5826124" y="20132675"/>
          <a:ext cx="2708275" cy="32765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2769869</xdr:colOff>
      <xdr:row>118</xdr:row>
      <xdr:rowOff>111125</xdr:rowOff>
    </xdr:from>
    <xdr:to>
      <xdr:col>3</xdr:col>
      <xdr:colOff>4512310</xdr:colOff>
      <xdr:row>126</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6227444" y="19770725"/>
          <a:ext cx="1742441" cy="114490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771525</xdr:colOff>
      <xdr:row>118</xdr:row>
      <xdr:rowOff>60217</xdr:rowOff>
    </xdr:from>
    <xdr:to>
      <xdr:col>3</xdr:col>
      <xdr:colOff>2339340</xdr:colOff>
      <xdr:row>128</xdr:row>
      <xdr:rowOff>104774</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4171950" y="19881742"/>
          <a:ext cx="1567815" cy="1473307"/>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2</xdr:col>
      <xdr:colOff>463972</xdr:colOff>
      <xdr:row>110</xdr:row>
      <xdr:rowOff>83940</xdr:rowOff>
    </xdr:from>
    <xdr:to>
      <xdr:col>3</xdr:col>
      <xdr:colOff>740023</xdr:colOff>
      <xdr:row>113</xdr:row>
      <xdr:rowOff>11550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3016672" y="18600540"/>
          <a:ext cx="1180926" cy="35623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409530</xdr:colOff>
      <xdr:row>120</xdr:row>
      <xdr:rowOff>116669</xdr:rowOff>
    </xdr:from>
    <xdr:to>
      <xdr:col>3</xdr:col>
      <xdr:colOff>763270</xdr:colOff>
      <xdr:row>123</xdr:row>
      <xdr:rowOff>44914</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2962230" y="20062019"/>
          <a:ext cx="1258615" cy="35687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https://www.ons.gov.uk/economy/inflationandpriceindices/timeseries/l522/mm23" TargetMode="External"/><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3"/>
  <sheetViews>
    <sheetView tabSelected="1" zoomScale="115" zoomScaleNormal="115" workbookViewId="0">
      <selection activeCell="D12" sqref="D12"/>
    </sheetView>
  </sheetViews>
  <sheetFormatPr defaultColWidth="0" defaultRowHeight="12.6" zeroHeight="1"/>
  <cols>
    <col min="1" max="1" width="8.5546875" style="53" customWidth="1"/>
    <col min="2" max="3" width="15.5546875" style="3" customWidth="1"/>
    <col min="4" max="4" width="137.33203125" style="3" customWidth="1"/>
    <col min="5" max="9" width="9" style="3" customWidth="1"/>
    <col min="10" max="16384" width="9" style="3" hidden="1"/>
  </cols>
  <sheetData>
    <row r="1" spans="1:10" s="385" customFormat="1" ht="57" customHeight="1">
      <c r="A1" s="384" t="s">
        <v>0</v>
      </c>
      <c r="B1" s="384"/>
      <c r="C1" s="384"/>
      <c r="D1" s="384"/>
      <c r="E1" s="384"/>
      <c r="F1" s="384"/>
      <c r="G1" s="384"/>
      <c r="H1" s="384"/>
      <c r="I1" s="384"/>
      <c r="J1" s="384"/>
    </row>
    <row r="2" spans="1:10" ht="14.4">
      <c r="A2" s="2"/>
      <c r="B2" s="2"/>
      <c r="C2" s="2"/>
      <c r="D2" s="2"/>
      <c r="E2" s="2"/>
      <c r="F2" s="2"/>
      <c r="G2" s="2"/>
      <c r="H2" s="2"/>
      <c r="I2" s="2"/>
    </row>
    <row r="3" spans="1:10" ht="18">
      <c r="A3" s="2"/>
      <c r="B3" s="54" t="s">
        <v>1</v>
      </c>
      <c r="C3" s="2"/>
      <c r="D3" s="2"/>
      <c r="E3" s="2"/>
      <c r="F3" s="2"/>
      <c r="G3" s="2"/>
      <c r="H3" s="2"/>
      <c r="I3" s="2"/>
    </row>
    <row r="4" spans="1:10" ht="14.4">
      <c r="B4" s="5"/>
      <c r="C4" s="2"/>
      <c r="D4" s="4"/>
      <c r="E4" s="2"/>
      <c r="F4" s="2"/>
      <c r="G4" s="2"/>
      <c r="H4" s="2"/>
      <c r="I4" s="2"/>
      <c r="J4" s="2"/>
    </row>
    <row r="5" spans="1:10" ht="22.5" customHeight="1">
      <c r="B5" s="157" t="s">
        <v>2</v>
      </c>
      <c r="C5" s="157" t="s">
        <v>3</v>
      </c>
      <c r="D5" s="157" t="s">
        <v>4</v>
      </c>
      <c r="E5" s="2"/>
      <c r="F5" s="2"/>
      <c r="G5" s="2"/>
      <c r="H5" s="2"/>
      <c r="I5" s="2"/>
      <c r="J5" s="2"/>
    </row>
    <row r="6" spans="1:10" ht="14.4">
      <c r="B6" s="158" t="s">
        <v>5</v>
      </c>
      <c r="C6" s="159">
        <v>43969</v>
      </c>
      <c r="D6" s="160" t="s">
        <v>6</v>
      </c>
      <c r="E6" s="2"/>
      <c r="F6" s="2"/>
      <c r="G6" s="2"/>
      <c r="H6" s="2"/>
      <c r="I6" s="2"/>
      <c r="J6" s="2"/>
    </row>
    <row r="7" spans="1:10" ht="28.8">
      <c r="B7" s="161" t="s">
        <v>7</v>
      </c>
      <c r="C7" s="162">
        <v>44048</v>
      </c>
      <c r="D7" s="163" t="s">
        <v>8</v>
      </c>
      <c r="E7" s="2"/>
      <c r="F7" s="2"/>
      <c r="G7" s="2"/>
      <c r="H7" s="2"/>
      <c r="I7" s="2"/>
      <c r="J7" s="2"/>
    </row>
    <row r="8" spans="1:10" ht="40.200000000000003" customHeight="1">
      <c r="B8" s="161" t="s">
        <v>9</v>
      </c>
      <c r="C8" s="162">
        <v>44050</v>
      </c>
      <c r="D8" s="163" t="s">
        <v>10</v>
      </c>
      <c r="E8" s="2"/>
      <c r="F8" s="2"/>
      <c r="G8" s="2"/>
      <c r="H8" s="2"/>
      <c r="I8" s="2"/>
      <c r="J8" s="2"/>
    </row>
    <row r="9" spans="1:10" ht="26.1" customHeight="1">
      <c r="A9" s="2"/>
      <c r="B9" s="164" t="s">
        <v>11</v>
      </c>
      <c r="C9" s="165">
        <v>44232</v>
      </c>
      <c r="D9" s="164" t="s">
        <v>12</v>
      </c>
      <c r="E9" s="2"/>
      <c r="F9" s="2"/>
      <c r="G9" s="2"/>
      <c r="H9" s="2"/>
      <c r="I9" s="2"/>
    </row>
    <row r="10" spans="1:10" ht="43.2">
      <c r="A10" s="2"/>
      <c r="B10" s="164" t="s">
        <v>13</v>
      </c>
      <c r="C10" s="165">
        <v>44413</v>
      </c>
      <c r="D10" s="164" t="s">
        <v>14</v>
      </c>
      <c r="E10" s="2"/>
      <c r="F10" s="2"/>
      <c r="G10" s="2"/>
      <c r="H10" s="2"/>
      <c r="I10" s="2"/>
    </row>
    <row r="11" spans="1:10" ht="57.6">
      <c r="A11" s="2"/>
      <c r="B11" s="164" t="s">
        <v>15</v>
      </c>
      <c r="C11" s="165">
        <v>44777</v>
      </c>
      <c r="D11" s="164" t="s">
        <v>16</v>
      </c>
      <c r="E11" s="2"/>
      <c r="F11" s="2"/>
      <c r="G11" s="2"/>
      <c r="H11" s="2"/>
      <c r="I11" s="2"/>
    </row>
    <row r="12" spans="1:10" ht="43.2">
      <c r="A12" s="2"/>
      <c r="B12" s="358" t="s">
        <v>17</v>
      </c>
      <c r="C12" s="359">
        <v>44826</v>
      </c>
      <c r="D12" s="358" t="s">
        <v>760</v>
      </c>
      <c r="E12" s="2"/>
      <c r="F12" s="2"/>
      <c r="G12" s="2"/>
      <c r="H12" s="2"/>
      <c r="I12" s="2"/>
    </row>
    <row r="13" spans="1:10" ht="14.4">
      <c r="A13" s="2"/>
      <c r="B13" s="2"/>
      <c r="C13" s="2"/>
      <c r="D13" s="2"/>
      <c r="E13" s="2"/>
      <c r="F13" s="2"/>
      <c r="G13" s="2"/>
      <c r="H13" s="2"/>
      <c r="I13" s="2"/>
    </row>
    <row r="14" spans="1:10" ht="14.4" hidden="1">
      <c r="A14" s="2"/>
      <c r="B14" s="2"/>
      <c r="C14" s="2"/>
      <c r="D14" s="2"/>
      <c r="E14" s="2"/>
      <c r="F14" s="2"/>
      <c r="G14" s="2"/>
      <c r="H14" s="2"/>
      <c r="I14" s="2"/>
    </row>
    <row r="15" spans="1:10" ht="14.4" hidden="1">
      <c r="A15" s="2"/>
      <c r="B15" s="2"/>
      <c r="C15" s="2"/>
      <c r="D15" s="2"/>
      <c r="E15" s="2"/>
      <c r="F15" s="2"/>
      <c r="G15" s="2"/>
      <c r="H15" s="2"/>
      <c r="I15" s="2"/>
    </row>
    <row r="16" spans="1:10" ht="14.4" hidden="1">
      <c r="A16" s="2"/>
      <c r="B16" s="2"/>
      <c r="C16" s="2"/>
      <c r="D16" s="2"/>
      <c r="E16" s="2"/>
      <c r="F16" s="2"/>
      <c r="G16" s="2"/>
      <c r="H16" s="2"/>
      <c r="I16" s="2"/>
    </row>
    <row r="17" spans="2:9">
      <c r="B17" s="53"/>
      <c r="C17" s="53"/>
      <c r="D17" s="53"/>
      <c r="E17" s="53"/>
      <c r="F17" s="53"/>
      <c r="G17" s="53"/>
      <c r="H17" s="53"/>
      <c r="I17" s="53"/>
    </row>
    <row r="18" spans="2:9">
      <c r="B18" s="53"/>
      <c r="C18" s="53"/>
      <c r="D18" s="53"/>
      <c r="E18" s="53"/>
      <c r="F18" s="53"/>
      <c r="G18" s="53"/>
      <c r="H18" s="53"/>
      <c r="I18" s="53"/>
    </row>
    <row r="19" spans="2:9">
      <c r="B19" s="53"/>
      <c r="C19" s="53"/>
      <c r="D19" s="53"/>
      <c r="E19" s="53"/>
      <c r="F19" s="53"/>
      <c r="G19" s="53"/>
      <c r="H19" s="53"/>
      <c r="I19" s="53"/>
    </row>
    <row r="20" spans="2:9">
      <c r="B20" s="53"/>
      <c r="C20" s="53"/>
      <c r="D20" s="53"/>
      <c r="E20" s="53"/>
      <c r="F20" s="53"/>
      <c r="G20" s="53"/>
      <c r="H20" s="53"/>
      <c r="I20" s="53"/>
    </row>
    <row r="21" spans="2:9">
      <c r="B21" s="53"/>
      <c r="C21" s="53"/>
      <c r="D21" s="53"/>
      <c r="E21" s="53"/>
      <c r="F21" s="53"/>
      <c r="G21" s="53"/>
      <c r="H21" s="53"/>
      <c r="I21" s="53"/>
    </row>
    <row r="22" spans="2:9">
      <c r="B22" s="53"/>
      <c r="C22" s="53"/>
      <c r="D22" s="53"/>
      <c r="E22" s="53"/>
      <c r="F22" s="53"/>
      <c r="G22" s="53"/>
      <c r="H22" s="53"/>
      <c r="I22" s="53"/>
    </row>
    <row r="23" spans="2:9">
      <c r="B23" s="53"/>
      <c r="C23" s="53"/>
      <c r="D23" s="53"/>
      <c r="E23" s="53"/>
      <c r="F23" s="53"/>
      <c r="G23" s="53"/>
      <c r="H23" s="53"/>
      <c r="I23" s="53"/>
    </row>
    <row r="24" spans="2:9">
      <c r="B24" s="53"/>
      <c r="C24" s="53"/>
      <c r="D24" s="53"/>
      <c r="E24" s="53"/>
      <c r="F24" s="53"/>
      <c r="G24" s="53"/>
      <c r="H24" s="53"/>
      <c r="I24" s="53"/>
    </row>
    <row r="25" spans="2:9">
      <c r="B25" s="53"/>
      <c r="C25" s="53"/>
      <c r="D25" s="53"/>
      <c r="E25" s="53"/>
      <c r="F25" s="53"/>
      <c r="G25" s="53"/>
      <c r="H25" s="53"/>
      <c r="I25" s="53"/>
    </row>
    <row r="26" spans="2:9">
      <c r="B26" s="53"/>
      <c r="C26" s="53"/>
      <c r="D26" s="53"/>
      <c r="E26" s="53"/>
      <c r="F26" s="53"/>
      <c r="G26" s="53"/>
      <c r="H26" s="53"/>
      <c r="I26" s="53"/>
    </row>
    <row r="32" spans="2:9" s="53" customFormat="1"/>
    <row r="33" s="53" customFormat="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280"/>
  <sheetViews>
    <sheetView zoomScaleNormal="100" workbookViewId="0"/>
  </sheetViews>
  <sheetFormatPr defaultColWidth="0" defaultRowHeight="11.4" zeroHeight="1"/>
  <cols>
    <col min="1" max="1" width="5.33203125" style="7" customWidth="1"/>
    <col min="2" max="2" width="31.44140625" style="7" customWidth="1"/>
    <col min="3" max="3" width="13" style="7" customWidth="1"/>
    <col min="4" max="4" width="76.5546875" style="7" customWidth="1"/>
    <col min="5" max="5" width="11.5546875" style="6" customWidth="1"/>
    <col min="6" max="9" width="9" style="6" customWidth="1"/>
    <col min="10" max="10" width="9" style="6" hidden="1" customWidth="1"/>
    <col min="11" max="11" width="26.33203125" style="6" hidden="1" customWidth="1"/>
    <col min="12" max="13" width="9" style="6" hidden="1" customWidth="1"/>
    <col min="14" max="16384" width="9" style="7" hidden="1"/>
  </cols>
  <sheetData>
    <row r="1" spans="1:14" s="6" customFormat="1"/>
    <row r="2" spans="1:14" s="44" customFormat="1">
      <c r="B2" s="44" t="s">
        <v>18</v>
      </c>
    </row>
    <row r="3" spans="1:14" s="6" customFormat="1"/>
    <row r="4" spans="1:14" s="6" customFormat="1" ht="26.25" customHeight="1">
      <c r="B4" s="388" t="s">
        <v>19</v>
      </c>
      <c r="C4" s="388"/>
      <c r="D4" s="388"/>
      <c r="E4" s="388"/>
      <c r="F4" s="388"/>
      <c r="G4" s="388"/>
      <c r="H4" s="388"/>
    </row>
    <row r="5" spans="1:14" s="6" customFormat="1" ht="15" customHeight="1">
      <c r="C5" s="45"/>
      <c r="D5" s="45"/>
      <c r="E5" s="45"/>
    </row>
    <row r="6" spans="1:14" s="1" customFormat="1" ht="12.75" customHeight="1">
      <c r="B6" s="47"/>
      <c r="C6" s="48" t="s">
        <v>20</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4.4">
      <c r="B8" s="49"/>
      <c r="C8" s="48" t="s">
        <v>21</v>
      </c>
      <c r="I8" s="6"/>
      <c r="J8" s="6"/>
      <c r="K8" s="6"/>
      <c r="L8" s="6"/>
      <c r="M8" s="6"/>
    </row>
    <row r="9" spans="1:14" s="6" customFormat="1"/>
    <row r="10" spans="1:14" s="44" customFormat="1">
      <c r="B10" s="44" t="s">
        <v>22</v>
      </c>
    </row>
    <row r="11" spans="1:14" s="6" customFormat="1"/>
    <row r="12" spans="1:14">
      <c r="A12" s="45"/>
      <c r="B12" s="166" t="s">
        <v>23</v>
      </c>
      <c r="C12" s="166" t="s">
        <v>24</v>
      </c>
      <c r="D12" s="166" t="s">
        <v>18</v>
      </c>
    </row>
    <row r="13" spans="1:14">
      <c r="A13" s="45"/>
      <c r="B13" s="167" t="s">
        <v>25</v>
      </c>
      <c r="C13" s="167" t="s">
        <v>26</v>
      </c>
      <c r="D13" s="167" t="s">
        <v>27</v>
      </c>
    </row>
    <row r="14" spans="1:14">
      <c r="A14" s="45"/>
      <c r="B14" s="247" t="s">
        <v>28</v>
      </c>
      <c r="C14" s="247" t="s">
        <v>26</v>
      </c>
      <c r="D14" s="247" t="s">
        <v>29</v>
      </c>
    </row>
    <row r="15" spans="1:14">
      <c r="A15" s="45"/>
      <c r="B15" s="264" t="s">
        <v>30</v>
      </c>
      <c r="C15" s="265"/>
      <c r="D15" s="266"/>
    </row>
    <row r="16" spans="1:14">
      <c r="A16" s="45"/>
      <c r="B16" s="250" t="s">
        <v>31</v>
      </c>
      <c r="C16" s="251" t="s">
        <v>30</v>
      </c>
      <c r="D16" s="252" t="s">
        <v>32</v>
      </c>
    </row>
    <row r="17" spans="1:4">
      <c r="A17" s="45"/>
      <c r="B17" s="258" t="s">
        <v>33</v>
      </c>
      <c r="C17" s="259"/>
      <c r="D17" s="260"/>
    </row>
    <row r="18" spans="1:4" ht="35.25" customHeight="1">
      <c r="A18" s="6"/>
      <c r="B18" s="248" t="s">
        <v>34</v>
      </c>
      <c r="C18" s="248" t="s">
        <v>35</v>
      </c>
      <c r="D18" s="249" t="s">
        <v>36</v>
      </c>
    </row>
    <row r="19" spans="1:4" ht="35.25" customHeight="1">
      <c r="A19" s="6"/>
      <c r="B19" s="168" t="s">
        <v>37</v>
      </c>
      <c r="C19" s="168" t="s">
        <v>35</v>
      </c>
      <c r="D19" s="169" t="s">
        <v>38</v>
      </c>
    </row>
    <row r="20" spans="1:4" ht="35.25" customHeight="1">
      <c r="A20" s="6"/>
      <c r="B20" s="168" t="s">
        <v>39</v>
      </c>
      <c r="C20" s="168" t="s">
        <v>35</v>
      </c>
      <c r="D20" s="169" t="s">
        <v>40</v>
      </c>
    </row>
    <row r="21" spans="1:4" ht="31.2" customHeight="1">
      <c r="A21" s="6"/>
      <c r="B21" s="255" t="s">
        <v>41</v>
      </c>
      <c r="C21" s="255" t="s">
        <v>35</v>
      </c>
      <c r="D21" s="169" t="s">
        <v>42</v>
      </c>
    </row>
    <row r="22" spans="1:4" ht="31.2" customHeight="1">
      <c r="A22" s="6"/>
      <c r="B22" s="379" t="s">
        <v>739</v>
      </c>
      <c r="C22" s="380" t="s">
        <v>35</v>
      </c>
      <c r="D22" s="379" t="s">
        <v>740</v>
      </c>
    </row>
    <row r="23" spans="1:4">
      <c r="A23" s="6"/>
      <c r="B23" s="261" t="s">
        <v>43</v>
      </c>
      <c r="C23" s="262"/>
      <c r="D23" s="263"/>
    </row>
    <row r="24" spans="1:4" ht="35.25" customHeight="1">
      <c r="A24" s="6"/>
      <c r="B24" s="168" t="s">
        <v>44</v>
      </c>
      <c r="C24" s="168" t="s">
        <v>43</v>
      </c>
      <c r="D24" s="169" t="s">
        <v>45</v>
      </c>
    </row>
    <row r="25" spans="1:4" ht="22.8">
      <c r="A25" s="6"/>
      <c r="B25" s="168" t="s">
        <v>46</v>
      </c>
      <c r="C25" s="168" t="s">
        <v>43</v>
      </c>
      <c r="D25" s="169" t="s">
        <v>47</v>
      </c>
    </row>
    <row r="26" spans="1:4" ht="22.8">
      <c r="A26" s="6"/>
      <c r="B26" s="168" t="s">
        <v>48</v>
      </c>
      <c r="C26" s="168" t="s">
        <v>43</v>
      </c>
      <c r="D26" s="169" t="s">
        <v>49</v>
      </c>
    </row>
    <row r="27" spans="1:4" ht="37.200000000000003" customHeight="1">
      <c r="A27" s="6"/>
      <c r="B27" s="168" t="s">
        <v>50</v>
      </c>
      <c r="C27" s="168" t="s">
        <v>43</v>
      </c>
      <c r="D27" s="169" t="s">
        <v>51</v>
      </c>
    </row>
    <row r="28" spans="1:4" s="6" customFormat="1" ht="28.2" customHeight="1">
      <c r="B28" s="381" t="s">
        <v>52</v>
      </c>
      <c r="C28" s="381" t="s">
        <v>43</v>
      </c>
      <c r="D28" s="381" t="s">
        <v>53</v>
      </c>
    </row>
    <row r="29" spans="1:4" s="6" customFormat="1" ht="25.2" customHeight="1">
      <c r="B29" s="254" t="s">
        <v>54</v>
      </c>
      <c r="C29" s="254" t="s">
        <v>43</v>
      </c>
      <c r="D29" s="253" t="s">
        <v>55</v>
      </c>
    </row>
    <row r="30" spans="1:4" s="6" customFormat="1" ht="17.7" customHeight="1">
      <c r="B30" s="254" t="s">
        <v>56</v>
      </c>
      <c r="C30" s="254" t="s">
        <v>43</v>
      </c>
      <c r="D30" s="253" t="s">
        <v>57</v>
      </c>
    </row>
    <row r="31" spans="1:4" s="6" customFormat="1" ht="26.7" customHeight="1">
      <c r="B31" s="254" t="s">
        <v>58</v>
      </c>
      <c r="C31" s="254" t="s">
        <v>43</v>
      </c>
      <c r="D31" s="253" t="s">
        <v>59</v>
      </c>
    </row>
    <row r="32" spans="1:4" s="6" customFormat="1" ht="25.95" customHeight="1">
      <c r="B32" s="254" t="s">
        <v>60</v>
      </c>
      <c r="C32" s="254" t="s">
        <v>43</v>
      </c>
      <c r="D32" s="253" t="s">
        <v>61</v>
      </c>
    </row>
    <row r="33" spans="1:12" s="6" customFormat="1" ht="25.95" customHeight="1">
      <c r="B33" s="382" t="s">
        <v>741</v>
      </c>
      <c r="C33" s="382" t="s">
        <v>43</v>
      </c>
      <c r="D33" s="380" t="s">
        <v>742</v>
      </c>
    </row>
    <row r="34" spans="1:12" s="6" customFormat="1"/>
    <row r="35" spans="1:12" s="44" customFormat="1">
      <c r="B35" s="44" t="s">
        <v>62</v>
      </c>
    </row>
    <row r="36" spans="1:12" s="6" customFormat="1"/>
    <row r="37" spans="1:12">
      <c r="A37" s="6"/>
      <c r="B37" s="6"/>
      <c r="C37" s="6"/>
      <c r="D37" s="6"/>
      <c r="J37" s="127"/>
      <c r="K37" s="7"/>
      <c r="L37" s="7"/>
    </row>
    <row r="38" spans="1:12" ht="14.7" customHeight="1">
      <c r="A38" s="6"/>
      <c r="B38" s="6"/>
      <c r="C38" s="6"/>
      <c r="D38" s="6"/>
      <c r="J38" s="7"/>
      <c r="K38" s="386"/>
      <c r="L38" s="386"/>
    </row>
    <row r="39" spans="1:12">
      <c r="A39" s="6"/>
      <c r="B39" s="6"/>
      <c r="C39" s="6"/>
      <c r="D39" s="6"/>
      <c r="J39" s="7"/>
      <c r="K39" s="386"/>
      <c r="L39" s="387"/>
    </row>
    <row r="40" spans="1:12">
      <c r="A40" s="6"/>
      <c r="B40" s="6"/>
      <c r="C40" s="6"/>
      <c r="D40" s="6"/>
      <c r="J40" s="7"/>
      <c r="K40" s="387"/>
      <c r="L40" s="387"/>
    </row>
    <row r="41" spans="1:12">
      <c r="A41" s="6"/>
      <c r="B41" s="6"/>
      <c r="C41" s="6"/>
      <c r="D41" s="6"/>
      <c r="J41" s="7"/>
      <c r="K41" s="387"/>
      <c r="L41" s="387"/>
    </row>
    <row r="42" spans="1:12">
      <c r="A42" s="6"/>
      <c r="B42" s="6"/>
      <c r="C42" s="6"/>
      <c r="D42" s="6"/>
    </row>
    <row r="43" spans="1:12">
      <c r="A43" s="6"/>
      <c r="B43" s="6"/>
      <c r="C43" s="6"/>
      <c r="D43" s="6"/>
    </row>
    <row r="44" spans="1:12">
      <c r="A44" s="6"/>
      <c r="B44" s="6"/>
      <c r="C44" s="6"/>
      <c r="D44" s="6"/>
    </row>
    <row r="45" spans="1:12">
      <c r="A45" s="6"/>
      <c r="B45" s="6"/>
      <c r="C45" s="6"/>
      <c r="D45" s="6"/>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9"/>
      <c r="B119" s="9"/>
      <c r="C119" s="9"/>
      <c r="D119" s="9"/>
      <c r="E119" s="9"/>
      <c r="F119" s="9"/>
      <c r="G119" s="9"/>
      <c r="H119" s="9"/>
    </row>
    <row r="120" spans="1:8">
      <c r="A120" s="9"/>
      <c r="B120" s="9"/>
      <c r="C120" s="9"/>
      <c r="D120" s="9"/>
      <c r="E120" s="9"/>
      <c r="F120" s="9"/>
      <c r="G120" s="9"/>
      <c r="H120" s="9"/>
    </row>
    <row r="121" spans="1:8">
      <c r="A121" s="9"/>
      <c r="B121" s="9"/>
      <c r="C121" s="9"/>
      <c r="D121" s="9"/>
      <c r="E121" s="9"/>
      <c r="F121" s="9"/>
      <c r="G121" s="9"/>
      <c r="H121" s="9"/>
    </row>
    <row r="122" spans="1:8">
      <c r="A122" s="9"/>
      <c r="B122" s="9"/>
      <c r="C122" s="9"/>
      <c r="D122" s="9"/>
      <c r="E122" s="9"/>
      <c r="F122" s="9"/>
      <c r="G122" s="9"/>
      <c r="H122" s="9"/>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row>
    <row r="167" spans="1:8">
      <c r="A167" s="9"/>
      <c r="B167" s="9"/>
      <c r="C167" s="9"/>
      <c r="D167" s="9"/>
      <c r="E167" s="9"/>
      <c r="F167" s="9"/>
    </row>
    <row r="168" spans="1:8">
      <c r="A168" s="9"/>
      <c r="B168" s="9"/>
      <c r="C168" s="9"/>
      <c r="D168" s="9"/>
      <c r="E168" s="9"/>
      <c r="F168" s="9"/>
    </row>
    <row r="169" spans="1:8">
      <c r="A169" s="9"/>
      <c r="B169" s="9"/>
      <c r="C169" s="9"/>
      <c r="D169" s="9"/>
      <c r="E169" s="9"/>
      <c r="F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hidden="1">
      <c r="A177" s="9"/>
      <c r="B177" s="9"/>
      <c r="C177" s="9"/>
      <c r="D177" s="9"/>
      <c r="E177" s="9"/>
      <c r="F177" s="9"/>
    </row>
    <row r="178" spans="1:6" hidden="1">
      <c r="A178" s="9"/>
      <c r="B178" s="9"/>
      <c r="C178" s="9"/>
      <c r="D178" s="9"/>
      <c r="E178" s="9"/>
      <c r="F178" s="9"/>
    </row>
    <row r="179" spans="1:6" hidden="1">
      <c r="A179" s="9"/>
      <c r="B179" s="9"/>
      <c r="C179" s="9"/>
      <c r="D179" s="9"/>
      <c r="E179" s="9"/>
      <c r="F179" s="9"/>
    </row>
    <row r="180" spans="1:6" hidden="1">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sheetData>
  <mergeCells count="5">
    <mergeCell ref="K39:L39"/>
    <mergeCell ref="K40:L40"/>
    <mergeCell ref="K41:L41"/>
    <mergeCell ref="B4:H4"/>
    <mergeCell ref="K38:L3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autoPageBreaks="0"/>
  </sheetPr>
  <dimension ref="A1:AP289"/>
  <sheetViews>
    <sheetView zoomScale="115" zoomScaleNormal="115" workbookViewId="0"/>
  </sheetViews>
  <sheetFormatPr defaultColWidth="0" defaultRowHeight="14.4" zeroHeight="1"/>
  <cols>
    <col min="1" max="2" width="10.33203125" customWidth="1"/>
    <col min="3" max="3" width="32.6640625" bestFit="1" customWidth="1"/>
    <col min="4" max="5" width="30.33203125" customWidth="1"/>
    <col min="6" max="6" width="21.5546875" bestFit="1" customWidth="1"/>
    <col min="7" max="7" width="16.33203125" customWidth="1"/>
    <col min="8" max="8" width="23" customWidth="1"/>
    <col min="9" max="9" width="22.6640625" customWidth="1"/>
    <col min="10" max="10" width="14" customWidth="1"/>
    <col min="11" max="11" width="11.5546875" customWidth="1"/>
    <col min="12" max="12" width="14" customWidth="1"/>
    <col min="13" max="13" width="11.5546875" customWidth="1"/>
    <col min="14" max="14" width="14" customWidth="1"/>
    <col min="15" max="15" width="11.5546875" customWidth="1"/>
    <col min="16" max="16" width="14" customWidth="1"/>
    <col min="17" max="17" width="11.5546875" customWidth="1"/>
    <col min="18" max="18" width="10.33203125" customWidth="1"/>
    <col min="19" max="19" width="13.44140625" customWidth="1"/>
    <col min="20" max="20" width="14" customWidth="1"/>
    <col min="21" max="21" width="11.5546875" customWidth="1"/>
    <col min="22" max="22" width="14" customWidth="1"/>
    <col min="23" max="23" width="11.5546875" customWidth="1"/>
    <col min="24" max="24" width="14" customWidth="1"/>
    <col min="25" max="25" width="11.5546875" customWidth="1"/>
    <col min="26" max="26" width="14" customWidth="1"/>
    <col min="27" max="27" width="11.5546875" customWidth="1"/>
    <col min="28" max="28" width="14" customWidth="1"/>
    <col min="29" max="29" width="13.44140625" bestFit="1" customWidth="1"/>
    <col min="30" max="30" width="10.33203125" customWidth="1"/>
    <col min="31" max="42" width="0" hidden="1" customWidth="1"/>
    <col min="43" max="16384" width="10.33203125" hidden="1"/>
  </cols>
  <sheetData>
    <row r="1" spans="1:42" s="28" customFormat="1" ht="12.6" customHeight="1"/>
    <row r="2" spans="1:42" s="28" customFormat="1" ht="18.600000000000001" customHeight="1">
      <c r="A2" s="12"/>
      <c r="B2" s="415" t="s">
        <v>63</v>
      </c>
      <c r="C2" s="415"/>
      <c r="D2" s="415"/>
      <c r="E2" s="415"/>
      <c r="F2" s="415"/>
      <c r="G2" s="415"/>
      <c r="H2" s="415"/>
      <c r="I2" s="415"/>
      <c r="J2" s="415"/>
      <c r="K2" s="415"/>
      <c r="L2" s="415"/>
      <c r="M2" s="415"/>
      <c r="N2" s="415"/>
      <c r="O2" s="415"/>
      <c r="P2" s="415"/>
      <c r="Q2" s="29"/>
      <c r="R2" s="29"/>
      <c r="S2" s="29"/>
      <c r="T2" s="29"/>
      <c r="U2" s="29"/>
      <c r="W2" s="29"/>
      <c r="X2" s="29"/>
      <c r="Y2" s="29"/>
      <c r="Z2" s="29"/>
      <c r="AA2" s="29"/>
      <c r="AD2" s="29"/>
      <c r="AE2" s="29"/>
      <c r="AF2" s="29"/>
      <c r="AG2" s="29"/>
      <c r="AH2" s="29"/>
      <c r="AJ2" s="29"/>
      <c r="AK2" s="29"/>
      <c r="AL2" s="29"/>
      <c r="AM2" s="29"/>
      <c r="AN2" s="29"/>
    </row>
    <row r="3" spans="1:42" s="28" customFormat="1" ht="46.35" customHeight="1">
      <c r="A3" s="63"/>
      <c r="B3" s="416" t="s">
        <v>64</v>
      </c>
      <c r="C3" s="416"/>
      <c r="D3" s="416"/>
      <c r="E3" s="416"/>
      <c r="F3" s="416"/>
      <c r="G3" s="416"/>
      <c r="H3" s="416"/>
      <c r="I3" s="416"/>
      <c r="J3" s="416"/>
      <c r="K3" s="416"/>
      <c r="L3" s="416"/>
      <c r="M3" s="416"/>
      <c r="N3" s="416"/>
      <c r="O3" s="416"/>
      <c r="P3" s="416"/>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1:42" s="6" customFormat="1" ht="17.7" customHeight="1">
      <c r="A4" s="56"/>
      <c r="B4" s="56"/>
      <c r="C4" s="56"/>
      <c r="D4" s="56"/>
      <c r="E4" s="56"/>
      <c r="F4" s="56"/>
      <c r="G4" s="56"/>
      <c r="H4" s="56"/>
      <c r="I4" s="55"/>
      <c r="J4" s="55"/>
      <c r="K4" s="55"/>
      <c r="L4" s="55"/>
      <c r="M4" s="55"/>
      <c r="N4" s="55"/>
      <c r="P4" s="45"/>
      <c r="Q4" s="55"/>
      <c r="R4" s="55"/>
      <c r="S4" s="55"/>
      <c r="T4" s="55"/>
      <c r="U4" s="55"/>
      <c r="V4" s="55"/>
      <c r="W4" s="55"/>
      <c r="X4" s="55"/>
      <c r="Y4" s="55"/>
      <c r="Z4" s="55"/>
      <c r="AA4" s="55"/>
      <c r="AB4" s="55"/>
      <c r="AC4" s="45"/>
      <c r="AD4" s="55"/>
      <c r="AE4" s="55"/>
      <c r="AF4" s="55"/>
      <c r="AG4" s="55"/>
      <c r="AH4" s="55"/>
      <c r="AI4" s="55"/>
      <c r="AJ4" s="55"/>
      <c r="AK4" s="55"/>
      <c r="AL4" s="55"/>
      <c r="AM4" s="55"/>
      <c r="AN4" s="55"/>
      <c r="AO4" s="55"/>
      <c r="AP4" s="45"/>
    </row>
    <row r="5" spans="1:42" s="42" customFormat="1" ht="12.6">
      <c r="A5" s="43"/>
      <c r="B5" s="43" t="s">
        <v>65</v>
      </c>
    </row>
    <row r="6" spans="1:42" s="6" customFormat="1" ht="12.6" customHeight="1"/>
    <row r="7" spans="1:42" s="7" customFormat="1" ht="12" thickBot="1">
      <c r="A7" s="6"/>
      <c r="C7" s="6"/>
      <c r="D7" s="6"/>
      <c r="E7" s="6"/>
      <c r="F7" s="6"/>
      <c r="G7" s="6"/>
      <c r="H7" s="6"/>
      <c r="I7" s="6"/>
      <c r="J7" s="6"/>
      <c r="K7" s="6"/>
      <c r="L7" s="6"/>
      <c r="M7" s="6"/>
      <c r="N7" s="6"/>
      <c r="O7" s="6"/>
      <c r="P7" s="6"/>
      <c r="Q7" s="6"/>
      <c r="R7" s="6"/>
      <c r="S7" s="6"/>
      <c r="T7" s="6"/>
      <c r="U7" s="6"/>
      <c r="V7" s="6"/>
      <c r="W7" s="6"/>
      <c r="X7" s="6"/>
      <c r="Y7" s="6"/>
      <c r="Z7" s="6"/>
      <c r="AA7" s="6"/>
      <c r="AB7" s="6"/>
      <c r="AC7" s="6"/>
      <c r="AD7" s="6"/>
    </row>
    <row r="8" spans="1:42" s="7" customFormat="1" ht="14.25" customHeight="1">
      <c r="A8" s="6"/>
      <c r="B8" s="417" t="s">
        <v>66</v>
      </c>
      <c r="C8" s="420" t="s">
        <v>67</v>
      </c>
      <c r="D8" s="423" t="s">
        <v>68</v>
      </c>
      <c r="E8" s="423" t="s">
        <v>69</v>
      </c>
      <c r="F8" s="426" t="s">
        <v>70</v>
      </c>
      <c r="G8" s="429" t="s">
        <v>71</v>
      </c>
      <c r="H8" s="431"/>
      <c r="I8" s="57"/>
      <c r="J8" s="401" t="s">
        <v>72</v>
      </c>
      <c r="K8" s="433"/>
      <c r="L8" s="433"/>
      <c r="M8" s="433"/>
      <c r="N8" s="433"/>
      <c r="O8" s="433"/>
      <c r="P8" s="433"/>
      <c r="Q8" s="433"/>
      <c r="R8" s="57"/>
      <c r="S8" s="401" t="s">
        <v>73</v>
      </c>
      <c r="T8" s="401"/>
      <c r="U8" s="401"/>
      <c r="V8" s="401"/>
      <c r="W8" s="401"/>
      <c r="X8" s="401"/>
      <c r="Y8" s="401"/>
      <c r="Z8" s="401"/>
      <c r="AA8" s="401"/>
      <c r="AB8" s="401"/>
      <c r="AC8" s="402"/>
      <c r="AD8" s="6"/>
    </row>
    <row r="9" spans="1:42" s="7" customFormat="1" ht="11.25" customHeight="1">
      <c r="A9" s="6"/>
      <c r="B9" s="418"/>
      <c r="C9" s="421"/>
      <c r="D9" s="424"/>
      <c r="E9" s="424"/>
      <c r="F9" s="427"/>
      <c r="G9" s="430"/>
      <c r="H9" s="432"/>
      <c r="I9" s="172"/>
      <c r="J9" s="403" t="s">
        <v>74</v>
      </c>
      <c r="K9" s="403"/>
      <c r="L9" s="403"/>
      <c r="M9" s="403"/>
      <c r="N9" s="403"/>
      <c r="O9" s="403"/>
      <c r="P9" s="403"/>
      <c r="Q9" s="403"/>
      <c r="R9" s="172"/>
      <c r="S9" s="404" t="s">
        <v>75</v>
      </c>
      <c r="T9" s="404"/>
      <c r="U9" s="404"/>
      <c r="V9" s="404"/>
      <c r="W9" s="404"/>
      <c r="X9" s="404"/>
      <c r="Y9" s="404"/>
      <c r="Z9" s="404"/>
      <c r="AA9" s="404"/>
      <c r="AB9" s="404"/>
      <c r="AC9" s="405"/>
      <c r="AD9" s="6"/>
    </row>
    <row r="10" spans="1:42" s="7" customFormat="1" ht="34.200000000000003">
      <c r="A10" s="6"/>
      <c r="B10" s="418"/>
      <c r="C10" s="421"/>
      <c r="D10" s="424"/>
      <c r="E10" s="424"/>
      <c r="F10" s="427"/>
      <c r="G10" s="430"/>
      <c r="H10" s="173" t="s">
        <v>76</v>
      </c>
      <c r="I10" s="172"/>
      <c r="J10" s="171" t="s">
        <v>77</v>
      </c>
      <c r="K10" s="171" t="s">
        <v>78</v>
      </c>
      <c r="L10" s="171" t="s">
        <v>79</v>
      </c>
      <c r="M10" s="171" t="s">
        <v>80</v>
      </c>
      <c r="N10" s="171" t="s">
        <v>81</v>
      </c>
      <c r="O10" s="171" t="s">
        <v>82</v>
      </c>
      <c r="P10" s="171" t="s">
        <v>83</v>
      </c>
      <c r="Q10" s="171" t="s">
        <v>84</v>
      </c>
      <c r="R10" s="172"/>
      <c r="S10" s="174" t="s">
        <v>85</v>
      </c>
      <c r="T10" s="171" t="s">
        <v>86</v>
      </c>
      <c r="U10" s="171" t="s">
        <v>87</v>
      </c>
      <c r="V10" s="171" t="s">
        <v>88</v>
      </c>
      <c r="W10" s="171" t="s">
        <v>89</v>
      </c>
      <c r="X10" s="171" t="s">
        <v>90</v>
      </c>
      <c r="Y10" s="171" t="s">
        <v>91</v>
      </c>
      <c r="Z10" s="171" t="s">
        <v>92</v>
      </c>
      <c r="AA10" s="171" t="s">
        <v>93</v>
      </c>
      <c r="AB10" s="171" t="s">
        <v>94</v>
      </c>
      <c r="AC10" s="130" t="s">
        <v>95</v>
      </c>
      <c r="AD10" s="6"/>
    </row>
    <row r="11" spans="1:42" s="7" customFormat="1" ht="16.5" customHeight="1">
      <c r="A11" s="6"/>
      <c r="B11" s="418"/>
      <c r="C11" s="421"/>
      <c r="D11" s="424"/>
      <c r="E11" s="424"/>
      <c r="F11" s="427"/>
      <c r="G11" s="430"/>
      <c r="H11" s="173" t="s">
        <v>96</v>
      </c>
      <c r="I11" s="172"/>
      <c r="J11" s="175" t="s">
        <v>97</v>
      </c>
      <c r="K11" s="175" t="s">
        <v>98</v>
      </c>
      <c r="L11" s="175" t="s">
        <v>99</v>
      </c>
      <c r="M11" s="175" t="s">
        <v>100</v>
      </c>
      <c r="N11" s="175" t="s">
        <v>101</v>
      </c>
      <c r="O11" s="175" t="s">
        <v>102</v>
      </c>
      <c r="P11" s="175" t="s">
        <v>103</v>
      </c>
      <c r="Q11" s="175" t="s">
        <v>104</v>
      </c>
      <c r="R11" s="172"/>
      <c r="S11" s="176" t="s">
        <v>105</v>
      </c>
      <c r="T11" s="175" t="s">
        <v>106</v>
      </c>
      <c r="U11" s="175" t="s">
        <v>107</v>
      </c>
      <c r="V11" s="175" t="s">
        <v>108</v>
      </c>
      <c r="W11" s="175" t="s">
        <v>109</v>
      </c>
      <c r="X11" s="175" t="s">
        <v>110</v>
      </c>
      <c r="Y11" s="175" t="s">
        <v>111</v>
      </c>
      <c r="Z11" s="175" t="s">
        <v>112</v>
      </c>
      <c r="AA11" s="175" t="s">
        <v>113</v>
      </c>
      <c r="AB11" s="175" t="s">
        <v>114</v>
      </c>
      <c r="AC11" s="131" t="s">
        <v>115</v>
      </c>
      <c r="AD11" s="6"/>
    </row>
    <row r="12" spans="1:42" s="7" customFormat="1" ht="15" customHeight="1" thickBot="1">
      <c r="A12" s="6"/>
      <c r="B12" s="419"/>
      <c r="C12" s="422"/>
      <c r="D12" s="425"/>
      <c r="E12" s="425"/>
      <c r="F12" s="428"/>
      <c r="G12" s="430"/>
      <c r="H12" s="132" t="s">
        <v>116</v>
      </c>
      <c r="I12" s="133"/>
      <c r="J12" s="134" t="s">
        <v>117</v>
      </c>
      <c r="K12" s="134" t="s">
        <v>117</v>
      </c>
      <c r="L12" s="135" t="s">
        <v>118</v>
      </c>
      <c r="M12" s="135" t="s">
        <v>118</v>
      </c>
      <c r="N12" s="135" t="s">
        <v>119</v>
      </c>
      <c r="O12" s="135" t="s">
        <v>119</v>
      </c>
      <c r="P12" s="135" t="s">
        <v>120</v>
      </c>
      <c r="Q12" s="135" t="s">
        <v>120</v>
      </c>
      <c r="R12" s="133"/>
      <c r="S12" s="135" t="s">
        <v>120</v>
      </c>
      <c r="T12" s="135" t="s">
        <v>121</v>
      </c>
      <c r="U12" s="135" t="s">
        <v>121</v>
      </c>
      <c r="V12" s="135" t="s">
        <v>122</v>
      </c>
      <c r="W12" s="135" t="s">
        <v>122</v>
      </c>
      <c r="X12" s="135" t="s">
        <v>123</v>
      </c>
      <c r="Y12" s="135" t="s">
        <v>123</v>
      </c>
      <c r="Z12" s="135" t="s">
        <v>124</v>
      </c>
      <c r="AA12" s="135" t="s">
        <v>124</v>
      </c>
      <c r="AB12" s="135" t="s">
        <v>125</v>
      </c>
      <c r="AC12" s="136" t="s">
        <v>125</v>
      </c>
      <c r="AD12" s="6"/>
    </row>
    <row r="13" spans="1:42" s="59" customFormat="1" ht="11.25" customHeight="1">
      <c r="A13" s="6"/>
      <c r="B13" s="409" t="s">
        <v>126</v>
      </c>
      <c r="C13" s="389" t="s">
        <v>127</v>
      </c>
      <c r="D13" s="392" t="s">
        <v>128</v>
      </c>
      <c r="E13" s="395" t="s">
        <v>129</v>
      </c>
      <c r="F13" s="95" t="s">
        <v>130</v>
      </c>
      <c r="G13" s="412" t="s">
        <v>131</v>
      </c>
      <c r="H13" s="406"/>
      <c r="I13" s="57"/>
      <c r="J13" s="178" t="s">
        <v>132</v>
      </c>
      <c r="K13" s="178" t="s">
        <v>132</v>
      </c>
      <c r="L13" s="178" t="s">
        <v>132</v>
      </c>
      <c r="M13" s="178" t="s">
        <v>132</v>
      </c>
      <c r="N13" s="178" t="s">
        <v>132</v>
      </c>
      <c r="O13" s="178" t="s">
        <v>132</v>
      </c>
      <c r="P13" s="178" t="s">
        <v>132</v>
      </c>
      <c r="Q13" s="178" t="s">
        <v>132</v>
      </c>
      <c r="R13" s="172"/>
      <c r="S13" s="178" t="s">
        <v>132</v>
      </c>
      <c r="T13" s="178" t="s">
        <v>132</v>
      </c>
      <c r="U13" s="178" t="s">
        <v>132</v>
      </c>
      <c r="V13" s="178" t="s">
        <v>132</v>
      </c>
      <c r="W13" s="178">
        <v>0</v>
      </c>
      <c r="X13" s="178">
        <f>'2b COVID Adjustment'!$F$321</f>
        <v>1.4870742269298105</v>
      </c>
      <c r="Y13" s="178">
        <f>'2b COVID Adjustment'!$G$321</f>
        <v>0.70457099735818829</v>
      </c>
      <c r="Z13" s="178" t="s">
        <v>132</v>
      </c>
      <c r="AA13" s="178" t="s">
        <v>132</v>
      </c>
      <c r="AB13" s="328">
        <f>'2e COVID true-up'!$F$445</f>
        <v>0</v>
      </c>
      <c r="AC13" s="328">
        <f>'2e COVID true-up'!$G$445</f>
        <v>0</v>
      </c>
      <c r="AD13" s="6"/>
    </row>
    <row r="14" spans="1:42" s="7" customFormat="1" ht="12.6" customHeight="1">
      <c r="A14" s="6"/>
      <c r="B14" s="410"/>
      <c r="C14" s="390"/>
      <c r="D14" s="393"/>
      <c r="E14" s="396"/>
      <c r="F14" s="137" t="s">
        <v>133</v>
      </c>
      <c r="G14" s="413"/>
      <c r="H14" s="407"/>
      <c r="I14" s="172"/>
      <c r="J14" s="178" t="s">
        <v>132</v>
      </c>
      <c r="K14" s="178" t="s">
        <v>132</v>
      </c>
      <c r="L14" s="178" t="s">
        <v>132</v>
      </c>
      <c r="M14" s="178" t="s">
        <v>132</v>
      </c>
      <c r="N14" s="178" t="s">
        <v>132</v>
      </c>
      <c r="O14" s="178" t="s">
        <v>132</v>
      </c>
      <c r="P14" s="178" t="s">
        <v>132</v>
      </c>
      <c r="Q14" s="178" t="s">
        <v>132</v>
      </c>
      <c r="R14" s="172"/>
      <c r="S14" s="178" t="s">
        <v>132</v>
      </c>
      <c r="T14" s="178" t="s">
        <v>132</v>
      </c>
      <c r="U14" s="178" t="s">
        <v>132</v>
      </c>
      <c r="V14" s="178" t="s">
        <v>132</v>
      </c>
      <c r="W14" s="178">
        <v>0</v>
      </c>
      <c r="X14" s="178">
        <f>'2b COVID Adjustment'!$F$321</f>
        <v>1.4870742269298105</v>
      </c>
      <c r="Y14" s="178">
        <f>'2b COVID Adjustment'!$G$321</f>
        <v>0.70457099735818829</v>
      </c>
      <c r="Z14" s="178" t="s">
        <v>132</v>
      </c>
      <c r="AA14" s="178" t="s">
        <v>132</v>
      </c>
      <c r="AB14" s="328">
        <f>'2e COVID true-up'!$F$445</f>
        <v>0</v>
      </c>
      <c r="AC14" s="328">
        <f>'2e COVID true-up'!$G$445</f>
        <v>0</v>
      </c>
      <c r="AD14" s="6"/>
    </row>
    <row r="15" spans="1:42" s="7" customFormat="1" ht="12.6" customHeight="1">
      <c r="A15" s="6"/>
      <c r="B15" s="410"/>
      <c r="C15" s="390"/>
      <c r="D15" s="393"/>
      <c r="E15" s="396"/>
      <c r="F15" s="137" t="s">
        <v>134</v>
      </c>
      <c r="G15" s="413"/>
      <c r="H15" s="407"/>
      <c r="I15" s="172"/>
      <c r="J15" s="178" t="s">
        <v>132</v>
      </c>
      <c r="K15" s="178" t="s">
        <v>132</v>
      </c>
      <c r="L15" s="178" t="s">
        <v>132</v>
      </c>
      <c r="M15" s="178" t="s">
        <v>132</v>
      </c>
      <c r="N15" s="178" t="s">
        <v>132</v>
      </c>
      <c r="O15" s="178" t="s">
        <v>132</v>
      </c>
      <c r="P15" s="178" t="s">
        <v>132</v>
      </c>
      <c r="Q15" s="178" t="s">
        <v>132</v>
      </c>
      <c r="R15" s="172"/>
      <c r="S15" s="178" t="s">
        <v>132</v>
      </c>
      <c r="T15" s="178" t="s">
        <v>132</v>
      </c>
      <c r="U15" s="178" t="s">
        <v>132</v>
      </c>
      <c r="V15" s="178" t="s">
        <v>132</v>
      </c>
      <c r="W15" s="178">
        <v>0</v>
      </c>
      <c r="X15" s="178">
        <f>'2b COVID Adjustment'!$F$321</f>
        <v>1.4870742269298105</v>
      </c>
      <c r="Y15" s="178">
        <f>'2b COVID Adjustment'!$G$321</f>
        <v>0.70457099735818829</v>
      </c>
      <c r="Z15" s="178" t="s">
        <v>132</v>
      </c>
      <c r="AA15" s="178"/>
      <c r="AB15" s="328">
        <f>'2e COVID true-up'!$F$445</f>
        <v>0</v>
      </c>
      <c r="AC15" s="328">
        <f>'2e COVID true-up'!$G$445</f>
        <v>0</v>
      </c>
      <c r="AD15" s="6"/>
    </row>
    <row r="16" spans="1:42" s="7" customFormat="1" ht="12.6" customHeight="1">
      <c r="A16" s="6"/>
      <c r="B16" s="410"/>
      <c r="C16" s="390"/>
      <c r="D16" s="393"/>
      <c r="E16" s="396"/>
      <c r="F16" s="137" t="s">
        <v>135</v>
      </c>
      <c r="G16" s="413"/>
      <c r="H16" s="407"/>
      <c r="I16" s="172"/>
      <c r="J16" s="178" t="s">
        <v>132</v>
      </c>
      <c r="K16" s="178" t="s">
        <v>132</v>
      </c>
      <c r="L16" s="178" t="s">
        <v>132</v>
      </c>
      <c r="M16" s="178" t="s">
        <v>132</v>
      </c>
      <c r="N16" s="178" t="s">
        <v>132</v>
      </c>
      <c r="O16" s="178" t="s">
        <v>132</v>
      </c>
      <c r="P16" s="178" t="s">
        <v>132</v>
      </c>
      <c r="Q16" s="178" t="s">
        <v>132</v>
      </c>
      <c r="R16" s="172"/>
      <c r="S16" s="178" t="s">
        <v>132</v>
      </c>
      <c r="T16" s="178" t="s">
        <v>132</v>
      </c>
      <c r="U16" s="178" t="s">
        <v>132</v>
      </c>
      <c r="V16" s="178" t="s">
        <v>132</v>
      </c>
      <c r="W16" s="178">
        <v>0</v>
      </c>
      <c r="X16" s="178">
        <f>'2b COVID Adjustment'!$F$321</f>
        <v>1.4870742269298105</v>
      </c>
      <c r="Y16" s="178">
        <f>'2b COVID Adjustment'!$G$321</f>
        <v>0.70457099735818829</v>
      </c>
      <c r="Z16" s="178" t="s">
        <v>132</v>
      </c>
      <c r="AA16" s="178" t="s">
        <v>132</v>
      </c>
      <c r="AB16" s="328">
        <f>'2e COVID true-up'!$F$445</f>
        <v>0</v>
      </c>
      <c r="AC16" s="328">
        <f>'2e COVID true-up'!$G$445</f>
        <v>0</v>
      </c>
      <c r="AD16" s="6"/>
    </row>
    <row r="17" spans="1:30" s="7" customFormat="1" ht="12.6" customHeight="1">
      <c r="A17" s="6"/>
      <c r="B17" s="410"/>
      <c r="C17" s="390"/>
      <c r="D17" s="393"/>
      <c r="E17" s="396"/>
      <c r="F17" s="137" t="s">
        <v>136</v>
      </c>
      <c r="G17" s="413"/>
      <c r="H17" s="407"/>
      <c r="I17" s="172"/>
      <c r="J17" s="178" t="s">
        <v>132</v>
      </c>
      <c r="K17" s="178" t="s">
        <v>132</v>
      </c>
      <c r="L17" s="178" t="s">
        <v>132</v>
      </c>
      <c r="M17" s="178" t="s">
        <v>132</v>
      </c>
      <c r="N17" s="178" t="s">
        <v>132</v>
      </c>
      <c r="O17" s="178" t="s">
        <v>132</v>
      </c>
      <c r="P17" s="178" t="s">
        <v>132</v>
      </c>
      <c r="Q17" s="178" t="s">
        <v>132</v>
      </c>
      <c r="R17" s="172"/>
      <c r="S17" s="178" t="s">
        <v>132</v>
      </c>
      <c r="T17" s="178" t="s">
        <v>132</v>
      </c>
      <c r="U17" s="178" t="s">
        <v>132</v>
      </c>
      <c r="V17" s="178" t="s">
        <v>132</v>
      </c>
      <c r="W17" s="178">
        <v>0</v>
      </c>
      <c r="X17" s="178">
        <f>'2b COVID Adjustment'!$F$321</f>
        <v>1.4870742269298105</v>
      </c>
      <c r="Y17" s="178">
        <f>'2b COVID Adjustment'!$G$321</f>
        <v>0.70457099735818829</v>
      </c>
      <c r="Z17" s="178" t="s">
        <v>132</v>
      </c>
      <c r="AA17" s="178" t="s">
        <v>132</v>
      </c>
      <c r="AB17" s="328">
        <f>'2e COVID true-up'!$F$445</f>
        <v>0</v>
      </c>
      <c r="AC17" s="328">
        <f>'2e COVID true-up'!$G$445</f>
        <v>0</v>
      </c>
      <c r="AD17" s="6"/>
    </row>
    <row r="18" spans="1:30" s="7" customFormat="1" ht="12.6" customHeight="1">
      <c r="A18" s="6"/>
      <c r="B18" s="410"/>
      <c r="C18" s="390"/>
      <c r="D18" s="393"/>
      <c r="E18" s="396"/>
      <c r="F18" s="137" t="s">
        <v>137</v>
      </c>
      <c r="G18" s="413"/>
      <c r="H18" s="407"/>
      <c r="I18" s="172"/>
      <c r="J18" s="178" t="s">
        <v>132</v>
      </c>
      <c r="K18" s="178" t="s">
        <v>132</v>
      </c>
      <c r="L18" s="178" t="s">
        <v>132</v>
      </c>
      <c r="M18" s="178" t="s">
        <v>132</v>
      </c>
      <c r="N18" s="178" t="s">
        <v>132</v>
      </c>
      <c r="O18" s="178" t="s">
        <v>132</v>
      </c>
      <c r="P18" s="178" t="s">
        <v>132</v>
      </c>
      <c r="Q18" s="178" t="s">
        <v>132</v>
      </c>
      <c r="R18" s="172"/>
      <c r="S18" s="178" t="s">
        <v>132</v>
      </c>
      <c r="T18" s="178" t="s">
        <v>132</v>
      </c>
      <c r="U18" s="178" t="s">
        <v>132</v>
      </c>
      <c r="V18" s="178" t="s">
        <v>132</v>
      </c>
      <c r="W18" s="178">
        <v>0</v>
      </c>
      <c r="X18" s="178">
        <f>'2b COVID Adjustment'!$F$321</f>
        <v>1.4870742269298105</v>
      </c>
      <c r="Y18" s="178">
        <f>'2b COVID Adjustment'!$G$321</f>
        <v>0.70457099735818829</v>
      </c>
      <c r="Z18" s="178" t="s">
        <v>132</v>
      </c>
      <c r="AA18" s="178" t="s">
        <v>132</v>
      </c>
      <c r="AB18" s="328">
        <f>'2e COVID true-up'!$F$445</f>
        <v>0</v>
      </c>
      <c r="AC18" s="328">
        <f>'2e COVID true-up'!$G$445</f>
        <v>0</v>
      </c>
      <c r="AD18" s="6"/>
    </row>
    <row r="19" spans="1:30" s="7" customFormat="1" ht="12.6" customHeight="1">
      <c r="A19" s="6"/>
      <c r="B19" s="410"/>
      <c r="C19" s="390"/>
      <c r="D19" s="393"/>
      <c r="E19" s="396"/>
      <c r="F19" s="137" t="s">
        <v>138</v>
      </c>
      <c r="G19" s="413"/>
      <c r="H19" s="407"/>
      <c r="I19" s="172"/>
      <c r="J19" s="178" t="s">
        <v>132</v>
      </c>
      <c r="K19" s="178" t="s">
        <v>132</v>
      </c>
      <c r="L19" s="178" t="s">
        <v>132</v>
      </c>
      <c r="M19" s="178" t="s">
        <v>132</v>
      </c>
      <c r="N19" s="178" t="s">
        <v>132</v>
      </c>
      <c r="O19" s="178" t="s">
        <v>132</v>
      </c>
      <c r="P19" s="178" t="s">
        <v>132</v>
      </c>
      <c r="Q19" s="178" t="s">
        <v>132</v>
      </c>
      <c r="R19" s="172"/>
      <c r="S19" s="178" t="s">
        <v>132</v>
      </c>
      <c r="T19" s="178" t="s">
        <v>132</v>
      </c>
      <c r="U19" s="178" t="s">
        <v>132</v>
      </c>
      <c r="V19" s="178" t="s">
        <v>132</v>
      </c>
      <c r="W19" s="178">
        <v>0</v>
      </c>
      <c r="X19" s="178">
        <f>'2b COVID Adjustment'!$F$321</f>
        <v>1.4870742269298105</v>
      </c>
      <c r="Y19" s="178">
        <f>'2b COVID Adjustment'!$G$321</f>
        <v>0.70457099735818829</v>
      </c>
      <c r="Z19" s="178" t="s">
        <v>132</v>
      </c>
      <c r="AA19" s="178" t="s">
        <v>132</v>
      </c>
      <c r="AB19" s="328">
        <f>'2e COVID true-up'!$F$445</f>
        <v>0</v>
      </c>
      <c r="AC19" s="328">
        <f>'2e COVID true-up'!$G$445</f>
        <v>0</v>
      </c>
      <c r="AD19" s="6"/>
    </row>
    <row r="20" spans="1:30" s="7" customFormat="1" ht="12.6" customHeight="1">
      <c r="A20" s="6"/>
      <c r="B20" s="410"/>
      <c r="C20" s="390"/>
      <c r="D20" s="393"/>
      <c r="E20" s="396"/>
      <c r="F20" s="137" t="s">
        <v>139</v>
      </c>
      <c r="G20" s="413"/>
      <c r="H20" s="407"/>
      <c r="I20" s="172"/>
      <c r="J20" s="178" t="s">
        <v>132</v>
      </c>
      <c r="K20" s="178" t="s">
        <v>132</v>
      </c>
      <c r="L20" s="178" t="s">
        <v>132</v>
      </c>
      <c r="M20" s="178" t="s">
        <v>132</v>
      </c>
      <c r="N20" s="178" t="s">
        <v>132</v>
      </c>
      <c r="O20" s="178" t="s">
        <v>132</v>
      </c>
      <c r="P20" s="178" t="s">
        <v>132</v>
      </c>
      <c r="Q20" s="178" t="s">
        <v>132</v>
      </c>
      <c r="R20" s="172"/>
      <c r="S20" s="178" t="s">
        <v>132</v>
      </c>
      <c r="T20" s="178" t="s">
        <v>132</v>
      </c>
      <c r="U20" s="178" t="s">
        <v>132</v>
      </c>
      <c r="V20" s="178" t="s">
        <v>132</v>
      </c>
      <c r="W20" s="178">
        <v>0</v>
      </c>
      <c r="X20" s="178">
        <f>'2b COVID Adjustment'!$F$321</f>
        <v>1.4870742269298105</v>
      </c>
      <c r="Y20" s="178">
        <f>'2b COVID Adjustment'!$G$321</f>
        <v>0.70457099735818829</v>
      </c>
      <c r="Z20" s="178" t="s">
        <v>132</v>
      </c>
      <c r="AA20" s="178" t="s">
        <v>132</v>
      </c>
      <c r="AB20" s="328">
        <f>'2e COVID true-up'!$F$445</f>
        <v>0</v>
      </c>
      <c r="AC20" s="328">
        <f>'2e COVID true-up'!$G$445</f>
        <v>0</v>
      </c>
      <c r="AD20" s="6"/>
    </row>
    <row r="21" spans="1:30" s="7" customFormat="1" ht="12.6" customHeight="1">
      <c r="A21" s="6"/>
      <c r="B21" s="410"/>
      <c r="C21" s="390"/>
      <c r="D21" s="393"/>
      <c r="E21" s="396"/>
      <c r="F21" s="137" t="s">
        <v>140</v>
      </c>
      <c r="G21" s="413"/>
      <c r="H21" s="407"/>
      <c r="I21" s="172"/>
      <c r="J21" s="178" t="s">
        <v>132</v>
      </c>
      <c r="K21" s="178" t="s">
        <v>132</v>
      </c>
      <c r="L21" s="178" t="s">
        <v>132</v>
      </c>
      <c r="M21" s="178" t="s">
        <v>132</v>
      </c>
      <c r="N21" s="178" t="s">
        <v>132</v>
      </c>
      <c r="O21" s="178" t="s">
        <v>132</v>
      </c>
      <c r="P21" s="178" t="s">
        <v>132</v>
      </c>
      <c r="Q21" s="178" t="s">
        <v>132</v>
      </c>
      <c r="R21" s="172"/>
      <c r="S21" s="178" t="s">
        <v>132</v>
      </c>
      <c r="T21" s="178" t="s">
        <v>132</v>
      </c>
      <c r="U21" s="178" t="s">
        <v>132</v>
      </c>
      <c r="V21" s="178" t="s">
        <v>132</v>
      </c>
      <c r="W21" s="178">
        <v>0</v>
      </c>
      <c r="X21" s="178">
        <f>'2b COVID Adjustment'!$F$321</f>
        <v>1.4870742269298105</v>
      </c>
      <c r="Y21" s="178">
        <f>'2b COVID Adjustment'!$G$321</f>
        <v>0.70457099735818829</v>
      </c>
      <c r="Z21" s="178" t="s">
        <v>132</v>
      </c>
      <c r="AA21" s="178" t="s">
        <v>132</v>
      </c>
      <c r="AB21" s="328">
        <f>'2e COVID true-up'!$F$445</f>
        <v>0</v>
      </c>
      <c r="AC21" s="328">
        <f>'2e COVID true-up'!$G$445</f>
        <v>0</v>
      </c>
      <c r="AD21" s="6"/>
    </row>
    <row r="22" spans="1:30" s="7" customFormat="1" ht="12.6" customHeight="1">
      <c r="A22" s="6"/>
      <c r="B22" s="410"/>
      <c r="C22" s="390"/>
      <c r="D22" s="393"/>
      <c r="E22" s="396"/>
      <c r="F22" s="137" t="s">
        <v>141</v>
      </c>
      <c r="G22" s="413"/>
      <c r="H22" s="407"/>
      <c r="I22" s="172"/>
      <c r="J22" s="178" t="s">
        <v>132</v>
      </c>
      <c r="K22" s="178" t="s">
        <v>132</v>
      </c>
      <c r="L22" s="178" t="s">
        <v>132</v>
      </c>
      <c r="M22" s="178" t="s">
        <v>132</v>
      </c>
      <c r="N22" s="178" t="s">
        <v>132</v>
      </c>
      <c r="O22" s="178" t="s">
        <v>132</v>
      </c>
      <c r="P22" s="178" t="s">
        <v>132</v>
      </c>
      <c r="Q22" s="178" t="s">
        <v>132</v>
      </c>
      <c r="R22" s="172"/>
      <c r="S22" s="178" t="s">
        <v>132</v>
      </c>
      <c r="T22" s="178" t="s">
        <v>132</v>
      </c>
      <c r="U22" s="178" t="s">
        <v>132</v>
      </c>
      <c r="V22" s="178" t="s">
        <v>132</v>
      </c>
      <c r="W22" s="178">
        <v>0</v>
      </c>
      <c r="X22" s="178">
        <f>'2b COVID Adjustment'!$F$321</f>
        <v>1.4870742269298105</v>
      </c>
      <c r="Y22" s="178">
        <f>'2b COVID Adjustment'!$G$321</f>
        <v>0.70457099735818829</v>
      </c>
      <c r="Z22" s="178" t="s">
        <v>132</v>
      </c>
      <c r="AA22" s="178" t="s">
        <v>132</v>
      </c>
      <c r="AB22" s="328">
        <f>'2e COVID true-up'!$F$445</f>
        <v>0</v>
      </c>
      <c r="AC22" s="328">
        <f>'2e COVID true-up'!$G$445</f>
        <v>0</v>
      </c>
      <c r="AD22" s="6"/>
    </row>
    <row r="23" spans="1:30" s="7" customFormat="1" ht="12.6" customHeight="1">
      <c r="A23" s="6"/>
      <c r="B23" s="410"/>
      <c r="C23" s="390"/>
      <c r="D23" s="393"/>
      <c r="E23" s="396"/>
      <c r="F23" s="137" t="s">
        <v>142</v>
      </c>
      <c r="G23" s="413"/>
      <c r="H23" s="407"/>
      <c r="I23" s="172"/>
      <c r="J23" s="178" t="s">
        <v>132</v>
      </c>
      <c r="K23" s="178" t="s">
        <v>132</v>
      </c>
      <c r="L23" s="178" t="s">
        <v>132</v>
      </c>
      <c r="M23" s="178" t="s">
        <v>132</v>
      </c>
      <c r="N23" s="178" t="s">
        <v>132</v>
      </c>
      <c r="O23" s="178" t="s">
        <v>132</v>
      </c>
      <c r="P23" s="178" t="s">
        <v>132</v>
      </c>
      <c r="Q23" s="178" t="s">
        <v>132</v>
      </c>
      <c r="R23" s="172"/>
      <c r="S23" s="178" t="s">
        <v>132</v>
      </c>
      <c r="T23" s="178" t="s">
        <v>132</v>
      </c>
      <c r="U23" s="178" t="s">
        <v>132</v>
      </c>
      <c r="V23" s="178" t="s">
        <v>132</v>
      </c>
      <c r="W23" s="178">
        <v>0</v>
      </c>
      <c r="X23" s="178">
        <f>'2b COVID Adjustment'!$F$321</f>
        <v>1.4870742269298105</v>
      </c>
      <c r="Y23" s="178">
        <f>'2b COVID Adjustment'!$G$321</f>
        <v>0.70457099735818829</v>
      </c>
      <c r="Z23" s="178" t="s">
        <v>132</v>
      </c>
      <c r="AA23" s="178" t="s">
        <v>132</v>
      </c>
      <c r="AB23" s="328">
        <f>'2e COVID true-up'!$F$445</f>
        <v>0</v>
      </c>
      <c r="AC23" s="328">
        <f>'2e COVID true-up'!$G$445</f>
        <v>0</v>
      </c>
      <c r="AD23" s="6"/>
    </row>
    <row r="24" spans="1:30" s="7" customFormat="1" ht="12.6" customHeight="1">
      <c r="A24" s="6"/>
      <c r="B24" s="410"/>
      <c r="C24" s="390"/>
      <c r="D24" s="393"/>
      <c r="E24" s="396"/>
      <c r="F24" s="137" t="s">
        <v>143</v>
      </c>
      <c r="G24" s="413"/>
      <c r="H24" s="407"/>
      <c r="I24" s="172"/>
      <c r="J24" s="178" t="s">
        <v>132</v>
      </c>
      <c r="K24" s="178" t="s">
        <v>132</v>
      </c>
      <c r="L24" s="178" t="s">
        <v>132</v>
      </c>
      <c r="M24" s="178" t="s">
        <v>132</v>
      </c>
      <c r="N24" s="178" t="s">
        <v>132</v>
      </c>
      <c r="O24" s="178" t="s">
        <v>132</v>
      </c>
      <c r="P24" s="178" t="s">
        <v>132</v>
      </c>
      <c r="Q24" s="178" t="s">
        <v>132</v>
      </c>
      <c r="R24" s="172"/>
      <c r="S24" s="178" t="s">
        <v>132</v>
      </c>
      <c r="T24" s="178" t="s">
        <v>132</v>
      </c>
      <c r="U24" s="178" t="s">
        <v>132</v>
      </c>
      <c r="V24" s="178" t="s">
        <v>132</v>
      </c>
      <c r="W24" s="178">
        <v>0</v>
      </c>
      <c r="X24" s="178">
        <f>'2b COVID Adjustment'!$F$321</f>
        <v>1.4870742269298105</v>
      </c>
      <c r="Y24" s="178">
        <f>'2b COVID Adjustment'!$G$321</f>
        <v>0.70457099735818829</v>
      </c>
      <c r="Z24" s="178" t="s">
        <v>132</v>
      </c>
      <c r="AA24" s="178" t="s">
        <v>132</v>
      </c>
      <c r="AB24" s="328">
        <f>'2e COVID true-up'!$F$445</f>
        <v>0</v>
      </c>
      <c r="AC24" s="328">
        <f>'2e COVID true-up'!$G$445</f>
        <v>0</v>
      </c>
      <c r="AD24" s="6"/>
    </row>
    <row r="25" spans="1:30" s="7" customFormat="1" ht="12.6" customHeight="1">
      <c r="A25" s="6"/>
      <c r="B25" s="410"/>
      <c r="C25" s="390"/>
      <c r="D25" s="393"/>
      <c r="E25" s="396"/>
      <c r="F25" s="137" t="s">
        <v>144</v>
      </c>
      <c r="G25" s="413"/>
      <c r="H25" s="407"/>
      <c r="I25" s="172"/>
      <c r="J25" s="178" t="s">
        <v>132</v>
      </c>
      <c r="K25" s="178" t="s">
        <v>132</v>
      </c>
      <c r="L25" s="178" t="s">
        <v>132</v>
      </c>
      <c r="M25" s="178" t="s">
        <v>132</v>
      </c>
      <c r="N25" s="178" t="s">
        <v>132</v>
      </c>
      <c r="O25" s="178" t="s">
        <v>132</v>
      </c>
      <c r="P25" s="178" t="s">
        <v>132</v>
      </c>
      <c r="Q25" s="178" t="s">
        <v>132</v>
      </c>
      <c r="R25" s="172"/>
      <c r="S25" s="178" t="s">
        <v>132</v>
      </c>
      <c r="T25" s="178" t="s">
        <v>132</v>
      </c>
      <c r="U25" s="178" t="s">
        <v>132</v>
      </c>
      <c r="V25" s="178" t="s">
        <v>132</v>
      </c>
      <c r="W25" s="178">
        <v>0</v>
      </c>
      <c r="X25" s="178">
        <f>'2b COVID Adjustment'!$F$321</f>
        <v>1.4870742269298105</v>
      </c>
      <c r="Y25" s="178">
        <f>'2b COVID Adjustment'!$G$321</f>
        <v>0.70457099735818829</v>
      </c>
      <c r="Z25" s="178" t="s">
        <v>132</v>
      </c>
      <c r="AA25" s="178"/>
      <c r="AB25" s="328">
        <f>'2e COVID true-up'!$F$445</f>
        <v>0</v>
      </c>
      <c r="AC25" s="328">
        <f>'2e COVID true-up'!$G$445</f>
        <v>0</v>
      </c>
      <c r="AD25" s="6"/>
    </row>
    <row r="26" spans="1:30" s="60" customFormat="1" ht="12.6" customHeight="1" thickBot="1">
      <c r="A26" s="6"/>
      <c r="B26" s="410"/>
      <c r="C26" s="391"/>
      <c r="D26" s="394"/>
      <c r="E26" s="397"/>
      <c r="F26" s="96" t="s">
        <v>145</v>
      </c>
      <c r="G26" s="413"/>
      <c r="H26" s="407"/>
      <c r="I26" s="58"/>
      <c r="J26" s="178" t="s">
        <v>132</v>
      </c>
      <c r="K26" s="178" t="s">
        <v>132</v>
      </c>
      <c r="L26" s="178" t="s">
        <v>132</v>
      </c>
      <c r="M26" s="178" t="s">
        <v>132</v>
      </c>
      <c r="N26" s="178" t="s">
        <v>132</v>
      </c>
      <c r="O26" s="178" t="s">
        <v>132</v>
      </c>
      <c r="P26" s="178" t="s">
        <v>132</v>
      </c>
      <c r="Q26" s="178" t="s">
        <v>132</v>
      </c>
      <c r="R26" s="172"/>
      <c r="S26" s="178" t="s">
        <v>132</v>
      </c>
      <c r="T26" s="178" t="s">
        <v>132</v>
      </c>
      <c r="U26" s="178" t="s">
        <v>132</v>
      </c>
      <c r="V26" s="178" t="s">
        <v>132</v>
      </c>
      <c r="W26" s="178">
        <v>0</v>
      </c>
      <c r="X26" s="178">
        <f>'2b COVID Adjustment'!$F$321</f>
        <v>1.4870742269298105</v>
      </c>
      <c r="Y26" s="178">
        <f>'2b COVID Adjustment'!$G$321</f>
        <v>0.70457099735818829</v>
      </c>
      <c r="Z26" s="178" t="s">
        <v>132</v>
      </c>
      <c r="AA26" s="178" t="s">
        <v>132</v>
      </c>
      <c r="AB26" s="328">
        <f>'2e COVID true-up'!$F$445</f>
        <v>0</v>
      </c>
      <c r="AC26" s="328">
        <f>'2e COVID true-up'!$G$445</f>
        <v>0</v>
      </c>
      <c r="AD26" s="6"/>
    </row>
    <row r="27" spans="1:30" s="59" customFormat="1" ht="12.6" customHeight="1">
      <c r="A27" s="6"/>
      <c r="B27" s="410"/>
      <c r="C27" s="389" t="s">
        <v>127</v>
      </c>
      <c r="D27" s="392" t="s">
        <v>128</v>
      </c>
      <c r="E27" s="395" t="s">
        <v>146</v>
      </c>
      <c r="F27" s="95" t="s">
        <v>130</v>
      </c>
      <c r="G27" s="413"/>
      <c r="H27" s="407"/>
      <c r="I27" s="57"/>
      <c r="J27" s="178" t="s">
        <v>132</v>
      </c>
      <c r="K27" s="178" t="s">
        <v>132</v>
      </c>
      <c r="L27" s="178" t="s">
        <v>132</v>
      </c>
      <c r="M27" s="178" t="s">
        <v>132</v>
      </c>
      <c r="N27" s="178" t="s">
        <v>132</v>
      </c>
      <c r="O27" s="178" t="s">
        <v>132</v>
      </c>
      <c r="P27" s="178" t="s">
        <v>132</v>
      </c>
      <c r="Q27" s="178" t="s">
        <v>132</v>
      </c>
      <c r="R27" s="172"/>
      <c r="S27" s="178" t="s">
        <v>132</v>
      </c>
      <c r="T27" s="178" t="s">
        <v>132</v>
      </c>
      <c r="U27" s="178" t="s">
        <v>132</v>
      </c>
      <c r="V27" s="178" t="s">
        <v>132</v>
      </c>
      <c r="W27" s="178">
        <f>'2a Q1 Adjustment Component'!H51</f>
        <v>4.5858898534688404</v>
      </c>
      <c r="X27" s="178">
        <f>'2b COVID Adjustment'!$F$322</f>
        <v>9.9756950960531068</v>
      </c>
      <c r="Y27" s="178">
        <f>'2b COVID Adjustment'!$G$322</f>
        <v>4.43</v>
      </c>
      <c r="Z27" s="178" t="s">
        <v>132</v>
      </c>
      <c r="AA27" s="178">
        <f>'2c AWC adjustment'!I14+'2d Backwardation adjustment'!I14</f>
        <v>20.827976873198978</v>
      </c>
      <c r="AB27" s="328">
        <f>'2c AWC adjustment'!J14+'2d Backwardation adjustment'!J14+'2e COVID true-up'!$F$446</f>
        <v>20.827976873198978</v>
      </c>
      <c r="AC27" s="328">
        <f>'2e COVID true-up'!$G$446</f>
        <v>0</v>
      </c>
      <c r="AD27" s="6"/>
    </row>
    <row r="28" spans="1:30" s="7" customFormat="1" ht="12.6" customHeight="1">
      <c r="A28" s="6"/>
      <c r="B28" s="410"/>
      <c r="C28" s="390"/>
      <c r="D28" s="393"/>
      <c r="E28" s="396"/>
      <c r="F28" s="137" t="s">
        <v>133</v>
      </c>
      <c r="G28" s="413"/>
      <c r="H28" s="407"/>
      <c r="I28" s="172"/>
      <c r="J28" s="178" t="s">
        <v>132</v>
      </c>
      <c r="K28" s="178" t="s">
        <v>132</v>
      </c>
      <c r="L28" s="178" t="s">
        <v>132</v>
      </c>
      <c r="M28" s="178" t="s">
        <v>132</v>
      </c>
      <c r="N28" s="178" t="s">
        <v>132</v>
      </c>
      <c r="O28" s="178" t="s">
        <v>132</v>
      </c>
      <c r="P28" s="178" t="s">
        <v>132</v>
      </c>
      <c r="Q28" s="178" t="s">
        <v>132</v>
      </c>
      <c r="R28" s="172"/>
      <c r="S28" s="178" t="s">
        <v>132</v>
      </c>
      <c r="T28" s="178" t="s">
        <v>132</v>
      </c>
      <c r="U28" s="178" t="s">
        <v>132</v>
      </c>
      <c r="V28" s="178" t="s">
        <v>132</v>
      </c>
      <c r="W28" s="178">
        <f>'2a Q1 Adjustment Component'!H52</f>
        <v>4.5286596291411447</v>
      </c>
      <c r="X28" s="178">
        <f>'2b COVID Adjustment'!$F$322</f>
        <v>9.9756950960531068</v>
      </c>
      <c r="Y28" s="178">
        <f>'2b COVID Adjustment'!$G$322</f>
        <v>4.43</v>
      </c>
      <c r="Z28" s="178" t="s">
        <v>132</v>
      </c>
      <c r="AA28" s="178">
        <f>'2c AWC adjustment'!I15+'2d Backwardation adjustment'!I15</f>
        <v>20.450772301171746</v>
      </c>
      <c r="AB28" s="328">
        <f>'2c AWC adjustment'!J15+'2d Backwardation adjustment'!J15+'2e COVID true-up'!$F$446</f>
        <v>20.450772301171746</v>
      </c>
      <c r="AC28" s="328">
        <f>'2e COVID true-up'!$G$446</f>
        <v>0</v>
      </c>
      <c r="AD28" s="6"/>
    </row>
    <row r="29" spans="1:30" s="7" customFormat="1" ht="12.6" customHeight="1">
      <c r="A29" s="6"/>
      <c r="B29" s="410"/>
      <c r="C29" s="390"/>
      <c r="D29" s="393"/>
      <c r="E29" s="396"/>
      <c r="F29" s="137" t="s">
        <v>134</v>
      </c>
      <c r="G29" s="413"/>
      <c r="H29" s="407"/>
      <c r="I29" s="172"/>
      <c r="J29" s="178" t="s">
        <v>132</v>
      </c>
      <c r="K29" s="178" t="s">
        <v>132</v>
      </c>
      <c r="L29" s="178" t="s">
        <v>132</v>
      </c>
      <c r="M29" s="178" t="s">
        <v>132</v>
      </c>
      <c r="N29" s="178" t="s">
        <v>132</v>
      </c>
      <c r="O29" s="178" t="s">
        <v>132</v>
      </c>
      <c r="P29" s="178" t="s">
        <v>132</v>
      </c>
      <c r="Q29" s="178" t="s">
        <v>132</v>
      </c>
      <c r="R29" s="172"/>
      <c r="S29" s="178" t="s">
        <v>132</v>
      </c>
      <c r="T29" s="178" t="s">
        <v>132</v>
      </c>
      <c r="U29" s="178" t="s">
        <v>132</v>
      </c>
      <c r="V29" s="178" t="s">
        <v>132</v>
      </c>
      <c r="W29" s="178">
        <f>'2a Q1 Adjustment Component'!H53</f>
        <v>4.6252573118737148</v>
      </c>
      <c r="X29" s="178">
        <f>'2b COVID Adjustment'!$F$322</f>
        <v>9.9756950960531068</v>
      </c>
      <c r="Y29" s="178">
        <f>'2b COVID Adjustment'!$G$322</f>
        <v>4.43</v>
      </c>
      <c r="Z29" s="178" t="s">
        <v>132</v>
      </c>
      <c r="AA29" s="178">
        <f>'2c AWC adjustment'!I16+'2d Backwardation adjustment'!I16</f>
        <v>21.093801142045734</v>
      </c>
      <c r="AB29" s="328">
        <f>'2c AWC adjustment'!J16+'2d Backwardation adjustment'!J16+'2e COVID true-up'!$F$446</f>
        <v>21.093801142045734</v>
      </c>
      <c r="AC29" s="328">
        <f>'2e COVID true-up'!$G$446</f>
        <v>0</v>
      </c>
      <c r="AD29" s="6"/>
    </row>
    <row r="30" spans="1:30" s="7" customFormat="1" ht="12.6" customHeight="1">
      <c r="A30" s="6"/>
      <c r="B30" s="410"/>
      <c r="C30" s="390"/>
      <c r="D30" s="393"/>
      <c r="E30" s="396"/>
      <c r="F30" s="137" t="s">
        <v>135</v>
      </c>
      <c r="G30" s="413"/>
      <c r="H30" s="407"/>
      <c r="I30" s="172"/>
      <c r="J30" s="178" t="s">
        <v>132</v>
      </c>
      <c r="K30" s="178" t="s">
        <v>132</v>
      </c>
      <c r="L30" s="178" t="s">
        <v>132</v>
      </c>
      <c r="M30" s="178" t="s">
        <v>132</v>
      </c>
      <c r="N30" s="178" t="s">
        <v>132</v>
      </c>
      <c r="O30" s="178" t="s">
        <v>132</v>
      </c>
      <c r="P30" s="178" t="s">
        <v>132</v>
      </c>
      <c r="Q30" s="178" t="s">
        <v>132</v>
      </c>
      <c r="R30" s="172"/>
      <c r="S30" s="178" t="s">
        <v>132</v>
      </c>
      <c r="T30" s="178" t="s">
        <v>132</v>
      </c>
      <c r="U30" s="178" t="s">
        <v>132</v>
      </c>
      <c r="V30" s="178" t="s">
        <v>132</v>
      </c>
      <c r="W30" s="178">
        <f>'2a Q1 Adjustment Component'!H54</f>
        <v>4.6588267577428137</v>
      </c>
      <c r="X30" s="178">
        <f>'2b COVID Adjustment'!$F$322</f>
        <v>9.9756950960531068</v>
      </c>
      <c r="Y30" s="178">
        <f>'2b COVID Adjustment'!$G$322</f>
        <v>4.43</v>
      </c>
      <c r="Z30" s="178" t="s">
        <v>132</v>
      </c>
      <c r="AA30" s="178">
        <f>'2c AWC adjustment'!I17+'2d Backwardation adjustment'!I17</f>
        <v>21.332768003659304</v>
      </c>
      <c r="AB30" s="328">
        <f>'2c AWC adjustment'!J17+'2d Backwardation adjustment'!J17+'2e COVID true-up'!$F$446</f>
        <v>21.332768003659304</v>
      </c>
      <c r="AC30" s="328">
        <f>'2e COVID true-up'!$G$446</f>
        <v>0</v>
      </c>
      <c r="AD30" s="6"/>
    </row>
    <row r="31" spans="1:30" s="7" customFormat="1" ht="12.6" customHeight="1">
      <c r="A31" s="6"/>
      <c r="B31" s="410"/>
      <c r="C31" s="390"/>
      <c r="D31" s="393"/>
      <c r="E31" s="396"/>
      <c r="F31" s="137" t="s">
        <v>136</v>
      </c>
      <c r="G31" s="413"/>
      <c r="H31" s="407"/>
      <c r="I31" s="172"/>
      <c r="J31" s="178" t="s">
        <v>132</v>
      </c>
      <c r="K31" s="178" t="s">
        <v>132</v>
      </c>
      <c r="L31" s="178" t="s">
        <v>132</v>
      </c>
      <c r="M31" s="178" t="s">
        <v>132</v>
      </c>
      <c r="N31" s="178" t="s">
        <v>132</v>
      </c>
      <c r="O31" s="178" t="s">
        <v>132</v>
      </c>
      <c r="P31" s="178" t="s">
        <v>132</v>
      </c>
      <c r="Q31" s="178" t="s">
        <v>132</v>
      </c>
      <c r="R31" s="172"/>
      <c r="S31" s="178" t="s">
        <v>132</v>
      </c>
      <c r="T31" s="178" t="s">
        <v>132</v>
      </c>
      <c r="U31" s="178" t="s">
        <v>132</v>
      </c>
      <c r="V31" s="178" t="s">
        <v>132</v>
      </c>
      <c r="W31" s="178">
        <f>'2a Q1 Adjustment Component'!H55</f>
        <v>4.5616988560456058</v>
      </c>
      <c r="X31" s="178">
        <f>'2b COVID Adjustment'!$F$322</f>
        <v>9.9756950960531068</v>
      </c>
      <c r="Y31" s="178">
        <f>'2b COVID Adjustment'!$G$322</f>
        <v>4.43</v>
      </c>
      <c r="Z31" s="178" t="s">
        <v>132</v>
      </c>
      <c r="AA31" s="178">
        <f>'2c AWC adjustment'!I18+'2d Backwardation adjustment'!I18</f>
        <v>20.8615129236297</v>
      </c>
      <c r="AB31" s="328">
        <f>'2c AWC adjustment'!J18+'2d Backwardation adjustment'!J18+'2e COVID true-up'!$F$446</f>
        <v>20.8615129236297</v>
      </c>
      <c r="AC31" s="328">
        <f>'2e COVID true-up'!$G$446</f>
        <v>0</v>
      </c>
      <c r="AD31" s="6"/>
    </row>
    <row r="32" spans="1:30" s="7" customFormat="1" ht="12.6" customHeight="1">
      <c r="A32" s="6"/>
      <c r="B32" s="410"/>
      <c r="C32" s="390"/>
      <c r="D32" s="393"/>
      <c r="E32" s="396"/>
      <c r="F32" s="137" t="s">
        <v>137</v>
      </c>
      <c r="G32" s="413"/>
      <c r="H32" s="407"/>
      <c r="I32" s="172"/>
      <c r="J32" s="178" t="s">
        <v>132</v>
      </c>
      <c r="K32" s="178" t="s">
        <v>132</v>
      </c>
      <c r="L32" s="178" t="s">
        <v>132</v>
      </c>
      <c r="M32" s="178" t="s">
        <v>132</v>
      </c>
      <c r="N32" s="178" t="s">
        <v>132</v>
      </c>
      <c r="O32" s="178" t="s">
        <v>132</v>
      </c>
      <c r="P32" s="178" t="s">
        <v>132</v>
      </c>
      <c r="Q32" s="178" t="s">
        <v>132</v>
      </c>
      <c r="R32" s="172"/>
      <c r="S32" s="178" t="s">
        <v>132</v>
      </c>
      <c r="T32" s="178" t="s">
        <v>132</v>
      </c>
      <c r="U32" s="178" t="s">
        <v>132</v>
      </c>
      <c r="V32" s="178" t="s">
        <v>132</v>
      </c>
      <c r="W32" s="178">
        <f>'2a Q1 Adjustment Component'!H56</f>
        <v>4.5066764067244529</v>
      </c>
      <c r="X32" s="178">
        <f>'2b COVID Adjustment'!$F$322</f>
        <v>9.9756950960531068</v>
      </c>
      <c r="Y32" s="178">
        <f>'2b COVID Adjustment'!$G$322</f>
        <v>4.43</v>
      </c>
      <c r="Z32" s="178" t="s">
        <v>132</v>
      </c>
      <c r="AA32" s="178">
        <f>'2c AWC adjustment'!I19+'2d Backwardation adjustment'!I19</f>
        <v>20.243837159985176</v>
      </c>
      <c r="AB32" s="328">
        <f>'2c AWC adjustment'!J19+'2d Backwardation adjustment'!J19+'2e COVID true-up'!$F$446</f>
        <v>20.243837159985176</v>
      </c>
      <c r="AC32" s="328">
        <f>'2e COVID true-up'!$G$446</f>
        <v>0</v>
      </c>
      <c r="AD32" s="6"/>
    </row>
    <row r="33" spans="1:30" s="7" customFormat="1" ht="12.6" customHeight="1">
      <c r="A33" s="6"/>
      <c r="B33" s="410"/>
      <c r="C33" s="390"/>
      <c r="D33" s="393"/>
      <c r="E33" s="396"/>
      <c r="F33" s="137" t="s">
        <v>138</v>
      </c>
      <c r="G33" s="413"/>
      <c r="H33" s="407"/>
      <c r="I33" s="172"/>
      <c r="J33" s="178" t="s">
        <v>132</v>
      </c>
      <c r="K33" s="178" t="s">
        <v>132</v>
      </c>
      <c r="L33" s="178" t="s">
        <v>132</v>
      </c>
      <c r="M33" s="178" t="s">
        <v>132</v>
      </c>
      <c r="N33" s="178" t="s">
        <v>132</v>
      </c>
      <c r="O33" s="178" t="s">
        <v>132</v>
      </c>
      <c r="P33" s="178" t="s">
        <v>132</v>
      </c>
      <c r="Q33" s="178" t="s">
        <v>132</v>
      </c>
      <c r="R33" s="172"/>
      <c r="S33" s="178" t="s">
        <v>132</v>
      </c>
      <c r="T33" s="178" t="s">
        <v>132</v>
      </c>
      <c r="U33" s="178" t="s">
        <v>132</v>
      </c>
      <c r="V33" s="178" t="s">
        <v>132</v>
      </c>
      <c r="W33" s="178">
        <f>'2a Q1 Adjustment Component'!H57</f>
        <v>4.583143211518049</v>
      </c>
      <c r="X33" s="178">
        <f>'2b COVID Adjustment'!$F$322</f>
        <v>9.9756950960531068</v>
      </c>
      <c r="Y33" s="178">
        <f>'2b COVID Adjustment'!$G$322</f>
        <v>4.43</v>
      </c>
      <c r="Z33" s="178" t="s">
        <v>132</v>
      </c>
      <c r="AA33" s="178">
        <f>'2c AWC adjustment'!I20+'2d Backwardation adjustment'!I20</f>
        <v>20.569743472810451</v>
      </c>
      <c r="AB33" s="328">
        <f>'2c AWC adjustment'!J20+'2d Backwardation adjustment'!J20+'2e COVID true-up'!$F$446</f>
        <v>20.569743472810451</v>
      </c>
      <c r="AC33" s="328">
        <f>'2e COVID true-up'!$G$446</f>
        <v>0</v>
      </c>
      <c r="AD33" s="6"/>
    </row>
    <row r="34" spans="1:30" s="7" customFormat="1" ht="12.6" customHeight="1">
      <c r="A34" s="6"/>
      <c r="B34" s="410"/>
      <c r="C34" s="390"/>
      <c r="D34" s="393"/>
      <c r="E34" s="396"/>
      <c r="F34" s="137" t="s">
        <v>139</v>
      </c>
      <c r="G34" s="413"/>
      <c r="H34" s="407"/>
      <c r="I34" s="172"/>
      <c r="J34" s="178" t="s">
        <v>132</v>
      </c>
      <c r="K34" s="178" t="s">
        <v>132</v>
      </c>
      <c r="L34" s="178" t="s">
        <v>132</v>
      </c>
      <c r="M34" s="178" t="s">
        <v>132</v>
      </c>
      <c r="N34" s="178" t="s">
        <v>132</v>
      </c>
      <c r="O34" s="178" t="s">
        <v>132</v>
      </c>
      <c r="P34" s="178" t="s">
        <v>132</v>
      </c>
      <c r="Q34" s="178" t="s">
        <v>132</v>
      </c>
      <c r="R34" s="172"/>
      <c r="S34" s="178" t="s">
        <v>132</v>
      </c>
      <c r="T34" s="178" t="s">
        <v>132</v>
      </c>
      <c r="U34" s="178" t="s">
        <v>132</v>
      </c>
      <c r="V34" s="178" t="s">
        <v>132</v>
      </c>
      <c r="W34" s="178">
        <f>'2a Q1 Adjustment Component'!H58</f>
        <v>4.5479718512711056</v>
      </c>
      <c r="X34" s="178">
        <f>'2b COVID Adjustment'!$F$322</f>
        <v>9.9756950960531068</v>
      </c>
      <c r="Y34" s="178">
        <f>'2b COVID Adjustment'!$G$322</f>
        <v>4.43</v>
      </c>
      <c r="Z34" s="178" t="s">
        <v>132</v>
      </c>
      <c r="AA34" s="178">
        <f>'2c AWC adjustment'!I21+'2d Backwardation adjustment'!I21</f>
        <v>20.802418178692324</v>
      </c>
      <c r="AB34" s="328">
        <f>'2c AWC adjustment'!J21+'2d Backwardation adjustment'!J21+'2e COVID true-up'!$F$446</f>
        <v>20.802418178692324</v>
      </c>
      <c r="AC34" s="328">
        <f>'2e COVID true-up'!$G$446</f>
        <v>0</v>
      </c>
      <c r="AD34" s="6"/>
    </row>
    <row r="35" spans="1:30" s="7" customFormat="1" ht="12.6" customHeight="1">
      <c r="A35" s="6"/>
      <c r="B35" s="410"/>
      <c r="C35" s="390"/>
      <c r="D35" s="393"/>
      <c r="E35" s="396"/>
      <c r="F35" s="137" t="s">
        <v>140</v>
      </c>
      <c r="G35" s="413"/>
      <c r="H35" s="407"/>
      <c r="I35" s="172"/>
      <c r="J35" s="178" t="s">
        <v>132</v>
      </c>
      <c r="K35" s="178" t="s">
        <v>132</v>
      </c>
      <c r="L35" s="178" t="s">
        <v>132</v>
      </c>
      <c r="M35" s="178" t="s">
        <v>132</v>
      </c>
      <c r="N35" s="178" t="s">
        <v>132</v>
      </c>
      <c r="O35" s="178" t="s">
        <v>132</v>
      </c>
      <c r="P35" s="178" t="s">
        <v>132</v>
      </c>
      <c r="Q35" s="178" t="s">
        <v>132</v>
      </c>
      <c r="R35" s="172"/>
      <c r="S35" s="178" t="s">
        <v>132</v>
      </c>
      <c r="T35" s="178" t="s">
        <v>132</v>
      </c>
      <c r="U35" s="178" t="s">
        <v>132</v>
      </c>
      <c r="V35" s="178" t="s">
        <v>132</v>
      </c>
      <c r="W35" s="178">
        <f>'2a Q1 Adjustment Component'!H59</f>
        <v>4.5582544646734542</v>
      </c>
      <c r="X35" s="178">
        <f>'2b COVID Adjustment'!$F$322</f>
        <v>9.9756950960531068</v>
      </c>
      <c r="Y35" s="178">
        <f>'2b COVID Adjustment'!$G$322</f>
        <v>4.43</v>
      </c>
      <c r="Z35" s="178" t="s">
        <v>132</v>
      </c>
      <c r="AA35" s="178">
        <f>'2c AWC adjustment'!I22+'2d Backwardation adjustment'!I22</f>
        <v>20.840254339972876</v>
      </c>
      <c r="AB35" s="328">
        <f>'2c AWC adjustment'!J22+'2d Backwardation adjustment'!J22+'2e COVID true-up'!$F$446</f>
        <v>20.840254339972876</v>
      </c>
      <c r="AC35" s="328">
        <f>'2e COVID true-up'!$G$446</f>
        <v>0</v>
      </c>
      <c r="AD35" s="6"/>
    </row>
    <row r="36" spans="1:30" s="7" customFormat="1" ht="12.6" customHeight="1">
      <c r="A36" s="6"/>
      <c r="B36" s="410"/>
      <c r="C36" s="390"/>
      <c r="D36" s="393"/>
      <c r="E36" s="396"/>
      <c r="F36" s="137" t="s">
        <v>141</v>
      </c>
      <c r="G36" s="413"/>
      <c r="H36" s="407"/>
      <c r="I36" s="172"/>
      <c r="J36" s="178" t="s">
        <v>132</v>
      </c>
      <c r="K36" s="178" t="s">
        <v>132</v>
      </c>
      <c r="L36" s="178" t="s">
        <v>132</v>
      </c>
      <c r="M36" s="178" t="s">
        <v>132</v>
      </c>
      <c r="N36" s="178" t="s">
        <v>132</v>
      </c>
      <c r="O36" s="178" t="s">
        <v>132</v>
      </c>
      <c r="P36" s="178" t="s">
        <v>132</v>
      </c>
      <c r="Q36" s="178" t="s">
        <v>132</v>
      </c>
      <c r="R36" s="172"/>
      <c r="S36" s="178" t="s">
        <v>132</v>
      </c>
      <c r="T36" s="178" t="s">
        <v>132</v>
      </c>
      <c r="U36" s="178" t="s">
        <v>132</v>
      </c>
      <c r="V36" s="178" t="s">
        <v>132</v>
      </c>
      <c r="W36" s="178">
        <f>'2a Q1 Adjustment Component'!H60</f>
        <v>4.4955437678108234</v>
      </c>
      <c r="X36" s="178">
        <f>'2b COVID Adjustment'!$F$322</f>
        <v>9.9756950960531068</v>
      </c>
      <c r="Y36" s="178">
        <f>'2b COVID Adjustment'!$G$322</f>
        <v>4.43</v>
      </c>
      <c r="Z36" s="178" t="s">
        <v>132</v>
      </c>
      <c r="AA36" s="178">
        <f>'2c AWC adjustment'!I23+'2d Backwardation adjustment'!I23</f>
        <v>20.719452154909956</v>
      </c>
      <c r="AB36" s="328">
        <f>'2c AWC adjustment'!J23+'2d Backwardation adjustment'!J23+'2e COVID true-up'!$F$446</f>
        <v>20.719452154909956</v>
      </c>
      <c r="AC36" s="328">
        <f>'2e COVID true-up'!$G$446</f>
        <v>0</v>
      </c>
      <c r="AD36" s="6"/>
    </row>
    <row r="37" spans="1:30" s="7" customFormat="1" ht="12.6" customHeight="1">
      <c r="A37" s="6"/>
      <c r="B37" s="410"/>
      <c r="C37" s="390"/>
      <c r="D37" s="393"/>
      <c r="E37" s="396"/>
      <c r="F37" s="137" t="s">
        <v>142</v>
      </c>
      <c r="G37" s="413"/>
      <c r="H37" s="407"/>
      <c r="I37" s="172"/>
      <c r="J37" s="178" t="s">
        <v>132</v>
      </c>
      <c r="K37" s="178" t="s">
        <v>132</v>
      </c>
      <c r="L37" s="178" t="s">
        <v>132</v>
      </c>
      <c r="M37" s="178" t="s">
        <v>132</v>
      </c>
      <c r="N37" s="178" t="s">
        <v>132</v>
      </c>
      <c r="O37" s="178" t="s">
        <v>132</v>
      </c>
      <c r="P37" s="178" t="s">
        <v>132</v>
      </c>
      <c r="Q37" s="178" t="s">
        <v>132</v>
      </c>
      <c r="R37" s="172"/>
      <c r="S37" s="178" t="s">
        <v>132</v>
      </c>
      <c r="T37" s="178" t="s">
        <v>132</v>
      </c>
      <c r="U37" s="178" t="s">
        <v>132</v>
      </c>
      <c r="V37" s="178" t="s">
        <v>132</v>
      </c>
      <c r="W37" s="178">
        <f>'2a Q1 Adjustment Component'!H61</f>
        <v>4.4755123629600444</v>
      </c>
      <c r="X37" s="178">
        <f>'2b COVID Adjustment'!$F$322</f>
        <v>9.9756950960531068</v>
      </c>
      <c r="Y37" s="178">
        <f>'2b COVID Adjustment'!$G$322</f>
        <v>4.43</v>
      </c>
      <c r="Z37" s="178" t="s">
        <v>132</v>
      </c>
      <c r="AA37" s="178">
        <f>'2c AWC adjustment'!I24+'2d Backwardation adjustment'!I24</f>
        <v>20.517182334965703</v>
      </c>
      <c r="AB37" s="328">
        <f>'2c AWC adjustment'!J24+'2d Backwardation adjustment'!J24+'2e COVID true-up'!$F$446</f>
        <v>20.517182334965703</v>
      </c>
      <c r="AC37" s="328">
        <f>'2e COVID true-up'!$G$446</f>
        <v>0</v>
      </c>
      <c r="AD37" s="6"/>
    </row>
    <row r="38" spans="1:30" s="7" customFormat="1" ht="12.6" customHeight="1">
      <c r="A38" s="6"/>
      <c r="B38" s="410"/>
      <c r="C38" s="390"/>
      <c r="D38" s="393"/>
      <c r="E38" s="396"/>
      <c r="F38" s="137" t="s">
        <v>143</v>
      </c>
      <c r="G38" s="413"/>
      <c r="H38" s="407"/>
      <c r="I38" s="172"/>
      <c r="J38" s="178" t="s">
        <v>132</v>
      </c>
      <c r="K38" s="178" t="s">
        <v>132</v>
      </c>
      <c r="L38" s="178" t="s">
        <v>132</v>
      </c>
      <c r="M38" s="178" t="s">
        <v>132</v>
      </c>
      <c r="N38" s="178" t="s">
        <v>132</v>
      </c>
      <c r="O38" s="178" t="s">
        <v>132</v>
      </c>
      <c r="P38" s="178" t="s">
        <v>132</v>
      </c>
      <c r="Q38" s="178" t="s">
        <v>132</v>
      </c>
      <c r="R38" s="172"/>
      <c r="S38" s="178" t="s">
        <v>132</v>
      </c>
      <c r="T38" s="178" t="s">
        <v>132</v>
      </c>
      <c r="U38" s="178" t="s">
        <v>132</v>
      </c>
      <c r="V38" s="178" t="s">
        <v>132</v>
      </c>
      <c r="W38" s="178">
        <f>'2a Q1 Adjustment Component'!H62</f>
        <v>4.5641658866161769</v>
      </c>
      <c r="X38" s="178">
        <f>'2b COVID Adjustment'!$F$322</f>
        <v>9.9756950960531068</v>
      </c>
      <c r="Y38" s="178">
        <f>'2b COVID Adjustment'!$G$322</f>
        <v>4.43</v>
      </c>
      <c r="Z38" s="178" t="s">
        <v>132</v>
      </c>
      <c r="AA38" s="178">
        <f>'2c AWC adjustment'!I25+'2d Backwardation adjustment'!I25</f>
        <v>20.696038445560852</v>
      </c>
      <c r="AB38" s="328">
        <f>'2c AWC adjustment'!J25+'2d Backwardation adjustment'!J25+'2e COVID true-up'!$F$446</f>
        <v>20.696038445560852</v>
      </c>
      <c r="AC38" s="328">
        <f>'2e COVID true-up'!$G$446</f>
        <v>0</v>
      </c>
      <c r="AD38" s="6"/>
    </row>
    <row r="39" spans="1:30" s="7" customFormat="1" ht="12.6" customHeight="1">
      <c r="A39" s="6"/>
      <c r="B39" s="410"/>
      <c r="C39" s="390"/>
      <c r="D39" s="393"/>
      <c r="E39" s="396"/>
      <c r="F39" s="137" t="s">
        <v>144</v>
      </c>
      <c r="G39" s="413"/>
      <c r="H39" s="407"/>
      <c r="I39" s="172"/>
      <c r="J39" s="178" t="s">
        <v>132</v>
      </c>
      <c r="K39" s="178" t="s">
        <v>132</v>
      </c>
      <c r="L39" s="178" t="s">
        <v>132</v>
      </c>
      <c r="M39" s="178" t="s">
        <v>132</v>
      </c>
      <c r="N39" s="178" t="s">
        <v>132</v>
      </c>
      <c r="O39" s="178" t="s">
        <v>132</v>
      </c>
      <c r="P39" s="178" t="s">
        <v>132</v>
      </c>
      <c r="Q39" s="178" t="s">
        <v>132</v>
      </c>
      <c r="R39" s="172"/>
      <c r="S39" s="178" t="s">
        <v>132</v>
      </c>
      <c r="T39" s="178" t="s">
        <v>132</v>
      </c>
      <c r="U39" s="178" t="s">
        <v>132</v>
      </c>
      <c r="V39" s="178" t="s">
        <v>132</v>
      </c>
      <c r="W39" s="178">
        <f>'2a Q1 Adjustment Component'!H63</f>
        <v>4.5677513878976033</v>
      </c>
      <c r="X39" s="178">
        <f>'2b COVID Adjustment'!$F$322</f>
        <v>9.9756950960531068</v>
      </c>
      <c r="Y39" s="178">
        <f>'2b COVID Adjustment'!$G$322</f>
        <v>4.43</v>
      </c>
      <c r="Z39" s="178" t="s">
        <v>132</v>
      </c>
      <c r="AA39" s="178">
        <f>'2c AWC adjustment'!I26+'2d Backwardation adjustment'!I26</f>
        <v>20.92209552243553</v>
      </c>
      <c r="AB39" s="328">
        <f>'2c AWC adjustment'!J26+'2d Backwardation adjustment'!J26+'2e COVID true-up'!$F$446</f>
        <v>20.92209552243553</v>
      </c>
      <c r="AC39" s="328">
        <f>'2e COVID true-up'!$G$446</f>
        <v>0</v>
      </c>
      <c r="AD39" s="6"/>
    </row>
    <row r="40" spans="1:30" s="60" customFormat="1" ht="12.6" customHeight="1" thickBot="1">
      <c r="A40" s="6"/>
      <c r="B40" s="410"/>
      <c r="C40" s="391"/>
      <c r="D40" s="394"/>
      <c r="E40" s="397"/>
      <c r="F40" s="96" t="s">
        <v>145</v>
      </c>
      <c r="G40" s="413"/>
      <c r="H40" s="407"/>
      <c r="I40" s="58"/>
      <c r="J40" s="178" t="s">
        <v>132</v>
      </c>
      <c r="K40" s="178" t="s">
        <v>132</v>
      </c>
      <c r="L40" s="178" t="s">
        <v>132</v>
      </c>
      <c r="M40" s="178" t="s">
        <v>132</v>
      </c>
      <c r="N40" s="178" t="s">
        <v>132</v>
      </c>
      <c r="O40" s="178" t="s">
        <v>132</v>
      </c>
      <c r="P40" s="178" t="s">
        <v>132</v>
      </c>
      <c r="Q40" s="178" t="s">
        <v>132</v>
      </c>
      <c r="R40" s="172"/>
      <c r="S40" s="178" t="s">
        <v>132</v>
      </c>
      <c r="T40" s="178" t="s">
        <v>132</v>
      </c>
      <c r="U40" s="178" t="s">
        <v>132</v>
      </c>
      <c r="V40" s="178" t="s">
        <v>132</v>
      </c>
      <c r="W40" s="178">
        <f>'2a Q1 Adjustment Component'!H64</f>
        <v>4.514392127949665</v>
      </c>
      <c r="X40" s="178">
        <f>'2b COVID Adjustment'!$F$322</f>
        <v>9.9756950960531068</v>
      </c>
      <c r="Y40" s="178">
        <f>'2b COVID Adjustment'!$G$322</f>
        <v>4.43</v>
      </c>
      <c r="Z40" s="178" t="s">
        <v>132</v>
      </c>
      <c r="AA40" s="178">
        <f>'2c AWC adjustment'!I27+'2d Backwardation adjustment'!I27</f>
        <v>20.431840610363274</v>
      </c>
      <c r="AB40" s="328">
        <f>'2c AWC adjustment'!J27+'2d Backwardation adjustment'!J27+'2e COVID true-up'!$F$446</f>
        <v>20.431840610363274</v>
      </c>
      <c r="AC40" s="328">
        <f>'2e COVID true-up'!$G$446</f>
        <v>0</v>
      </c>
      <c r="AD40" s="6"/>
    </row>
    <row r="41" spans="1:30" s="59" customFormat="1" ht="12.6" customHeight="1">
      <c r="A41" s="6"/>
      <c r="B41" s="410"/>
      <c r="C41" s="389" t="s">
        <v>127</v>
      </c>
      <c r="D41" s="392" t="s">
        <v>147</v>
      </c>
      <c r="E41" s="395" t="s">
        <v>129</v>
      </c>
      <c r="F41" s="95" t="s">
        <v>130</v>
      </c>
      <c r="G41" s="413"/>
      <c r="H41" s="407"/>
      <c r="I41" s="57"/>
      <c r="J41" s="178" t="s">
        <v>132</v>
      </c>
      <c r="K41" s="178" t="s">
        <v>132</v>
      </c>
      <c r="L41" s="178" t="s">
        <v>132</v>
      </c>
      <c r="M41" s="178" t="s">
        <v>132</v>
      </c>
      <c r="N41" s="178" t="s">
        <v>132</v>
      </c>
      <c r="O41" s="178" t="s">
        <v>132</v>
      </c>
      <c r="P41" s="178" t="s">
        <v>132</v>
      </c>
      <c r="Q41" s="178" t="s">
        <v>132</v>
      </c>
      <c r="R41" s="172"/>
      <c r="S41" s="178" t="s">
        <v>132</v>
      </c>
      <c r="T41" s="178" t="s">
        <v>132</v>
      </c>
      <c r="U41" s="178" t="s">
        <v>132</v>
      </c>
      <c r="V41" s="178" t="s">
        <v>132</v>
      </c>
      <c r="W41" s="178">
        <v>0</v>
      </c>
      <c r="X41" s="178">
        <f>'2b COVID Adjustment'!$F$323</f>
        <v>1.4870742269298105</v>
      </c>
      <c r="Y41" s="178">
        <f>'2b COVID Adjustment'!$G$323</f>
        <v>0.70457099735818829</v>
      </c>
      <c r="Z41" s="178" t="s">
        <v>132</v>
      </c>
      <c r="AA41" s="327" t="s">
        <v>132</v>
      </c>
      <c r="AB41" s="328">
        <f>'2e COVID true-up'!$F$447</f>
        <v>0</v>
      </c>
      <c r="AC41" s="328">
        <f>'2e COVID true-up'!$G$447</f>
        <v>0</v>
      </c>
      <c r="AD41" s="6"/>
    </row>
    <row r="42" spans="1:30" s="7" customFormat="1" ht="12.6" customHeight="1">
      <c r="A42" s="6"/>
      <c r="B42" s="410"/>
      <c r="C42" s="390"/>
      <c r="D42" s="393"/>
      <c r="E42" s="396"/>
      <c r="F42" s="137" t="s">
        <v>133</v>
      </c>
      <c r="G42" s="413"/>
      <c r="H42" s="407"/>
      <c r="I42" s="172"/>
      <c r="J42" s="178" t="s">
        <v>132</v>
      </c>
      <c r="K42" s="178" t="s">
        <v>132</v>
      </c>
      <c r="L42" s="178" t="s">
        <v>132</v>
      </c>
      <c r="M42" s="178" t="s">
        <v>132</v>
      </c>
      <c r="N42" s="178" t="s">
        <v>132</v>
      </c>
      <c r="O42" s="178" t="s">
        <v>132</v>
      </c>
      <c r="P42" s="178" t="s">
        <v>132</v>
      </c>
      <c r="Q42" s="178" t="s">
        <v>132</v>
      </c>
      <c r="R42" s="172"/>
      <c r="S42" s="178" t="s">
        <v>132</v>
      </c>
      <c r="T42" s="178" t="s">
        <v>132</v>
      </c>
      <c r="U42" s="178" t="s">
        <v>132</v>
      </c>
      <c r="V42" s="178" t="s">
        <v>132</v>
      </c>
      <c r="W42" s="178">
        <v>0</v>
      </c>
      <c r="X42" s="178">
        <f>'2b COVID Adjustment'!$F$323</f>
        <v>1.4870742269298105</v>
      </c>
      <c r="Y42" s="178">
        <f>'2b COVID Adjustment'!$G$323</f>
        <v>0.70457099735818829</v>
      </c>
      <c r="Z42" s="178" t="s">
        <v>132</v>
      </c>
      <c r="AA42" s="327" t="s">
        <v>132</v>
      </c>
      <c r="AB42" s="328">
        <f>'2e COVID true-up'!$F$447</f>
        <v>0</v>
      </c>
      <c r="AC42" s="328">
        <f>'2e COVID true-up'!$G$447</f>
        <v>0</v>
      </c>
      <c r="AD42" s="6"/>
    </row>
    <row r="43" spans="1:30" s="7" customFormat="1" ht="12.6" customHeight="1">
      <c r="A43" s="6"/>
      <c r="B43" s="410"/>
      <c r="C43" s="390"/>
      <c r="D43" s="393"/>
      <c r="E43" s="396"/>
      <c r="F43" s="137" t="s">
        <v>134</v>
      </c>
      <c r="G43" s="413"/>
      <c r="H43" s="407"/>
      <c r="I43" s="172"/>
      <c r="J43" s="178" t="s">
        <v>132</v>
      </c>
      <c r="K43" s="178" t="s">
        <v>132</v>
      </c>
      <c r="L43" s="178" t="s">
        <v>132</v>
      </c>
      <c r="M43" s="178" t="s">
        <v>132</v>
      </c>
      <c r="N43" s="178" t="s">
        <v>132</v>
      </c>
      <c r="O43" s="178" t="s">
        <v>132</v>
      </c>
      <c r="P43" s="178" t="s">
        <v>132</v>
      </c>
      <c r="Q43" s="178" t="s">
        <v>132</v>
      </c>
      <c r="R43" s="172"/>
      <c r="S43" s="178" t="s">
        <v>132</v>
      </c>
      <c r="T43" s="178" t="s">
        <v>132</v>
      </c>
      <c r="U43" s="178" t="s">
        <v>132</v>
      </c>
      <c r="V43" s="178" t="s">
        <v>132</v>
      </c>
      <c r="W43" s="178">
        <v>0</v>
      </c>
      <c r="X43" s="178">
        <f>'2b COVID Adjustment'!$F$323</f>
        <v>1.4870742269298105</v>
      </c>
      <c r="Y43" s="178">
        <f>'2b COVID Adjustment'!$G$323</f>
        <v>0.70457099735818829</v>
      </c>
      <c r="Z43" s="178" t="s">
        <v>132</v>
      </c>
      <c r="AA43" s="327" t="s">
        <v>132</v>
      </c>
      <c r="AB43" s="328">
        <f>'2e COVID true-up'!$F$447</f>
        <v>0</v>
      </c>
      <c r="AC43" s="328">
        <f>'2e COVID true-up'!$G$447</f>
        <v>0</v>
      </c>
      <c r="AD43" s="6"/>
    </row>
    <row r="44" spans="1:30" s="7" customFormat="1" ht="12.6" customHeight="1">
      <c r="A44" s="6"/>
      <c r="B44" s="410"/>
      <c r="C44" s="390"/>
      <c r="D44" s="393"/>
      <c r="E44" s="396"/>
      <c r="F44" s="137" t="s">
        <v>135</v>
      </c>
      <c r="G44" s="413"/>
      <c r="H44" s="407"/>
      <c r="I44" s="172"/>
      <c r="J44" s="178" t="s">
        <v>132</v>
      </c>
      <c r="K44" s="178" t="s">
        <v>132</v>
      </c>
      <c r="L44" s="178" t="s">
        <v>132</v>
      </c>
      <c r="M44" s="178" t="s">
        <v>132</v>
      </c>
      <c r="N44" s="178" t="s">
        <v>132</v>
      </c>
      <c r="O44" s="178" t="s">
        <v>132</v>
      </c>
      <c r="P44" s="178" t="s">
        <v>132</v>
      </c>
      <c r="Q44" s="178" t="s">
        <v>132</v>
      </c>
      <c r="R44" s="172"/>
      <c r="S44" s="178" t="s">
        <v>132</v>
      </c>
      <c r="T44" s="178" t="s">
        <v>132</v>
      </c>
      <c r="U44" s="178" t="s">
        <v>132</v>
      </c>
      <c r="V44" s="178" t="s">
        <v>132</v>
      </c>
      <c r="W44" s="178">
        <v>0</v>
      </c>
      <c r="X44" s="178">
        <f>'2b COVID Adjustment'!$F$323</f>
        <v>1.4870742269298105</v>
      </c>
      <c r="Y44" s="178">
        <f>'2b COVID Adjustment'!$G$323</f>
        <v>0.70457099735818829</v>
      </c>
      <c r="Z44" s="178" t="s">
        <v>132</v>
      </c>
      <c r="AA44" s="327" t="s">
        <v>132</v>
      </c>
      <c r="AB44" s="328">
        <f>'2e COVID true-up'!$F$447</f>
        <v>0</v>
      </c>
      <c r="AC44" s="328">
        <f>'2e COVID true-up'!$G$447</f>
        <v>0</v>
      </c>
      <c r="AD44" s="6"/>
    </row>
    <row r="45" spans="1:30" s="7" customFormat="1" ht="12.6" customHeight="1">
      <c r="A45" s="6"/>
      <c r="B45" s="410"/>
      <c r="C45" s="390"/>
      <c r="D45" s="393"/>
      <c r="E45" s="396"/>
      <c r="F45" s="137" t="s">
        <v>136</v>
      </c>
      <c r="G45" s="413"/>
      <c r="H45" s="407"/>
      <c r="I45" s="172"/>
      <c r="J45" s="178" t="s">
        <v>132</v>
      </c>
      <c r="K45" s="178" t="s">
        <v>132</v>
      </c>
      <c r="L45" s="178" t="s">
        <v>132</v>
      </c>
      <c r="M45" s="178" t="s">
        <v>132</v>
      </c>
      <c r="N45" s="178" t="s">
        <v>132</v>
      </c>
      <c r="O45" s="178" t="s">
        <v>132</v>
      </c>
      <c r="P45" s="178" t="s">
        <v>132</v>
      </c>
      <c r="Q45" s="178" t="s">
        <v>132</v>
      </c>
      <c r="R45" s="172"/>
      <c r="S45" s="178" t="s">
        <v>132</v>
      </c>
      <c r="T45" s="178" t="s">
        <v>132</v>
      </c>
      <c r="U45" s="178" t="s">
        <v>132</v>
      </c>
      <c r="V45" s="178" t="s">
        <v>132</v>
      </c>
      <c r="W45" s="178">
        <v>0</v>
      </c>
      <c r="X45" s="178">
        <f>'2b COVID Adjustment'!$F$323</f>
        <v>1.4870742269298105</v>
      </c>
      <c r="Y45" s="178">
        <f>'2b COVID Adjustment'!$G$323</f>
        <v>0.70457099735818829</v>
      </c>
      <c r="Z45" s="178" t="s">
        <v>132</v>
      </c>
      <c r="AA45" s="327" t="s">
        <v>132</v>
      </c>
      <c r="AB45" s="328">
        <f>'2e COVID true-up'!$F$447</f>
        <v>0</v>
      </c>
      <c r="AC45" s="328">
        <f>'2e COVID true-up'!$G$447</f>
        <v>0</v>
      </c>
      <c r="AD45" s="6"/>
    </row>
    <row r="46" spans="1:30" s="7" customFormat="1" ht="12.6" customHeight="1">
      <c r="A46" s="6"/>
      <c r="B46" s="410"/>
      <c r="C46" s="390"/>
      <c r="D46" s="393"/>
      <c r="E46" s="396"/>
      <c r="F46" s="137" t="s">
        <v>137</v>
      </c>
      <c r="G46" s="413"/>
      <c r="H46" s="407"/>
      <c r="I46" s="172"/>
      <c r="J46" s="178" t="s">
        <v>132</v>
      </c>
      <c r="K46" s="178" t="s">
        <v>132</v>
      </c>
      <c r="L46" s="178" t="s">
        <v>132</v>
      </c>
      <c r="M46" s="178" t="s">
        <v>132</v>
      </c>
      <c r="N46" s="178" t="s">
        <v>132</v>
      </c>
      <c r="O46" s="178" t="s">
        <v>132</v>
      </c>
      <c r="P46" s="178" t="s">
        <v>132</v>
      </c>
      <c r="Q46" s="178" t="s">
        <v>132</v>
      </c>
      <c r="R46" s="172"/>
      <c r="S46" s="178" t="s">
        <v>132</v>
      </c>
      <c r="T46" s="178" t="s">
        <v>132</v>
      </c>
      <c r="U46" s="178" t="s">
        <v>132</v>
      </c>
      <c r="V46" s="178" t="s">
        <v>132</v>
      </c>
      <c r="W46" s="178">
        <v>0</v>
      </c>
      <c r="X46" s="178">
        <f>'2b COVID Adjustment'!$F$323</f>
        <v>1.4870742269298105</v>
      </c>
      <c r="Y46" s="178">
        <f>'2b COVID Adjustment'!$G$323</f>
        <v>0.70457099735818829</v>
      </c>
      <c r="Z46" s="178" t="s">
        <v>132</v>
      </c>
      <c r="AA46" s="327" t="s">
        <v>132</v>
      </c>
      <c r="AB46" s="328">
        <f>'2e COVID true-up'!$F$447</f>
        <v>0</v>
      </c>
      <c r="AC46" s="328">
        <f>'2e COVID true-up'!$G$447</f>
        <v>0</v>
      </c>
      <c r="AD46" s="6"/>
    </row>
    <row r="47" spans="1:30" s="7" customFormat="1" ht="12.6" customHeight="1">
      <c r="A47" s="6"/>
      <c r="B47" s="410"/>
      <c r="C47" s="390"/>
      <c r="D47" s="393"/>
      <c r="E47" s="396"/>
      <c r="F47" s="137" t="s">
        <v>138</v>
      </c>
      <c r="G47" s="413"/>
      <c r="H47" s="407"/>
      <c r="I47" s="172"/>
      <c r="J47" s="178" t="s">
        <v>132</v>
      </c>
      <c r="K47" s="178" t="s">
        <v>132</v>
      </c>
      <c r="L47" s="178" t="s">
        <v>132</v>
      </c>
      <c r="M47" s="178" t="s">
        <v>132</v>
      </c>
      <c r="N47" s="178" t="s">
        <v>132</v>
      </c>
      <c r="O47" s="178" t="s">
        <v>132</v>
      </c>
      <c r="P47" s="178" t="s">
        <v>132</v>
      </c>
      <c r="Q47" s="178" t="s">
        <v>132</v>
      </c>
      <c r="R47" s="172"/>
      <c r="S47" s="178" t="s">
        <v>132</v>
      </c>
      <c r="T47" s="178" t="s">
        <v>132</v>
      </c>
      <c r="U47" s="178" t="s">
        <v>132</v>
      </c>
      <c r="V47" s="178" t="s">
        <v>132</v>
      </c>
      <c r="W47" s="178">
        <v>0</v>
      </c>
      <c r="X47" s="178">
        <f>'2b COVID Adjustment'!$F$323</f>
        <v>1.4870742269298105</v>
      </c>
      <c r="Y47" s="178">
        <f>'2b COVID Adjustment'!$G$323</f>
        <v>0.70457099735818829</v>
      </c>
      <c r="Z47" s="178" t="s">
        <v>132</v>
      </c>
      <c r="AA47" s="327"/>
      <c r="AB47" s="328">
        <f>'2e COVID true-up'!$F$447</f>
        <v>0</v>
      </c>
      <c r="AC47" s="328">
        <f>'2e COVID true-up'!$G$447</f>
        <v>0</v>
      </c>
      <c r="AD47" s="6"/>
    </row>
    <row r="48" spans="1:30" s="7" customFormat="1" ht="12.6" customHeight="1">
      <c r="A48" s="6"/>
      <c r="B48" s="410"/>
      <c r="C48" s="390"/>
      <c r="D48" s="393"/>
      <c r="E48" s="396"/>
      <c r="F48" s="137" t="s">
        <v>139</v>
      </c>
      <c r="G48" s="413"/>
      <c r="H48" s="407"/>
      <c r="I48" s="172"/>
      <c r="J48" s="178" t="s">
        <v>132</v>
      </c>
      <c r="K48" s="178" t="s">
        <v>132</v>
      </c>
      <c r="L48" s="178" t="s">
        <v>132</v>
      </c>
      <c r="M48" s="178" t="s">
        <v>132</v>
      </c>
      <c r="N48" s="178" t="s">
        <v>132</v>
      </c>
      <c r="O48" s="178" t="s">
        <v>132</v>
      </c>
      <c r="P48" s="178" t="s">
        <v>132</v>
      </c>
      <c r="Q48" s="178" t="s">
        <v>132</v>
      </c>
      <c r="R48" s="172"/>
      <c r="S48" s="178" t="s">
        <v>132</v>
      </c>
      <c r="T48" s="178" t="s">
        <v>132</v>
      </c>
      <c r="U48" s="178" t="s">
        <v>132</v>
      </c>
      <c r="V48" s="178" t="s">
        <v>132</v>
      </c>
      <c r="W48" s="178">
        <v>0</v>
      </c>
      <c r="X48" s="178">
        <f>'2b COVID Adjustment'!$F$323</f>
        <v>1.4870742269298105</v>
      </c>
      <c r="Y48" s="178">
        <f>'2b COVID Adjustment'!$G$323</f>
        <v>0.70457099735818829</v>
      </c>
      <c r="Z48" s="178" t="s">
        <v>132</v>
      </c>
      <c r="AA48" s="327" t="s">
        <v>132</v>
      </c>
      <c r="AB48" s="328">
        <f>'2e COVID true-up'!$F$447</f>
        <v>0</v>
      </c>
      <c r="AC48" s="328">
        <f>'2e COVID true-up'!$G$447</f>
        <v>0</v>
      </c>
      <c r="AD48" s="6"/>
    </row>
    <row r="49" spans="1:30" s="7" customFormat="1" ht="12.6" customHeight="1">
      <c r="A49" s="6"/>
      <c r="B49" s="410"/>
      <c r="C49" s="390"/>
      <c r="D49" s="393"/>
      <c r="E49" s="396"/>
      <c r="F49" s="137" t="s">
        <v>140</v>
      </c>
      <c r="G49" s="413"/>
      <c r="H49" s="407"/>
      <c r="I49" s="172"/>
      <c r="J49" s="178" t="s">
        <v>132</v>
      </c>
      <c r="K49" s="178" t="s">
        <v>132</v>
      </c>
      <c r="L49" s="178" t="s">
        <v>132</v>
      </c>
      <c r="M49" s="178" t="s">
        <v>132</v>
      </c>
      <c r="N49" s="178" t="s">
        <v>132</v>
      </c>
      <c r="O49" s="178" t="s">
        <v>132</v>
      </c>
      <c r="P49" s="178" t="s">
        <v>132</v>
      </c>
      <c r="Q49" s="178" t="s">
        <v>132</v>
      </c>
      <c r="R49" s="172"/>
      <c r="S49" s="178" t="s">
        <v>132</v>
      </c>
      <c r="T49" s="178" t="s">
        <v>132</v>
      </c>
      <c r="U49" s="178" t="s">
        <v>132</v>
      </c>
      <c r="V49" s="178" t="s">
        <v>132</v>
      </c>
      <c r="W49" s="178">
        <v>0</v>
      </c>
      <c r="X49" s="178">
        <f>'2b COVID Adjustment'!$F$323</f>
        <v>1.4870742269298105</v>
      </c>
      <c r="Y49" s="178">
        <f>'2b COVID Adjustment'!$G$323</f>
        <v>0.70457099735818829</v>
      </c>
      <c r="Z49" s="178" t="s">
        <v>132</v>
      </c>
      <c r="AA49" s="327" t="s">
        <v>132</v>
      </c>
      <c r="AB49" s="328">
        <f>'2e COVID true-up'!$F$447</f>
        <v>0</v>
      </c>
      <c r="AC49" s="328">
        <f>'2e COVID true-up'!$G$447</f>
        <v>0</v>
      </c>
      <c r="AD49" s="6"/>
    </row>
    <row r="50" spans="1:30" s="7" customFormat="1" ht="12.6" customHeight="1">
      <c r="A50" s="6"/>
      <c r="B50" s="410"/>
      <c r="C50" s="390"/>
      <c r="D50" s="393"/>
      <c r="E50" s="396"/>
      <c r="F50" s="137" t="s">
        <v>141</v>
      </c>
      <c r="G50" s="413"/>
      <c r="H50" s="407"/>
      <c r="I50" s="172"/>
      <c r="J50" s="178" t="s">
        <v>132</v>
      </c>
      <c r="K50" s="178" t="s">
        <v>132</v>
      </c>
      <c r="L50" s="178" t="s">
        <v>132</v>
      </c>
      <c r="M50" s="178" t="s">
        <v>132</v>
      </c>
      <c r="N50" s="178" t="s">
        <v>132</v>
      </c>
      <c r="O50" s="178" t="s">
        <v>132</v>
      </c>
      <c r="P50" s="178" t="s">
        <v>132</v>
      </c>
      <c r="Q50" s="178" t="s">
        <v>132</v>
      </c>
      <c r="R50" s="172"/>
      <c r="S50" s="178" t="s">
        <v>132</v>
      </c>
      <c r="T50" s="178" t="s">
        <v>132</v>
      </c>
      <c r="U50" s="178" t="s">
        <v>132</v>
      </c>
      <c r="V50" s="178" t="s">
        <v>132</v>
      </c>
      <c r="W50" s="178">
        <v>0</v>
      </c>
      <c r="X50" s="178">
        <f>'2b COVID Adjustment'!$F$323</f>
        <v>1.4870742269298105</v>
      </c>
      <c r="Y50" s="178">
        <f>'2b COVID Adjustment'!$G$323</f>
        <v>0.70457099735818829</v>
      </c>
      <c r="Z50" s="178" t="s">
        <v>132</v>
      </c>
      <c r="AA50" s="327" t="s">
        <v>132</v>
      </c>
      <c r="AB50" s="328">
        <f>'2e COVID true-up'!$F$447</f>
        <v>0</v>
      </c>
      <c r="AC50" s="328">
        <f>'2e COVID true-up'!$G$447</f>
        <v>0</v>
      </c>
      <c r="AD50" s="6"/>
    </row>
    <row r="51" spans="1:30" s="7" customFormat="1" ht="12.6" customHeight="1">
      <c r="A51" s="6"/>
      <c r="B51" s="410"/>
      <c r="C51" s="390"/>
      <c r="D51" s="393"/>
      <c r="E51" s="396"/>
      <c r="F51" s="137" t="s">
        <v>142</v>
      </c>
      <c r="G51" s="413"/>
      <c r="H51" s="407"/>
      <c r="I51" s="172"/>
      <c r="J51" s="178" t="s">
        <v>132</v>
      </c>
      <c r="K51" s="178" t="s">
        <v>132</v>
      </c>
      <c r="L51" s="178" t="s">
        <v>132</v>
      </c>
      <c r="M51" s="178" t="s">
        <v>132</v>
      </c>
      <c r="N51" s="178" t="s">
        <v>132</v>
      </c>
      <c r="O51" s="178" t="s">
        <v>132</v>
      </c>
      <c r="P51" s="178" t="s">
        <v>132</v>
      </c>
      <c r="Q51" s="178" t="s">
        <v>132</v>
      </c>
      <c r="R51" s="172"/>
      <c r="S51" s="178" t="s">
        <v>132</v>
      </c>
      <c r="T51" s="178" t="s">
        <v>132</v>
      </c>
      <c r="U51" s="178" t="s">
        <v>132</v>
      </c>
      <c r="V51" s="178" t="s">
        <v>132</v>
      </c>
      <c r="W51" s="178">
        <v>0</v>
      </c>
      <c r="X51" s="178">
        <f>'2b COVID Adjustment'!$F$323</f>
        <v>1.4870742269298105</v>
      </c>
      <c r="Y51" s="178">
        <f>'2b COVID Adjustment'!$G$323</f>
        <v>0.70457099735818829</v>
      </c>
      <c r="Z51" s="178" t="s">
        <v>132</v>
      </c>
      <c r="AA51" s="327" t="s">
        <v>132</v>
      </c>
      <c r="AB51" s="328">
        <f>'2e COVID true-up'!$F$447</f>
        <v>0</v>
      </c>
      <c r="AC51" s="328">
        <f>'2e COVID true-up'!$G$447</f>
        <v>0</v>
      </c>
      <c r="AD51" s="6"/>
    </row>
    <row r="52" spans="1:30" s="7" customFormat="1" ht="12.6" customHeight="1">
      <c r="A52" s="6"/>
      <c r="B52" s="410"/>
      <c r="C52" s="390"/>
      <c r="D52" s="393"/>
      <c r="E52" s="396"/>
      <c r="F52" s="137" t="s">
        <v>143</v>
      </c>
      <c r="G52" s="413"/>
      <c r="H52" s="407"/>
      <c r="I52" s="172"/>
      <c r="J52" s="178" t="s">
        <v>132</v>
      </c>
      <c r="K52" s="178" t="s">
        <v>132</v>
      </c>
      <c r="L52" s="178" t="s">
        <v>132</v>
      </c>
      <c r="M52" s="178" t="s">
        <v>132</v>
      </c>
      <c r="N52" s="178" t="s">
        <v>132</v>
      </c>
      <c r="O52" s="178" t="s">
        <v>132</v>
      </c>
      <c r="P52" s="178" t="s">
        <v>132</v>
      </c>
      <c r="Q52" s="178" t="s">
        <v>132</v>
      </c>
      <c r="R52" s="172"/>
      <c r="S52" s="178" t="s">
        <v>132</v>
      </c>
      <c r="T52" s="178" t="s">
        <v>132</v>
      </c>
      <c r="U52" s="178" t="s">
        <v>132</v>
      </c>
      <c r="V52" s="178" t="s">
        <v>132</v>
      </c>
      <c r="W52" s="178">
        <v>0</v>
      </c>
      <c r="X52" s="178">
        <f>'2b COVID Adjustment'!$F$323</f>
        <v>1.4870742269298105</v>
      </c>
      <c r="Y52" s="178">
        <f>'2b COVID Adjustment'!$G$323</f>
        <v>0.70457099735818829</v>
      </c>
      <c r="Z52" s="178" t="s">
        <v>132</v>
      </c>
      <c r="AA52" s="327" t="s">
        <v>132</v>
      </c>
      <c r="AB52" s="328">
        <f>'2e COVID true-up'!$F$447</f>
        <v>0</v>
      </c>
      <c r="AC52" s="328">
        <f>'2e COVID true-up'!$G$447</f>
        <v>0</v>
      </c>
      <c r="AD52" s="6"/>
    </row>
    <row r="53" spans="1:30" s="7" customFormat="1" ht="12.6" customHeight="1">
      <c r="A53" s="6"/>
      <c r="B53" s="410"/>
      <c r="C53" s="390"/>
      <c r="D53" s="393"/>
      <c r="E53" s="396"/>
      <c r="F53" s="137" t="s">
        <v>144</v>
      </c>
      <c r="G53" s="413"/>
      <c r="H53" s="407"/>
      <c r="I53" s="172"/>
      <c r="J53" s="178" t="s">
        <v>132</v>
      </c>
      <c r="K53" s="178" t="s">
        <v>132</v>
      </c>
      <c r="L53" s="178" t="s">
        <v>132</v>
      </c>
      <c r="M53" s="178" t="s">
        <v>132</v>
      </c>
      <c r="N53" s="178" t="s">
        <v>132</v>
      </c>
      <c r="O53" s="178" t="s">
        <v>132</v>
      </c>
      <c r="P53" s="178" t="s">
        <v>132</v>
      </c>
      <c r="Q53" s="178" t="s">
        <v>132</v>
      </c>
      <c r="R53" s="172"/>
      <c r="S53" s="178" t="s">
        <v>132</v>
      </c>
      <c r="T53" s="178" t="s">
        <v>132</v>
      </c>
      <c r="U53" s="178" t="s">
        <v>132</v>
      </c>
      <c r="V53" s="178" t="s">
        <v>132</v>
      </c>
      <c r="W53" s="178">
        <v>0</v>
      </c>
      <c r="X53" s="178">
        <f>'2b COVID Adjustment'!$F$323</f>
        <v>1.4870742269298105</v>
      </c>
      <c r="Y53" s="178">
        <f>'2b COVID Adjustment'!$G$323</f>
        <v>0.70457099735818829</v>
      </c>
      <c r="Z53" s="178" t="s">
        <v>132</v>
      </c>
      <c r="AA53" s="327" t="s">
        <v>132</v>
      </c>
      <c r="AB53" s="328">
        <f>'2e COVID true-up'!$F$447</f>
        <v>0</v>
      </c>
      <c r="AC53" s="328">
        <f>'2e COVID true-up'!$G$447</f>
        <v>0</v>
      </c>
      <c r="AD53" s="6"/>
    </row>
    <row r="54" spans="1:30" s="60" customFormat="1" ht="12.6" customHeight="1" thickBot="1">
      <c r="A54" s="6"/>
      <c r="B54" s="410"/>
      <c r="C54" s="391"/>
      <c r="D54" s="394"/>
      <c r="E54" s="397"/>
      <c r="F54" s="96" t="s">
        <v>145</v>
      </c>
      <c r="G54" s="413"/>
      <c r="H54" s="407"/>
      <c r="I54" s="58"/>
      <c r="J54" s="178" t="s">
        <v>132</v>
      </c>
      <c r="K54" s="178" t="s">
        <v>132</v>
      </c>
      <c r="L54" s="178" t="s">
        <v>132</v>
      </c>
      <c r="M54" s="178" t="s">
        <v>132</v>
      </c>
      <c r="N54" s="178" t="s">
        <v>132</v>
      </c>
      <c r="O54" s="178" t="s">
        <v>132</v>
      </c>
      <c r="P54" s="178" t="s">
        <v>132</v>
      </c>
      <c r="Q54" s="178" t="s">
        <v>132</v>
      </c>
      <c r="R54" s="172"/>
      <c r="S54" s="178" t="s">
        <v>132</v>
      </c>
      <c r="T54" s="178" t="s">
        <v>132</v>
      </c>
      <c r="U54" s="178" t="s">
        <v>132</v>
      </c>
      <c r="V54" s="178" t="s">
        <v>132</v>
      </c>
      <c r="W54" s="178">
        <v>0</v>
      </c>
      <c r="X54" s="178">
        <f>'2b COVID Adjustment'!$F$323</f>
        <v>1.4870742269298105</v>
      </c>
      <c r="Y54" s="178">
        <f>'2b COVID Adjustment'!$G$323</f>
        <v>0.70457099735818829</v>
      </c>
      <c r="Z54" s="178" t="s">
        <v>132</v>
      </c>
      <c r="AA54" s="327" t="s">
        <v>132</v>
      </c>
      <c r="AB54" s="328">
        <f>'2e COVID true-up'!$F$447</f>
        <v>0</v>
      </c>
      <c r="AC54" s="328">
        <f>'2e COVID true-up'!$G$447</f>
        <v>0</v>
      </c>
      <c r="AD54" s="6"/>
    </row>
    <row r="55" spans="1:30" s="59" customFormat="1" ht="12.6" customHeight="1">
      <c r="A55" s="6"/>
      <c r="B55" s="410"/>
      <c r="C55" s="389" t="s">
        <v>127</v>
      </c>
      <c r="D55" s="392" t="s">
        <v>147</v>
      </c>
      <c r="E55" s="395" t="s">
        <v>146</v>
      </c>
      <c r="F55" s="95" t="s">
        <v>130</v>
      </c>
      <c r="G55" s="413"/>
      <c r="H55" s="407"/>
      <c r="I55" s="57"/>
      <c r="J55" s="178" t="s">
        <v>132</v>
      </c>
      <c r="K55" s="178" t="s">
        <v>132</v>
      </c>
      <c r="L55" s="178" t="s">
        <v>132</v>
      </c>
      <c r="M55" s="178" t="s">
        <v>132</v>
      </c>
      <c r="N55" s="178" t="s">
        <v>132</v>
      </c>
      <c r="O55" s="178" t="s">
        <v>132</v>
      </c>
      <c r="P55" s="178" t="s">
        <v>132</v>
      </c>
      <c r="Q55" s="178" t="s">
        <v>132</v>
      </c>
      <c r="R55" s="172"/>
      <c r="S55" s="178" t="s">
        <v>132</v>
      </c>
      <c r="T55" s="178" t="s">
        <v>132</v>
      </c>
      <c r="U55" s="178" t="s">
        <v>132</v>
      </c>
      <c r="V55" s="178" t="s">
        <v>132</v>
      </c>
      <c r="W55" s="178">
        <f>'2a Q1 Adjustment Component'!H51</f>
        <v>4.5858898534688404</v>
      </c>
      <c r="X55" s="178">
        <f>'2b COVID Adjustment'!$F$324</f>
        <v>9.9756950960531068</v>
      </c>
      <c r="Y55" s="178">
        <f>'2b COVID Adjustment'!$G$324</f>
        <v>4.43</v>
      </c>
      <c r="Z55" s="178" t="s">
        <v>132</v>
      </c>
      <c r="AA55" s="178">
        <f>'2c AWC adjustment'!I14+'2d Backwardation adjustment'!I14</f>
        <v>20.827976873198978</v>
      </c>
      <c r="AB55" s="328">
        <f>'2c AWC adjustment'!J14+'2d Backwardation adjustment'!J14+'2e COVID true-up'!$F$448</f>
        <v>20.827976873198978</v>
      </c>
      <c r="AC55" s="328">
        <f>'2e COVID true-up'!$G$448</f>
        <v>0</v>
      </c>
      <c r="AD55" s="6"/>
    </row>
    <row r="56" spans="1:30" s="7" customFormat="1" ht="11.25" customHeight="1">
      <c r="A56" s="6"/>
      <c r="B56" s="410"/>
      <c r="C56" s="390"/>
      <c r="D56" s="393"/>
      <c r="E56" s="396"/>
      <c r="F56" s="137" t="s">
        <v>133</v>
      </c>
      <c r="G56" s="413"/>
      <c r="H56" s="407"/>
      <c r="I56" s="172"/>
      <c r="J56" s="178" t="s">
        <v>132</v>
      </c>
      <c r="K56" s="178" t="s">
        <v>132</v>
      </c>
      <c r="L56" s="178" t="s">
        <v>132</v>
      </c>
      <c r="M56" s="178" t="s">
        <v>132</v>
      </c>
      <c r="N56" s="178" t="s">
        <v>132</v>
      </c>
      <c r="O56" s="178" t="s">
        <v>132</v>
      </c>
      <c r="P56" s="178" t="s">
        <v>132</v>
      </c>
      <c r="Q56" s="178" t="s">
        <v>132</v>
      </c>
      <c r="R56" s="172"/>
      <c r="S56" s="178" t="s">
        <v>132</v>
      </c>
      <c r="T56" s="178" t="s">
        <v>132</v>
      </c>
      <c r="U56" s="178" t="s">
        <v>132</v>
      </c>
      <c r="V56" s="178" t="s">
        <v>132</v>
      </c>
      <c r="W56" s="178">
        <f>'2a Q1 Adjustment Component'!H52</f>
        <v>4.5286596291411447</v>
      </c>
      <c r="X56" s="178">
        <f>'2b COVID Adjustment'!$F$324</f>
        <v>9.9756950960531068</v>
      </c>
      <c r="Y56" s="178">
        <f>'2b COVID Adjustment'!$G$324</f>
        <v>4.43</v>
      </c>
      <c r="Z56" s="178" t="s">
        <v>132</v>
      </c>
      <c r="AA56" s="178">
        <f>'2c AWC adjustment'!I15+'2d Backwardation adjustment'!I15</f>
        <v>20.450772301171746</v>
      </c>
      <c r="AB56" s="328">
        <f>'2c AWC adjustment'!J15+'2d Backwardation adjustment'!J15+'2e COVID true-up'!$F$448</f>
        <v>20.450772301171746</v>
      </c>
      <c r="AC56" s="328">
        <f>'2e COVID true-up'!$G$448</f>
        <v>0</v>
      </c>
      <c r="AD56" s="6"/>
    </row>
    <row r="57" spans="1:30" s="7" customFormat="1" ht="11.25" customHeight="1">
      <c r="A57" s="6"/>
      <c r="B57" s="410"/>
      <c r="C57" s="390"/>
      <c r="D57" s="393"/>
      <c r="E57" s="396"/>
      <c r="F57" s="137" t="s">
        <v>134</v>
      </c>
      <c r="G57" s="413"/>
      <c r="H57" s="407"/>
      <c r="I57" s="172"/>
      <c r="J57" s="178" t="s">
        <v>132</v>
      </c>
      <c r="K57" s="178" t="s">
        <v>132</v>
      </c>
      <c r="L57" s="178" t="s">
        <v>132</v>
      </c>
      <c r="M57" s="178" t="s">
        <v>132</v>
      </c>
      <c r="N57" s="178" t="s">
        <v>132</v>
      </c>
      <c r="O57" s="178" t="s">
        <v>132</v>
      </c>
      <c r="P57" s="178" t="s">
        <v>132</v>
      </c>
      <c r="Q57" s="178" t="s">
        <v>132</v>
      </c>
      <c r="R57" s="172"/>
      <c r="S57" s="178" t="s">
        <v>132</v>
      </c>
      <c r="T57" s="178" t="s">
        <v>132</v>
      </c>
      <c r="U57" s="178" t="s">
        <v>132</v>
      </c>
      <c r="V57" s="178" t="s">
        <v>132</v>
      </c>
      <c r="W57" s="178">
        <f>'2a Q1 Adjustment Component'!H53</f>
        <v>4.6252573118737148</v>
      </c>
      <c r="X57" s="178">
        <f>'2b COVID Adjustment'!$F$324</f>
        <v>9.9756950960531068</v>
      </c>
      <c r="Y57" s="178">
        <f>'2b COVID Adjustment'!$G$324</f>
        <v>4.43</v>
      </c>
      <c r="Z57" s="178" t="s">
        <v>132</v>
      </c>
      <c r="AA57" s="178">
        <f>'2c AWC adjustment'!I16+'2d Backwardation adjustment'!I16</f>
        <v>21.093801142045734</v>
      </c>
      <c r="AB57" s="328">
        <f>'2c AWC adjustment'!J16+'2d Backwardation adjustment'!J16+'2e COVID true-up'!$F$448</f>
        <v>21.093801142045734</v>
      </c>
      <c r="AC57" s="328">
        <f>'2e COVID true-up'!$G$448</f>
        <v>0</v>
      </c>
      <c r="AD57" s="6"/>
    </row>
    <row r="58" spans="1:30" s="7" customFormat="1" ht="11.25" customHeight="1">
      <c r="A58" s="6"/>
      <c r="B58" s="410"/>
      <c r="C58" s="390"/>
      <c r="D58" s="393"/>
      <c r="E58" s="396"/>
      <c r="F58" s="137" t="s">
        <v>135</v>
      </c>
      <c r="G58" s="413"/>
      <c r="H58" s="407"/>
      <c r="I58" s="172"/>
      <c r="J58" s="178" t="s">
        <v>132</v>
      </c>
      <c r="K58" s="178" t="s">
        <v>132</v>
      </c>
      <c r="L58" s="178" t="s">
        <v>132</v>
      </c>
      <c r="M58" s="178" t="s">
        <v>132</v>
      </c>
      <c r="N58" s="178" t="s">
        <v>132</v>
      </c>
      <c r="O58" s="178" t="s">
        <v>132</v>
      </c>
      <c r="P58" s="178" t="s">
        <v>132</v>
      </c>
      <c r="Q58" s="178" t="s">
        <v>132</v>
      </c>
      <c r="R58" s="172"/>
      <c r="S58" s="178" t="s">
        <v>132</v>
      </c>
      <c r="T58" s="178" t="s">
        <v>132</v>
      </c>
      <c r="U58" s="178" t="s">
        <v>132</v>
      </c>
      <c r="V58" s="178" t="s">
        <v>132</v>
      </c>
      <c r="W58" s="178">
        <f>'2a Q1 Adjustment Component'!H54</f>
        <v>4.6588267577428137</v>
      </c>
      <c r="X58" s="178">
        <f>'2b COVID Adjustment'!$F$324</f>
        <v>9.9756950960531068</v>
      </c>
      <c r="Y58" s="178">
        <f>'2b COVID Adjustment'!$G$324</f>
        <v>4.43</v>
      </c>
      <c r="Z58" s="178" t="s">
        <v>132</v>
      </c>
      <c r="AA58" s="178">
        <f>'2c AWC adjustment'!I17+'2d Backwardation adjustment'!I17</f>
        <v>21.332768003659304</v>
      </c>
      <c r="AB58" s="328">
        <f>'2c AWC adjustment'!J17+'2d Backwardation adjustment'!J17+'2e COVID true-up'!$F$448</f>
        <v>21.332768003659304</v>
      </c>
      <c r="AC58" s="328">
        <f>'2e COVID true-up'!$G$448</f>
        <v>0</v>
      </c>
      <c r="AD58" s="6"/>
    </row>
    <row r="59" spans="1:30" s="7" customFormat="1" ht="11.25" customHeight="1">
      <c r="A59" s="6"/>
      <c r="B59" s="410"/>
      <c r="C59" s="390"/>
      <c r="D59" s="393"/>
      <c r="E59" s="396"/>
      <c r="F59" s="137" t="s">
        <v>136</v>
      </c>
      <c r="G59" s="413"/>
      <c r="H59" s="407"/>
      <c r="I59" s="172"/>
      <c r="J59" s="178" t="s">
        <v>132</v>
      </c>
      <c r="K59" s="178" t="s">
        <v>132</v>
      </c>
      <c r="L59" s="178" t="s">
        <v>132</v>
      </c>
      <c r="M59" s="178" t="s">
        <v>132</v>
      </c>
      <c r="N59" s="178" t="s">
        <v>132</v>
      </c>
      <c r="O59" s="178" t="s">
        <v>132</v>
      </c>
      <c r="P59" s="178" t="s">
        <v>132</v>
      </c>
      <c r="Q59" s="178" t="s">
        <v>132</v>
      </c>
      <c r="R59" s="172"/>
      <c r="S59" s="178" t="s">
        <v>132</v>
      </c>
      <c r="T59" s="178" t="s">
        <v>132</v>
      </c>
      <c r="U59" s="178" t="s">
        <v>132</v>
      </c>
      <c r="V59" s="178" t="s">
        <v>132</v>
      </c>
      <c r="W59" s="178">
        <f>'2a Q1 Adjustment Component'!H55</f>
        <v>4.5616988560456058</v>
      </c>
      <c r="X59" s="178">
        <f>'2b COVID Adjustment'!$F$324</f>
        <v>9.9756950960531068</v>
      </c>
      <c r="Y59" s="178">
        <f>'2b COVID Adjustment'!$G$324</f>
        <v>4.43</v>
      </c>
      <c r="Z59" s="178" t="s">
        <v>132</v>
      </c>
      <c r="AA59" s="178">
        <f>'2c AWC adjustment'!I18+'2d Backwardation adjustment'!I18</f>
        <v>20.8615129236297</v>
      </c>
      <c r="AB59" s="328">
        <f>'2c AWC adjustment'!J18+'2d Backwardation adjustment'!J18+'2e COVID true-up'!$F$448</f>
        <v>20.8615129236297</v>
      </c>
      <c r="AC59" s="328">
        <f>'2e COVID true-up'!$G$448</f>
        <v>0</v>
      </c>
      <c r="AD59" s="6"/>
    </row>
    <row r="60" spans="1:30" s="7" customFormat="1" ht="11.25" customHeight="1">
      <c r="A60" s="6"/>
      <c r="B60" s="410"/>
      <c r="C60" s="390"/>
      <c r="D60" s="393"/>
      <c r="E60" s="396"/>
      <c r="F60" s="137" t="s">
        <v>137</v>
      </c>
      <c r="G60" s="413"/>
      <c r="H60" s="407"/>
      <c r="I60" s="172"/>
      <c r="J60" s="178" t="s">
        <v>132</v>
      </c>
      <c r="K60" s="178" t="s">
        <v>132</v>
      </c>
      <c r="L60" s="178" t="s">
        <v>132</v>
      </c>
      <c r="M60" s="178" t="s">
        <v>132</v>
      </c>
      <c r="N60" s="178" t="s">
        <v>132</v>
      </c>
      <c r="O60" s="178" t="s">
        <v>132</v>
      </c>
      <c r="P60" s="178" t="s">
        <v>132</v>
      </c>
      <c r="Q60" s="178" t="s">
        <v>132</v>
      </c>
      <c r="R60" s="172"/>
      <c r="S60" s="178" t="s">
        <v>132</v>
      </c>
      <c r="T60" s="178" t="s">
        <v>132</v>
      </c>
      <c r="U60" s="178" t="s">
        <v>132</v>
      </c>
      <c r="V60" s="178" t="s">
        <v>132</v>
      </c>
      <c r="W60" s="178">
        <f>'2a Q1 Adjustment Component'!H56</f>
        <v>4.5066764067244529</v>
      </c>
      <c r="X60" s="178">
        <f>'2b COVID Adjustment'!$F$324</f>
        <v>9.9756950960531068</v>
      </c>
      <c r="Y60" s="178">
        <f>'2b COVID Adjustment'!$G$324</f>
        <v>4.43</v>
      </c>
      <c r="Z60" s="178" t="s">
        <v>132</v>
      </c>
      <c r="AA60" s="178">
        <f>'2c AWC adjustment'!I19+'2d Backwardation adjustment'!I19</f>
        <v>20.243837159985176</v>
      </c>
      <c r="AB60" s="328">
        <f>'2c AWC adjustment'!J19+'2d Backwardation adjustment'!J19+'2e COVID true-up'!$F$448</f>
        <v>20.243837159985176</v>
      </c>
      <c r="AC60" s="328">
        <f>'2e COVID true-up'!$G$448</f>
        <v>0</v>
      </c>
      <c r="AD60" s="6"/>
    </row>
    <row r="61" spans="1:30" s="7" customFormat="1" ht="11.25" customHeight="1">
      <c r="A61" s="6"/>
      <c r="B61" s="410"/>
      <c r="C61" s="390"/>
      <c r="D61" s="393"/>
      <c r="E61" s="396"/>
      <c r="F61" s="137" t="s">
        <v>138</v>
      </c>
      <c r="G61" s="413"/>
      <c r="H61" s="407"/>
      <c r="I61" s="172"/>
      <c r="J61" s="178" t="s">
        <v>132</v>
      </c>
      <c r="K61" s="178" t="s">
        <v>132</v>
      </c>
      <c r="L61" s="178" t="s">
        <v>132</v>
      </c>
      <c r="M61" s="178" t="s">
        <v>132</v>
      </c>
      <c r="N61" s="178" t="s">
        <v>132</v>
      </c>
      <c r="O61" s="178" t="s">
        <v>132</v>
      </c>
      <c r="P61" s="178" t="s">
        <v>132</v>
      </c>
      <c r="Q61" s="178" t="s">
        <v>132</v>
      </c>
      <c r="R61" s="172"/>
      <c r="S61" s="178" t="s">
        <v>132</v>
      </c>
      <c r="T61" s="178" t="s">
        <v>132</v>
      </c>
      <c r="U61" s="178" t="s">
        <v>132</v>
      </c>
      <c r="V61" s="178" t="s">
        <v>132</v>
      </c>
      <c r="W61" s="178">
        <f>'2a Q1 Adjustment Component'!H57</f>
        <v>4.583143211518049</v>
      </c>
      <c r="X61" s="178">
        <f>'2b COVID Adjustment'!$F$324</f>
        <v>9.9756950960531068</v>
      </c>
      <c r="Y61" s="178">
        <f>'2b COVID Adjustment'!$G$324</f>
        <v>4.43</v>
      </c>
      <c r="Z61" s="178" t="s">
        <v>132</v>
      </c>
      <c r="AA61" s="178">
        <f>'2c AWC adjustment'!I20+'2d Backwardation adjustment'!I20</f>
        <v>20.569743472810451</v>
      </c>
      <c r="AB61" s="328">
        <f>'2c AWC adjustment'!J20+'2d Backwardation adjustment'!J20+'2e COVID true-up'!$F$448</f>
        <v>20.569743472810451</v>
      </c>
      <c r="AC61" s="328">
        <f>'2e COVID true-up'!$G$448</f>
        <v>0</v>
      </c>
      <c r="AD61" s="6"/>
    </row>
    <row r="62" spans="1:30" s="7" customFormat="1" ht="11.25" customHeight="1">
      <c r="A62" s="6"/>
      <c r="B62" s="410"/>
      <c r="C62" s="390"/>
      <c r="D62" s="393"/>
      <c r="E62" s="396"/>
      <c r="F62" s="137" t="s">
        <v>139</v>
      </c>
      <c r="G62" s="413"/>
      <c r="H62" s="407"/>
      <c r="I62" s="172"/>
      <c r="J62" s="178" t="s">
        <v>132</v>
      </c>
      <c r="K62" s="178" t="s">
        <v>132</v>
      </c>
      <c r="L62" s="178" t="s">
        <v>132</v>
      </c>
      <c r="M62" s="178" t="s">
        <v>132</v>
      </c>
      <c r="N62" s="178" t="s">
        <v>132</v>
      </c>
      <c r="O62" s="178" t="s">
        <v>132</v>
      </c>
      <c r="P62" s="178" t="s">
        <v>132</v>
      </c>
      <c r="Q62" s="178" t="s">
        <v>132</v>
      </c>
      <c r="R62" s="172"/>
      <c r="S62" s="178" t="s">
        <v>132</v>
      </c>
      <c r="T62" s="178" t="s">
        <v>132</v>
      </c>
      <c r="U62" s="178" t="s">
        <v>132</v>
      </c>
      <c r="V62" s="178" t="s">
        <v>132</v>
      </c>
      <c r="W62" s="178">
        <f>'2a Q1 Adjustment Component'!H58</f>
        <v>4.5479718512711056</v>
      </c>
      <c r="X62" s="178">
        <f>'2b COVID Adjustment'!$F$324</f>
        <v>9.9756950960531068</v>
      </c>
      <c r="Y62" s="178">
        <f>'2b COVID Adjustment'!$G$324</f>
        <v>4.43</v>
      </c>
      <c r="Z62" s="178" t="s">
        <v>132</v>
      </c>
      <c r="AA62" s="178">
        <f>'2c AWC adjustment'!I21+'2d Backwardation adjustment'!I21</f>
        <v>20.802418178692324</v>
      </c>
      <c r="AB62" s="328">
        <f>'2c AWC adjustment'!J21+'2d Backwardation adjustment'!J21+'2e COVID true-up'!$F$448</f>
        <v>20.802418178692324</v>
      </c>
      <c r="AC62" s="328">
        <f>'2e COVID true-up'!$G$448</f>
        <v>0</v>
      </c>
      <c r="AD62" s="6"/>
    </row>
    <row r="63" spans="1:30" s="7" customFormat="1" ht="11.25" customHeight="1">
      <c r="A63" s="6"/>
      <c r="B63" s="410"/>
      <c r="C63" s="390"/>
      <c r="D63" s="393"/>
      <c r="E63" s="396"/>
      <c r="F63" s="137" t="s">
        <v>140</v>
      </c>
      <c r="G63" s="413"/>
      <c r="H63" s="407"/>
      <c r="I63" s="172"/>
      <c r="J63" s="178" t="s">
        <v>132</v>
      </c>
      <c r="K63" s="178" t="s">
        <v>132</v>
      </c>
      <c r="L63" s="178" t="s">
        <v>132</v>
      </c>
      <c r="M63" s="178" t="s">
        <v>132</v>
      </c>
      <c r="N63" s="178" t="s">
        <v>132</v>
      </c>
      <c r="O63" s="178" t="s">
        <v>132</v>
      </c>
      <c r="P63" s="178" t="s">
        <v>132</v>
      </c>
      <c r="Q63" s="178" t="s">
        <v>132</v>
      </c>
      <c r="R63" s="172"/>
      <c r="S63" s="178" t="s">
        <v>132</v>
      </c>
      <c r="T63" s="178" t="s">
        <v>132</v>
      </c>
      <c r="U63" s="178" t="s">
        <v>132</v>
      </c>
      <c r="V63" s="178" t="s">
        <v>132</v>
      </c>
      <c r="W63" s="178">
        <f>'2a Q1 Adjustment Component'!H59</f>
        <v>4.5582544646734542</v>
      </c>
      <c r="X63" s="178">
        <f>'2b COVID Adjustment'!$F$324</f>
        <v>9.9756950960531068</v>
      </c>
      <c r="Y63" s="178">
        <f>'2b COVID Adjustment'!$G$324</f>
        <v>4.43</v>
      </c>
      <c r="Z63" s="178" t="s">
        <v>132</v>
      </c>
      <c r="AA63" s="178">
        <f>'2c AWC adjustment'!I22+'2d Backwardation adjustment'!I22</f>
        <v>20.840254339972876</v>
      </c>
      <c r="AB63" s="328">
        <f>'2c AWC adjustment'!J22+'2d Backwardation adjustment'!J22+'2e COVID true-up'!$F$448</f>
        <v>20.840254339972876</v>
      </c>
      <c r="AC63" s="328">
        <f>'2e COVID true-up'!$G$448</f>
        <v>0</v>
      </c>
      <c r="AD63" s="6"/>
    </row>
    <row r="64" spans="1:30" s="7" customFormat="1" ht="11.25" customHeight="1">
      <c r="A64" s="6"/>
      <c r="B64" s="410"/>
      <c r="C64" s="390"/>
      <c r="D64" s="393"/>
      <c r="E64" s="396"/>
      <c r="F64" s="137" t="s">
        <v>141</v>
      </c>
      <c r="G64" s="413"/>
      <c r="H64" s="407"/>
      <c r="I64" s="172"/>
      <c r="J64" s="178" t="s">
        <v>132</v>
      </c>
      <c r="K64" s="178" t="s">
        <v>132</v>
      </c>
      <c r="L64" s="178" t="s">
        <v>132</v>
      </c>
      <c r="M64" s="178" t="s">
        <v>132</v>
      </c>
      <c r="N64" s="178" t="s">
        <v>132</v>
      </c>
      <c r="O64" s="178" t="s">
        <v>132</v>
      </c>
      <c r="P64" s="178" t="s">
        <v>132</v>
      </c>
      <c r="Q64" s="178" t="s">
        <v>132</v>
      </c>
      <c r="R64" s="172"/>
      <c r="S64" s="178" t="s">
        <v>132</v>
      </c>
      <c r="T64" s="178" t="s">
        <v>132</v>
      </c>
      <c r="U64" s="178" t="s">
        <v>132</v>
      </c>
      <c r="V64" s="178" t="s">
        <v>132</v>
      </c>
      <c r="W64" s="178">
        <f>'2a Q1 Adjustment Component'!H60</f>
        <v>4.4955437678108234</v>
      </c>
      <c r="X64" s="178">
        <f>'2b COVID Adjustment'!$F$324</f>
        <v>9.9756950960531068</v>
      </c>
      <c r="Y64" s="178">
        <f>'2b COVID Adjustment'!$G$324</f>
        <v>4.43</v>
      </c>
      <c r="Z64" s="178" t="s">
        <v>132</v>
      </c>
      <c r="AA64" s="178">
        <f>'2c AWC adjustment'!I23+'2d Backwardation adjustment'!I23</f>
        <v>20.719452154909956</v>
      </c>
      <c r="AB64" s="328">
        <f>'2c AWC adjustment'!J23+'2d Backwardation adjustment'!J23+'2e COVID true-up'!$F$448</f>
        <v>20.719452154909956</v>
      </c>
      <c r="AC64" s="328">
        <f>'2e COVID true-up'!$G$448</f>
        <v>0</v>
      </c>
      <c r="AD64" s="6"/>
    </row>
    <row r="65" spans="1:30" s="7" customFormat="1" ht="11.25" customHeight="1">
      <c r="A65" s="6"/>
      <c r="B65" s="410"/>
      <c r="C65" s="390"/>
      <c r="D65" s="393"/>
      <c r="E65" s="396"/>
      <c r="F65" s="137" t="s">
        <v>142</v>
      </c>
      <c r="G65" s="413"/>
      <c r="H65" s="407"/>
      <c r="I65" s="172"/>
      <c r="J65" s="178" t="s">
        <v>132</v>
      </c>
      <c r="K65" s="178" t="s">
        <v>132</v>
      </c>
      <c r="L65" s="178" t="s">
        <v>132</v>
      </c>
      <c r="M65" s="178" t="s">
        <v>132</v>
      </c>
      <c r="N65" s="178" t="s">
        <v>132</v>
      </c>
      <c r="O65" s="178" t="s">
        <v>132</v>
      </c>
      <c r="P65" s="178" t="s">
        <v>132</v>
      </c>
      <c r="Q65" s="178" t="s">
        <v>132</v>
      </c>
      <c r="R65" s="172"/>
      <c r="S65" s="178" t="s">
        <v>132</v>
      </c>
      <c r="T65" s="178" t="s">
        <v>132</v>
      </c>
      <c r="U65" s="178" t="s">
        <v>132</v>
      </c>
      <c r="V65" s="178" t="s">
        <v>132</v>
      </c>
      <c r="W65" s="178">
        <f>'2a Q1 Adjustment Component'!H61</f>
        <v>4.4755123629600444</v>
      </c>
      <c r="X65" s="178">
        <f>'2b COVID Adjustment'!$F$324</f>
        <v>9.9756950960531068</v>
      </c>
      <c r="Y65" s="178">
        <f>'2b COVID Adjustment'!$G$324</f>
        <v>4.43</v>
      </c>
      <c r="Z65" s="178" t="s">
        <v>132</v>
      </c>
      <c r="AA65" s="178">
        <f>'2c AWC adjustment'!I24+'2d Backwardation adjustment'!I24</f>
        <v>20.517182334965703</v>
      </c>
      <c r="AB65" s="328">
        <f>'2c AWC adjustment'!J24+'2d Backwardation adjustment'!J24+'2e COVID true-up'!$F$448</f>
        <v>20.517182334965703</v>
      </c>
      <c r="AC65" s="328">
        <f>'2e COVID true-up'!$G$448</f>
        <v>0</v>
      </c>
      <c r="AD65" s="6"/>
    </row>
    <row r="66" spans="1:30" s="7" customFormat="1" ht="11.25" customHeight="1">
      <c r="A66" s="6"/>
      <c r="B66" s="410"/>
      <c r="C66" s="390"/>
      <c r="D66" s="393"/>
      <c r="E66" s="396"/>
      <c r="F66" s="137" t="s">
        <v>143</v>
      </c>
      <c r="G66" s="413"/>
      <c r="H66" s="407"/>
      <c r="I66" s="172"/>
      <c r="J66" s="178" t="s">
        <v>132</v>
      </c>
      <c r="K66" s="178" t="s">
        <v>132</v>
      </c>
      <c r="L66" s="178" t="s">
        <v>132</v>
      </c>
      <c r="M66" s="178" t="s">
        <v>132</v>
      </c>
      <c r="N66" s="178" t="s">
        <v>132</v>
      </c>
      <c r="O66" s="178" t="s">
        <v>132</v>
      </c>
      <c r="P66" s="178" t="s">
        <v>132</v>
      </c>
      <c r="Q66" s="178" t="s">
        <v>132</v>
      </c>
      <c r="R66" s="172"/>
      <c r="S66" s="178" t="s">
        <v>132</v>
      </c>
      <c r="T66" s="178" t="s">
        <v>132</v>
      </c>
      <c r="U66" s="178" t="s">
        <v>132</v>
      </c>
      <c r="V66" s="178" t="s">
        <v>132</v>
      </c>
      <c r="W66" s="178">
        <f>'2a Q1 Adjustment Component'!H62</f>
        <v>4.5641658866161769</v>
      </c>
      <c r="X66" s="178">
        <f>'2b COVID Adjustment'!$F$324</f>
        <v>9.9756950960531068</v>
      </c>
      <c r="Y66" s="178">
        <f>'2b COVID Adjustment'!$G$324</f>
        <v>4.43</v>
      </c>
      <c r="Z66" s="178" t="s">
        <v>132</v>
      </c>
      <c r="AA66" s="178">
        <f>'2c AWC adjustment'!I25+'2d Backwardation adjustment'!I25</f>
        <v>20.696038445560852</v>
      </c>
      <c r="AB66" s="328">
        <f>'2c AWC adjustment'!J25+'2d Backwardation adjustment'!J25+'2e COVID true-up'!$F$448</f>
        <v>20.696038445560852</v>
      </c>
      <c r="AC66" s="328">
        <f>'2e COVID true-up'!$G$448</f>
        <v>0</v>
      </c>
      <c r="AD66" s="6"/>
    </row>
    <row r="67" spans="1:30" s="7" customFormat="1" ht="11.25" customHeight="1">
      <c r="A67" s="6"/>
      <c r="B67" s="410"/>
      <c r="C67" s="390"/>
      <c r="D67" s="393"/>
      <c r="E67" s="396"/>
      <c r="F67" s="137" t="s">
        <v>144</v>
      </c>
      <c r="G67" s="413"/>
      <c r="H67" s="407"/>
      <c r="I67" s="172"/>
      <c r="J67" s="178" t="s">
        <v>132</v>
      </c>
      <c r="K67" s="178" t="s">
        <v>132</v>
      </c>
      <c r="L67" s="178" t="s">
        <v>132</v>
      </c>
      <c r="M67" s="178" t="s">
        <v>132</v>
      </c>
      <c r="N67" s="178" t="s">
        <v>132</v>
      </c>
      <c r="O67" s="178" t="s">
        <v>132</v>
      </c>
      <c r="P67" s="178" t="s">
        <v>132</v>
      </c>
      <c r="Q67" s="178" t="s">
        <v>132</v>
      </c>
      <c r="R67" s="172"/>
      <c r="S67" s="178" t="s">
        <v>132</v>
      </c>
      <c r="T67" s="178" t="s">
        <v>132</v>
      </c>
      <c r="U67" s="178" t="s">
        <v>132</v>
      </c>
      <c r="V67" s="178" t="s">
        <v>132</v>
      </c>
      <c r="W67" s="178">
        <f>'2a Q1 Adjustment Component'!H63</f>
        <v>4.5677513878976033</v>
      </c>
      <c r="X67" s="178">
        <f>'2b COVID Adjustment'!$F$324</f>
        <v>9.9756950960531068</v>
      </c>
      <c r="Y67" s="178">
        <f>'2b COVID Adjustment'!$G$324</f>
        <v>4.43</v>
      </c>
      <c r="Z67" s="178" t="s">
        <v>132</v>
      </c>
      <c r="AA67" s="178">
        <f>'2c AWC adjustment'!I26+'2d Backwardation adjustment'!I26</f>
        <v>20.92209552243553</v>
      </c>
      <c r="AB67" s="328">
        <f>'2c AWC adjustment'!J26+'2d Backwardation adjustment'!J26+'2e COVID true-up'!$F$448</f>
        <v>20.92209552243553</v>
      </c>
      <c r="AC67" s="328">
        <f>'2e COVID true-up'!$G$448</f>
        <v>0</v>
      </c>
      <c r="AD67" s="6"/>
    </row>
    <row r="68" spans="1:30" s="60" customFormat="1" ht="11.25" customHeight="1" thickBot="1">
      <c r="A68" s="6"/>
      <c r="B68" s="410"/>
      <c r="C68" s="391"/>
      <c r="D68" s="394"/>
      <c r="E68" s="397"/>
      <c r="F68" s="96" t="s">
        <v>145</v>
      </c>
      <c r="G68" s="413"/>
      <c r="H68" s="407"/>
      <c r="I68" s="58"/>
      <c r="J68" s="178" t="s">
        <v>132</v>
      </c>
      <c r="K68" s="178" t="s">
        <v>132</v>
      </c>
      <c r="L68" s="178" t="s">
        <v>132</v>
      </c>
      <c r="M68" s="178" t="s">
        <v>132</v>
      </c>
      <c r="N68" s="178" t="s">
        <v>132</v>
      </c>
      <c r="O68" s="178" t="s">
        <v>132</v>
      </c>
      <c r="P68" s="178" t="s">
        <v>132</v>
      </c>
      <c r="Q68" s="178" t="s">
        <v>132</v>
      </c>
      <c r="R68" s="172"/>
      <c r="S68" s="178" t="s">
        <v>132</v>
      </c>
      <c r="T68" s="178" t="s">
        <v>132</v>
      </c>
      <c r="U68" s="178" t="s">
        <v>132</v>
      </c>
      <c r="V68" s="178" t="s">
        <v>132</v>
      </c>
      <c r="W68" s="178">
        <f>'2a Q1 Adjustment Component'!H64</f>
        <v>4.514392127949665</v>
      </c>
      <c r="X68" s="178">
        <f>'2b COVID Adjustment'!$F$324</f>
        <v>9.9756950960531068</v>
      </c>
      <c r="Y68" s="178">
        <f>'2b COVID Adjustment'!$G$324</f>
        <v>4.43</v>
      </c>
      <c r="Z68" s="178" t="s">
        <v>132</v>
      </c>
      <c r="AA68" s="178">
        <f>'2c AWC adjustment'!I27+'2d Backwardation adjustment'!I27</f>
        <v>20.431840610363274</v>
      </c>
      <c r="AB68" s="328">
        <f>'2c AWC adjustment'!J27+'2d Backwardation adjustment'!J27+'2e COVID true-up'!$F$448</f>
        <v>20.431840610363274</v>
      </c>
      <c r="AC68" s="328">
        <f>'2e COVID true-up'!$G$448</f>
        <v>0</v>
      </c>
      <c r="AD68" s="6"/>
    </row>
    <row r="69" spans="1:30" s="59" customFormat="1" ht="12.6" customHeight="1">
      <c r="A69" s="6"/>
      <c r="B69" s="410"/>
      <c r="C69" s="389" t="s">
        <v>127</v>
      </c>
      <c r="D69" s="392" t="s">
        <v>148</v>
      </c>
      <c r="E69" s="395" t="s">
        <v>129</v>
      </c>
      <c r="F69" s="95" t="s">
        <v>130</v>
      </c>
      <c r="G69" s="413"/>
      <c r="H69" s="407"/>
      <c r="I69" s="57"/>
      <c r="J69" s="178" t="s">
        <v>132</v>
      </c>
      <c r="K69" s="178" t="s">
        <v>132</v>
      </c>
      <c r="L69" s="178" t="s">
        <v>132</v>
      </c>
      <c r="M69" s="178" t="s">
        <v>132</v>
      </c>
      <c r="N69" s="178" t="s">
        <v>132</v>
      </c>
      <c r="O69" s="178" t="s">
        <v>132</v>
      </c>
      <c r="P69" s="178" t="s">
        <v>132</v>
      </c>
      <c r="Q69" s="178" t="s">
        <v>132</v>
      </c>
      <c r="R69" s="172"/>
      <c r="S69" s="178" t="s">
        <v>132</v>
      </c>
      <c r="T69" s="178" t="s">
        <v>132</v>
      </c>
      <c r="U69" s="178" t="s">
        <v>132</v>
      </c>
      <c r="V69" s="178" t="s">
        <v>132</v>
      </c>
      <c r="W69" s="178">
        <v>0</v>
      </c>
      <c r="X69" s="178">
        <f>'2b COVID Adjustment'!$F$325</f>
        <v>0</v>
      </c>
      <c r="Y69" s="178">
        <f>'2b COVID Adjustment'!$G$325</f>
        <v>0</v>
      </c>
      <c r="Z69" s="178" t="s">
        <v>132</v>
      </c>
      <c r="AA69" s="327" t="s">
        <v>132</v>
      </c>
      <c r="AB69" s="328">
        <f>'2e COVID true-up'!$F$449</f>
        <v>0</v>
      </c>
      <c r="AC69" s="328">
        <f>'2e COVID true-up'!$G$449</f>
        <v>0</v>
      </c>
      <c r="AD69" s="6"/>
    </row>
    <row r="70" spans="1:30" s="7" customFormat="1" ht="11.25" customHeight="1">
      <c r="A70" s="6"/>
      <c r="B70" s="410"/>
      <c r="C70" s="390"/>
      <c r="D70" s="393"/>
      <c r="E70" s="396"/>
      <c r="F70" s="137" t="s">
        <v>133</v>
      </c>
      <c r="G70" s="413"/>
      <c r="H70" s="407"/>
      <c r="I70" s="172"/>
      <c r="J70" s="178" t="s">
        <v>132</v>
      </c>
      <c r="K70" s="178" t="s">
        <v>132</v>
      </c>
      <c r="L70" s="178" t="s">
        <v>132</v>
      </c>
      <c r="M70" s="178" t="s">
        <v>132</v>
      </c>
      <c r="N70" s="178" t="s">
        <v>132</v>
      </c>
      <c r="O70" s="178" t="s">
        <v>132</v>
      </c>
      <c r="P70" s="178" t="s">
        <v>132</v>
      </c>
      <c r="Q70" s="178" t="s">
        <v>132</v>
      </c>
      <c r="R70" s="172"/>
      <c r="S70" s="178" t="s">
        <v>132</v>
      </c>
      <c r="T70" s="178" t="s">
        <v>132</v>
      </c>
      <c r="U70" s="178" t="s">
        <v>132</v>
      </c>
      <c r="V70" s="178" t="s">
        <v>132</v>
      </c>
      <c r="W70" s="178">
        <v>0</v>
      </c>
      <c r="X70" s="178">
        <f>'2b COVID Adjustment'!$F$325</f>
        <v>0</v>
      </c>
      <c r="Y70" s="178">
        <f>'2b COVID Adjustment'!$G$325</f>
        <v>0</v>
      </c>
      <c r="Z70" s="178" t="s">
        <v>132</v>
      </c>
      <c r="AA70" s="327" t="s">
        <v>132</v>
      </c>
      <c r="AB70" s="328">
        <f>'2e COVID true-up'!$F$449</f>
        <v>0</v>
      </c>
      <c r="AC70" s="328">
        <f>'2e COVID true-up'!$G$449</f>
        <v>0</v>
      </c>
      <c r="AD70" s="6"/>
    </row>
    <row r="71" spans="1:30" s="7" customFormat="1" ht="11.25" customHeight="1">
      <c r="A71" s="6"/>
      <c r="B71" s="410"/>
      <c r="C71" s="390"/>
      <c r="D71" s="393"/>
      <c r="E71" s="396"/>
      <c r="F71" s="137" t="s">
        <v>134</v>
      </c>
      <c r="G71" s="413"/>
      <c r="H71" s="407"/>
      <c r="I71" s="172"/>
      <c r="J71" s="178" t="s">
        <v>132</v>
      </c>
      <c r="K71" s="178" t="s">
        <v>132</v>
      </c>
      <c r="L71" s="178" t="s">
        <v>132</v>
      </c>
      <c r="M71" s="178" t="s">
        <v>132</v>
      </c>
      <c r="N71" s="178" t="s">
        <v>132</v>
      </c>
      <c r="O71" s="178" t="s">
        <v>132</v>
      </c>
      <c r="P71" s="178" t="s">
        <v>132</v>
      </c>
      <c r="Q71" s="178" t="s">
        <v>132</v>
      </c>
      <c r="R71" s="172"/>
      <c r="S71" s="178" t="s">
        <v>132</v>
      </c>
      <c r="T71" s="178" t="s">
        <v>132</v>
      </c>
      <c r="U71" s="178" t="s">
        <v>132</v>
      </c>
      <c r="V71" s="178" t="s">
        <v>132</v>
      </c>
      <c r="W71" s="178">
        <v>0</v>
      </c>
      <c r="X71" s="178">
        <f>'2b COVID Adjustment'!$F$325</f>
        <v>0</v>
      </c>
      <c r="Y71" s="178">
        <f>'2b COVID Adjustment'!$G$325</f>
        <v>0</v>
      </c>
      <c r="Z71" s="178" t="s">
        <v>132</v>
      </c>
      <c r="AA71" s="327" t="s">
        <v>132</v>
      </c>
      <c r="AB71" s="328">
        <f>'2e COVID true-up'!$F$449</f>
        <v>0</v>
      </c>
      <c r="AC71" s="328">
        <f>'2e COVID true-up'!$G$449</f>
        <v>0</v>
      </c>
      <c r="AD71" s="6"/>
    </row>
    <row r="72" spans="1:30" s="7" customFormat="1" ht="11.25" customHeight="1">
      <c r="A72" s="6"/>
      <c r="B72" s="410"/>
      <c r="C72" s="390"/>
      <c r="D72" s="393"/>
      <c r="E72" s="396"/>
      <c r="F72" s="137" t="s">
        <v>135</v>
      </c>
      <c r="G72" s="413"/>
      <c r="H72" s="407"/>
      <c r="I72" s="172"/>
      <c r="J72" s="178" t="s">
        <v>132</v>
      </c>
      <c r="K72" s="178" t="s">
        <v>132</v>
      </c>
      <c r="L72" s="178" t="s">
        <v>132</v>
      </c>
      <c r="M72" s="178" t="s">
        <v>132</v>
      </c>
      <c r="N72" s="178" t="s">
        <v>132</v>
      </c>
      <c r="O72" s="178" t="s">
        <v>132</v>
      </c>
      <c r="P72" s="178" t="s">
        <v>132</v>
      </c>
      <c r="Q72" s="178" t="s">
        <v>132</v>
      </c>
      <c r="R72" s="172"/>
      <c r="S72" s="178" t="s">
        <v>132</v>
      </c>
      <c r="T72" s="178" t="s">
        <v>132</v>
      </c>
      <c r="U72" s="178" t="s">
        <v>132</v>
      </c>
      <c r="V72" s="178" t="s">
        <v>132</v>
      </c>
      <c r="W72" s="178">
        <v>0</v>
      </c>
      <c r="X72" s="178">
        <f>'2b COVID Adjustment'!$F$325</f>
        <v>0</v>
      </c>
      <c r="Y72" s="178">
        <f>'2b COVID Adjustment'!$G$325</f>
        <v>0</v>
      </c>
      <c r="Z72" s="178" t="s">
        <v>132</v>
      </c>
      <c r="AA72" s="327" t="s">
        <v>132</v>
      </c>
      <c r="AB72" s="328">
        <f>'2e COVID true-up'!$F$449</f>
        <v>0</v>
      </c>
      <c r="AC72" s="328">
        <f>'2e COVID true-up'!$G$449</f>
        <v>0</v>
      </c>
      <c r="AD72" s="6"/>
    </row>
    <row r="73" spans="1:30" s="7" customFormat="1" ht="11.25" customHeight="1">
      <c r="A73" s="6"/>
      <c r="B73" s="410"/>
      <c r="C73" s="390"/>
      <c r="D73" s="393"/>
      <c r="E73" s="396"/>
      <c r="F73" s="137" t="s">
        <v>136</v>
      </c>
      <c r="G73" s="413"/>
      <c r="H73" s="407"/>
      <c r="I73" s="172"/>
      <c r="J73" s="178" t="s">
        <v>132</v>
      </c>
      <c r="K73" s="178" t="s">
        <v>132</v>
      </c>
      <c r="L73" s="178" t="s">
        <v>132</v>
      </c>
      <c r="M73" s="178" t="s">
        <v>132</v>
      </c>
      <c r="N73" s="178" t="s">
        <v>132</v>
      </c>
      <c r="O73" s="178" t="s">
        <v>132</v>
      </c>
      <c r="P73" s="178" t="s">
        <v>132</v>
      </c>
      <c r="Q73" s="178" t="s">
        <v>132</v>
      </c>
      <c r="R73" s="172"/>
      <c r="S73" s="178" t="s">
        <v>132</v>
      </c>
      <c r="T73" s="178" t="s">
        <v>132</v>
      </c>
      <c r="U73" s="178" t="s">
        <v>132</v>
      </c>
      <c r="V73" s="178" t="s">
        <v>132</v>
      </c>
      <c r="W73" s="178">
        <v>0</v>
      </c>
      <c r="X73" s="178">
        <f>'2b COVID Adjustment'!$F$325</f>
        <v>0</v>
      </c>
      <c r="Y73" s="178">
        <f>'2b COVID Adjustment'!$G$325</f>
        <v>0</v>
      </c>
      <c r="Z73" s="178" t="s">
        <v>132</v>
      </c>
      <c r="AA73" s="327" t="s">
        <v>132</v>
      </c>
      <c r="AB73" s="328">
        <f>'2e COVID true-up'!$F$449</f>
        <v>0</v>
      </c>
      <c r="AC73" s="328">
        <f>'2e COVID true-up'!$G$449</f>
        <v>0</v>
      </c>
      <c r="AD73" s="6"/>
    </row>
    <row r="74" spans="1:30" s="7" customFormat="1" ht="11.25" customHeight="1">
      <c r="A74" s="6"/>
      <c r="B74" s="410"/>
      <c r="C74" s="390"/>
      <c r="D74" s="393"/>
      <c r="E74" s="396"/>
      <c r="F74" s="137" t="s">
        <v>137</v>
      </c>
      <c r="G74" s="413"/>
      <c r="H74" s="407"/>
      <c r="I74" s="172"/>
      <c r="J74" s="178" t="s">
        <v>132</v>
      </c>
      <c r="K74" s="178" t="s">
        <v>132</v>
      </c>
      <c r="L74" s="178" t="s">
        <v>132</v>
      </c>
      <c r="M74" s="178" t="s">
        <v>132</v>
      </c>
      <c r="N74" s="178" t="s">
        <v>132</v>
      </c>
      <c r="O74" s="178" t="s">
        <v>132</v>
      </c>
      <c r="P74" s="178" t="s">
        <v>132</v>
      </c>
      <c r="Q74" s="178" t="s">
        <v>132</v>
      </c>
      <c r="R74" s="172"/>
      <c r="S74" s="178" t="s">
        <v>132</v>
      </c>
      <c r="T74" s="178" t="s">
        <v>132</v>
      </c>
      <c r="U74" s="178" t="s">
        <v>132</v>
      </c>
      <c r="V74" s="178" t="s">
        <v>132</v>
      </c>
      <c r="W74" s="178">
        <v>0</v>
      </c>
      <c r="X74" s="178">
        <f>'2b COVID Adjustment'!$F$325</f>
        <v>0</v>
      </c>
      <c r="Y74" s="178">
        <f>'2b COVID Adjustment'!$G$325</f>
        <v>0</v>
      </c>
      <c r="Z74" s="178" t="s">
        <v>132</v>
      </c>
      <c r="AA74" s="327" t="s">
        <v>132</v>
      </c>
      <c r="AB74" s="328">
        <f>'2e COVID true-up'!$F$449</f>
        <v>0</v>
      </c>
      <c r="AC74" s="328">
        <f>'2e COVID true-up'!$G$449</f>
        <v>0</v>
      </c>
      <c r="AD74" s="6"/>
    </row>
    <row r="75" spans="1:30" s="7" customFormat="1" ht="11.25" customHeight="1">
      <c r="A75" s="6"/>
      <c r="B75" s="410"/>
      <c r="C75" s="390"/>
      <c r="D75" s="393"/>
      <c r="E75" s="396"/>
      <c r="F75" s="137" t="s">
        <v>138</v>
      </c>
      <c r="G75" s="413"/>
      <c r="H75" s="407"/>
      <c r="I75" s="172"/>
      <c r="J75" s="178" t="s">
        <v>132</v>
      </c>
      <c r="K75" s="178" t="s">
        <v>132</v>
      </c>
      <c r="L75" s="178" t="s">
        <v>132</v>
      </c>
      <c r="M75" s="178" t="s">
        <v>132</v>
      </c>
      <c r="N75" s="178" t="s">
        <v>132</v>
      </c>
      <c r="O75" s="178" t="s">
        <v>132</v>
      </c>
      <c r="P75" s="178" t="s">
        <v>132</v>
      </c>
      <c r="Q75" s="178" t="s">
        <v>132</v>
      </c>
      <c r="R75" s="172"/>
      <c r="S75" s="178" t="s">
        <v>132</v>
      </c>
      <c r="T75" s="178" t="s">
        <v>132</v>
      </c>
      <c r="U75" s="178" t="s">
        <v>132</v>
      </c>
      <c r="V75" s="178" t="s">
        <v>132</v>
      </c>
      <c r="W75" s="178">
        <v>0</v>
      </c>
      <c r="X75" s="178">
        <f>'2b COVID Adjustment'!$F$325</f>
        <v>0</v>
      </c>
      <c r="Y75" s="178">
        <f>'2b COVID Adjustment'!$G$325</f>
        <v>0</v>
      </c>
      <c r="Z75" s="178" t="s">
        <v>132</v>
      </c>
      <c r="AA75" s="327" t="s">
        <v>132</v>
      </c>
      <c r="AB75" s="328">
        <f>'2e COVID true-up'!$F$449</f>
        <v>0</v>
      </c>
      <c r="AC75" s="328">
        <f>'2e COVID true-up'!$G$449</f>
        <v>0</v>
      </c>
      <c r="AD75" s="6"/>
    </row>
    <row r="76" spans="1:30" s="7" customFormat="1" ht="11.25" customHeight="1">
      <c r="A76" s="6"/>
      <c r="B76" s="410"/>
      <c r="C76" s="390"/>
      <c r="D76" s="393"/>
      <c r="E76" s="396"/>
      <c r="F76" s="137" t="s">
        <v>139</v>
      </c>
      <c r="G76" s="413"/>
      <c r="H76" s="407"/>
      <c r="I76" s="172"/>
      <c r="J76" s="178" t="s">
        <v>132</v>
      </c>
      <c r="K76" s="178" t="s">
        <v>132</v>
      </c>
      <c r="L76" s="178" t="s">
        <v>132</v>
      </c>
      <c r="M76" s="178" t="s">
        <v>132</v>
      </c>
      <c r="N76" s="178" t="s">
        <v>132</v>
      </c>
      <c r="O76" s="178" t="s">
        <v>132</v>
      </c>
      <c r="P76" s="178" t="s">
        <v>132</v>
      </c>
      <c r="Q76" s="178" t="s">
        <v>132</v>
      </c>
      <c r="R76" s="172"/>
      <c r="S76" s="178" t="s">
        <v>132</v>
      </c>
      <c r="T76" s="178" t="s">
        <v>132</v>
      </c>
      <c r="U76" s="178" t="s">
        <v>132</v>
      </c>
      <c r="V76" s="178" t="s">
        <v>132</v>
      </c>
      <c r="W76" s="178">
        <v>0</v>
      </c>
      <c r="X76" s="178">
        <f>'2b COVID Adjustment'!$F$325</f>
        <v>0</v>
      </c>
      <c r="Y76" s="178">
        <f>'2b COVID Adjustment'!$G$325</f>
        <v>0</v>
      </c>
      <c r="Z76" s="178" t="s">
        <v>132</v>
      </c>
      <c r="AA76" s="327" t="s">
        <v>132</v>
      </c>
      <c r="AB76" s="328">
        <f>'2e COVID true-up'!$F$449</f>
        <v>0</v>
      </c>
      <c r="AC76" s="328">
        <f>'2e COVID true-up'!$G$449</f>
        <v>0</v>
      </c>
      <c r="AD76" s="6"/>
    </row>
    <row r="77" spans="1:30" s="7" customFormat="1" ht="11.25" customHeight="1">
      <c r="A77" s="6"/>
      <c r="B77" s="410"/>
      <c r="C77" s="390"/>
      <c r="D77" s="393"/>
      <c r="E77" s="396"/>
      <c r="F77" s="137" t="s">
        <v>140</v>
      </c>
      <c r="G77" s="413"/>
      <c r="H77" s="407"/>
      <c r="I77" s="172"/>
      <c r="J77" s="178" t="s">
        <v>132</v>
      </c>
      <c r="K77" s="178" t="s">
        <v>132</v>
      </c>
      <c r="L77" s="178" t="s">
        <v>132</v>
      </c>
      <c r="M77" s="178" t="s">
        <v>132</v>
      </c>
      <c r="N77" s="178" t="s">
        <v>132</v>
      </c>
      <c r="O77" s="178" t="s">
        <v>132</v>
      </c>
      <c r="P77" s="178" t="s">
        <v>132</v>
      </c>
      <c r="Q77" s="178" t="s">
        <v>132</v>
      </c>
      <c r="R77" s="172"/>
      <c r="S77" s="178" t="s">
        <v>132</v>
      </c>
      <c r="T77" s="178" t="s">
        <v>132</v>
      </c>
      <c r="U77" s="178" t="s">
        <v>132</v>
      </c>
      <c r="V77" s="178" t="s">
        <v>132</v>
      </c>
      <c r="W77" s="178">
        <v>0</v>
      </c>
      <c r="X77" s="178">
        <f>'2b COVID Adjustment'!$F$325</f>
        <v>0</v>
      </c>
      <c r="Y77" s="178">
        <f>'2b COVID Adjustment'!$G$325</f>
        <v>0</v>
      </c>
      <c r="Z77" s="178" t="s">
        <v>132</v>
      </c>
      <c r="AA77" s="327" t="s">
        <v>132</v>
      </c>
      <c r="AB77" s="328">
        <f>'2e COVID true-up'!$F$449</f>
        <v>0</v>
      </c>
      <c r="AC77" s="328">
        <f>'2e COVID true-up'!$G$449</f>
        <v>0</v>
      </c>
      <c r="AD77" s="6"/>
    </row>
    <row r="78" spans="1:30" s="7" customFormat="1" ht="11.25" customHeight="1">
      <c r="A78" s="6"/>
      <c r="B78" s="410"/>
      <c r="C78" s="390"/>
      <c r="D78" s="393"/>
      <c r="E78" s="396"/>
      <c r="F78" s="137" t="s">
        <v>141</v>
      </c>
      <c r="G78" s="413"/>
      <c r="H78" s="407"/>
      <c r="I78" s="172"/>
      <c r="J78" s="178" t="s">
        <v>132</v>
      </c>
      <c r="K78" s="178" t="s">
        <v>132</v>
      </c>
      <c r="L78" s="178" t="s">
        <v>132</v>
      </c>
      <c r="M78" s="178" t="s">
        <v>132</v>
      </c>
      <c r="N78" s="178" t="s">
        <v>132</v>
      </c>
      <c r="O78" s="178" t="s">
        <v>132</v>
      </c>
      <c r="P78" s="178" t="s">
        <v>132</v>
      </c>
      <c r="Q78" s="178" t="s">
        <v>132</v>
      </c>
      <c r="R78" s="172"/>
      <c r="S78" s="178" t="s">
        <v>132</v>
      </c>
      <c r="T78" s="178" t="s">
        <v>132</v>
      </c>
      <c r="U78" s="178" t="s">
        <v>132</v>
      </c>
      <c r="V78" s="178" t="s">
        <v>132</v>
      </c>
      <c r="W78" s="178">
        <v>0</v>
      </c>
      <c r="X78" s="178">
        <f>'2b COVID Adjustment'!$F$325</f>
        <v>0</v>
      </c>
      <c r="Y78" s="178">
        <f>'2b COVID Adjustment'!$G$325</f>
        <v>0</v>
      </c>
      <c r="Z78" s="178" t="s">
        <v>132</v>
      </c>
      <c r="AA78" s="327" t="s">
        <v>132</v>
      </c>
      <c r="AB78" s="328">
        <f>'2e COVID true-up'!$F$449</f>
        <v>0</v>
      </c>
      <c r="AC78" s="328">
        <f>'2e COVID true-up'!$G$449</f>
        <v>0</v>
      </c>
      <c r="AD78" s="6"/>
    </row>
    <row r="79" spans="1:30" s="7" customFormat="1" ht="11.25" customHeight="1">
      <c r="A79" s="6"/>
      <c r="B79" s="410"/>
      <c r="C79" s="390"/>
      <c r="D79" s="393"/>
      <c r="E79" s="396"/>
      <c r="F79" s="137" t="s">
        <v>142</v>
      </c>
      <c r="G79" s="413"/>
      <c r="H79" s="407"/>
      <c r="I79" s="172"/>
      <c r="J79" s="178" t="s">
        <v>132</v>
      </c>
      <c r="K79" s="178" t="s">
        <v>132</v>
      </c>
      <c r="L79" s="178" t="s">
        <v>132</v>
      </c>
      <c r="M79" s="178" t="s">
        <v>132</v>
      </c>
      <c r="N79" s="178" t="s">
        <v>132</v>
      </c>
      <c r="O79" s="178" t="s">
        <v>132</v>
      </c>
      <c r="P79" s="178" t="s">
        <v>132</v>
      </c>
      <c r="Q79" s="178" t="s">
        <v>132</v>
      </c>
      <c r="R79" s="172"/>
      <c r="S79" s="178" t="s">
        <v>132</v>
      </c>
      <c r="T79" s="178" t="s">
        <v>132</v>
      </c>
      <c r="U79" s="178" t="s">
        <v>132</v>
      </c>
      <c r="V79" s="178" t="s">
        <v>132</v>
      </c>
      <c r="W79" s="178">
        <v>0</v>
      </c>
      <c r="X79" s="178">
        <f>'2b COVID Adjustment'!$F$325</f>
        <v>0</v>
      </c>
      <c r="Y79" s="178">
        <f>'2b COVID Adjustment'!$G$325</f>
        <v>0</v>
      </c>
      <c r="Z79" s="178" t="s">
        <v>132</v>
      </c>
      <c r="AA79" s="327" t="s">
        <v>132</v>
      </c>
      <c r="AB79" s="328">
        <f>'2e COVID true-up'!$F$449</f>
        <v>0</v>
      </c>
      <c r="AC79" s="328">
        <f>'2e COVID true-up'!$G$449</f>
        <v>0</v>
      </c>
      <c r="AD79" s="6"/>
    </row>
    <row r="80" spans="1:30" s="7" customFormat="1" ht="11.25" customHeight="1">
      <c r="A80" s="6"/>
      <c r="B80" s="410"/>
      <c r="C80" s="390"/>
      <c r="D80" s="393"/>
      <c r="E80" s="396"/>
      <c r="F80" s="137" t="s">
        <v>143</v>
      </c>
      <c r="G80" s="413"/>
      <c r="H80" s="407"/>
      <c r="I80" s="172"/>
      <c r="J80" s="178" t="s">
        <v>132</v>
      </c>
      <c r="K80" s="178" t="s">
        <v>132</v>
      </c>
      <c r="L80" s="178" t="s">
        <v>132</v>
      </c>
      <c r="M80" s="178" t="s">
        <v>132</v>
      </c>
      <c r="N80" s="178" t="s">
        <v>132</v>
      </c>
      <c r="O80" s="178" t="s">
        <v>132</v>
      </c>
      <c r="P80" s="178" t="s">
        <v>132</v>
      </c>
      <c r="Q80" s="178" t="s">
        <v>132</v>
      </c>
      <c r="R80" s="172"/>
      <c r="S80" s="178" t="s">
        <v>132</v>
      </c>
      <c r="T80" s="178" t="s">
        <v>132</v>
      </c>
      <c r="U80" s="178" t="s">
        <v>132</v>
      </c>
      <c r="V80" s="178" t="s">
        <v>132</v>
      </c>
      <c r="W80" s="178">
        <v>0</v>
      </c>
      <c r="X80" s="178">
        <f>'2b COVID Adjustment'!$F$325</f>
        <v>0</v>
      </c>
      <c r="Y80" s="178">
        <f>'2b COVID Adjustment'!$G$325</f>
        <v>0</v>
      </c>
      <c r="Z80" s="178" t="s">
        <v>132</v>
      </c>
      <c r="AA80" s="327" t="s">
        <v>132</v>
      </c>
      <c r="AB80" s="328">
        <f>'2e COVID true-up'!$F$449</f>
        <v>0</v>
      </c>
      <c r="AC80" s="328">
        <f>'2e COVID true-up'!$G$449</f>
        <v>0</v>
      </c>
      <c r="AD80" s="6"/>
    </row>
    <row r="81" spans="1:30" s="7" customFormat="1" ht="11.25" customHeight="1">
      <c r="A81" s="6"/>
      <c r="B81" s="410"/>
      <c r="C81" s="390"/>
      <c r="D81" s="393"/>
      <c r="E81" s="396"/>
      <c r="F81" s="137" t="s">
        <v>144</v>
      </c>
      <c r="G81" s="413"/>
      <c r="H81" s="407"/>
      <c r="I81" s="172"/>
      <c r="J81" s="178" t="s">
        <v>132</v>
      </c>
      <c r="K81" s="178" t="s">
        <v>132</v>
      </c>
      <c r="L81" s="178" t="s">
        <v>132</v>
      </c>
      <c r="M81" s="178" t="s">
        <v>132</v>
      </c>
      <c r="N81" s="178" t="s">
        <v>132</v>
      </c>
      <c r="O81" s="178" t="s">
        <v>132</v>
      </c>
      <c r="P81" s="178" t="s">
        <v>132</v>
      </c>
      <c r="Q81" s="178" t="s">
        <v>132</v>
      </c>
      <c r="R81" s="172"/>
      <c r="S81" s="178" t="s">
        <v>132</v>
      </c>
      <c r="T81" s="178" t="s">
        <v>132</v>
      </c>
      <c r="U81" s="178" t="s">
        <v>132</v>
      </c>
      <c r="V81" s="178" t="s">
        <v>132</v>
      </c>
      <c r="W81" s="178">
        <v>0</v>
      </c>
      <c r="X81" s="178">
        <f>'2b COVID Adjustment'!$F$325</f>
        <v>0</v>
      </c>
      <c r="Y81" s="178">
        <f>'2b COVID Adjustment'!$G$325</f>
        <v>0</v>
      </c>
      <c r="Z81" s="178" t="s">
        <v>132</v>
      </c>
      <c r="AA81" s="327" t="s">
        <v>132</v>
      </c>
      <c r="AB81" s="328">
        <f>'2e COVID true-up'!$F$449</f>
        <v>0</v>
      </c>
      <c r="AC81" s="328">
        <f>'2e COVID true-up'!$G$449</f>
        <v>0</v>
      </c>
      <c r="AD81" s="6"/>
    </row>
    <row r="82" spans="1:30" s="60" customFormat="1" ht="11.25" customHeight="1" thickBot="1">
      <c r="A82" s="6"/>
      <c r="B82" s="410"/>
      <c r="C82" s="391"/>
      <c r="D82" s="394"/>
      <c r="E82" s="397"/>
      <c r="F82" s="96" t="s">
        <v>145</v>
      </c>
      <c r="G82" s="413"/>
      <c r="H82" s="407"/>
      <c r="I82" s="58"/>
      <c r="J82" s="178" t="s">
        <v>132</v>
      </c>
      <c r="K82" s="178" t="s">
        <v>132</v>
      </c>
      <c r="L82" s="178" t="s">
        <v>132</v>
      </c>
      <c r="M82" s="178" t="s">
        <v>132</v>
      </c>
      <c r="N82" s="178" t="s">
        <v>132</v>
      </c>
      <c r="O82" s="178" t="s">
        <v>132</v>
      </c>
      <c r="P82" s="178" t="s">
        <v>132</v>
      </c>
      <c r="Q82" s="178" t="s">
        <v>132</v>
      </c>
      <c r="R82" s="172"/>
      <c r="S82" s="178" t="s">
        <v>132</v>
      </c>
      <c r="T82" s="178" t="s">
        <v>132</v>
      </c>
      <c r="U82" s="178" t="s">
        <v>132</v>
      </c>
      <c r="V82" s="178" t="s">
        <v>132</v>
      </c>
      <c r="W82" s="178">
        <v>0</v>
      </c>
      <c r="X82" s="178">
        <f>'2b COVID Adjustment'!$F$325</f>
        <v>0</v>
      </c>
      <c r="Y82" s="178">
        <f>'2b COVID Adjustment'!$G$325</f>
        <v>0</v>
      </c>
      <c r="Z82" s="178" t="s">
        <v>132</v>
      </c>
      <c r="AA82" s="327" t="s">
        <v>132</v>
      </c>
      <c r="AB82" s="328">
        <f>'2e COVID true-up'!$F$449</f>
        <v>0</v>
      </c>
      <c r="AC82" s="328">
        <f>'2e COVID true-up'!$G$449</f>
        <v>0</v>
      </c>
      <c r="AD82" s="6"/>
    </row>
    <row r="83" spans="1:30" s="59" customFormat="1" ht="12.6" customHeight="1">
      <c r="A83" s="6"/>
      <c r="B83" s="410"/>
      <c r="C83" s="389" t="s">
        <v>127</v>
      </c>
      <c r="D83" s="392" t="s">
        <v>148</v>
      </c>
      <c r="E83" s="395" t="s">
        <v>146</v>
      </c>
      <c r="F83" s="95" t="s">
        <v>130</v>
      </c>
      <c r="G83" s="413"/>
      <c r="H83" s="407"/>
      <c r="I83" s="57"/>
      <c r="J83" s="178" t="s">
        <v>132</v>
      </c>
      <c r="K83" s="178" t="s">
        <v>132</v>
      </c>
      <c r="L83" s="178" t="s">
        <v>132</v>
      </c>
      <c r="M83" s="178" t="s">
        <v>132</v>
      </c>
      <c r="N83" s="178" t="s">
        <v>132</v>
      </c>
      <c r="O83" s="178" t="s">
        <v>132</v>
      </c>
      <c r="P83" s="178" t="s">
        <v>132</v>
      </c>
      <c r="Q83" s="178" t="s">
        <v>132</v>
      </c>
      <c r="R83" s="172"/>
      <c r="S83" s="178" t="s">
        <v>132</v>
      </c>
      <c r="T83" s="178" t="s">
        <v>132</v>
      </c>
      <c r="U83" s="178" t="s">
        <v>132</v>
      </c>
      <c r="V83" s="178" t="s">
        <v>132</v>
      </c>
      <c r="W83" s="178">
        <v>0</v>
      </c>
      <c r="X83" s="178">
        <f>'2b COVID Adjustment'!$F$326</f>
        <v>0</v>
      </c>
      <c r="Y83" s="178">
        <f>'2b COVID Adjustment'!$G$326</f>
        <v>0</v>
      </c>
      <c r="Z83" s="178" t="s">
        <v>132</v>
      </c>
      <c r="AA83" s="178">
        <f>'2d Backwardation adjustment'!I14</f>
        <v>3.6441792373193169</v>
      </c>
      <c r="AB83" s="328">
        <f>'2d Backwardation adjustment'!J14+'2e COVID true-up'!$F$450</f>
        <v>3.6441792373193169</v>
      </c>
      <c r="AC83" s="328">
        <f>'2e COVID true-up'!$G$450</f>
        <v>0</v>
      </c>
      <c r="AD83" s="6"/>
    </row>
    <row r="84" spans="1:30" s="7" customFormat="1" ht="11.25" customHeight="1">
      <c r="A84" s="6"/>
      <c r="B84" s="410"/>
      <c r="C84" s="390"/>
      <c r="D84" s="393"/>
      <c r="E84" s="396"/>
      <c r="F84" s="137" t="s">
        <v>133</v>
      </c>
      <c r="G84" s="413"/>
      <c r="H84" s="407"/>
      <c r="I84" s="172"/>
      <c r="J84" s="178" t="s">
        <v>132</v>
      </c>
      <c r="K84" s="178" t="s">
        <v>132</v>
      </c>
      <c r="L84" s="178" t="s">
        <v>132</v>
      </c>
      <c r="M84" s="178" t="s">
        <v>132</v>
      </c>
      <c r="N84" s="178" t="s">
        <v>132</v>
      </c>
      <c r="O84" s="178" t="s">
        <v>132</v>
      </c>
      <c r="P84" s="178" t="s">
        <v>132</v>
      </c>
      <c r="Q84" s="178" t="s">
        <v>132</v>
      </c>
      <c r="R84" s="172"/>
      <c r="S84" s="178" t="s">
        <v>132</v>
      </c>
      <c r="T84" s="178" t="s">
        <v>132</v>
      </c>
      <c r="U84" s="178" t="s">
        <v>132</v>
      </c>
      <c r="V84" s="178" t="s">
        <v>132</v>
      </c>
      <c r="W84" s="178">
        <v>0</v>
      </c>
      <c r="X84" s="178">
        <f>'2b COVID Adjustment'!$F$326</f>
        <v>0</v>
      </c>
      <c r="Y84" s="178">
        <f>'2b COVID Adjustment'!$G$326</f>
        <v>0</v>
      </c>
      <c r="Z84" s="178" t="s">
        <v>132</v>
      </c>
      <c r="AA84" s="178">
        <f>'2d Backwardation adjustment'!I15+'2e COVID true-up'!$F$450</f>
        <v>3.5781814172731288</v>
      </c>
      <c r="AB84" s="328">
        <f>'2d Backwardation adjustment'!J15+'2e COVID true-up'!$F$450</f>
        <v>3.5781814172731288</v>
      </c>
      <c r="AC84" s="328">
        <f>'2e COVID true-up'!$G$450</f>
        <v>0</v>
      </c>
      <c r="AD84" s="6"/>
    </row>
    <row r="85" spans="1:30" s="7" customFormat="1" ht="11.25" customHeight="1">
      <c r="A85" s="6"/>
      <c r="B85" s="410"/>
      <c r="C85" s="390"/>
      <c r="D85" s="393"/>
      <c r="E85" s="396"/>
      <c r="F85" s="137" t="s">
        <v>134</v>
      </c>
      <c r="G85" s="413"/>
      <c r="H85" s="407"/>
      <c r="I85" s="172"/>
      <c r="J85" s="178" t="s">
        <v>132</v>
      </c>
      <c r="K85" s="178" t="s">
        <v>132</v>
      </c>
      <c r="L85" s="178" t="s">
        <v>132</v>
      </c>
      <c r="M85" s="178" t="s">
        <v>132</v>
      </c>
      <c r="N85" s="178" t="s">
        <v>132</v>
      </c>
      <c r="O85" s="178" t="s">
        <v>132</v>
      </c>
      <c r="P85" s="178" t="s">
        <v>132</v>
      </c>
      <c r="Q85" s="178" t="s">
        <v>132</v>
      </c>
      <c r="R85" s="172"/>
      <c r="S85" s="178" t="s">
        <v>132</v>
      </c>
      <c r="T85" s="178" t="s">
        <v>132</v>
      </c>
      <c r="U85" s="178" t="s">
        <v>132</v>
      </c>
      <c r="V85" s="178" t="s">
        <v>132</v>
      </c>
      <c r="W85" s="178">
        <v>0</v>
      </c>
      <c r="X85" s="178">
        <f>'2b COVID Adjustment'!$F$326</f>
        <v>0</v>
      </c>
      <c r="Y85" s="178">
        <f>'2b COVID Adjustment'!$G$326</f>
        <v>0</v>
      </c>
      <c r="Z85" s="178" t="s">
        <v>132</v>
      </c>
      <c r="AA85" s="178">
        <f>'2d Backwardation adjustment'!I16+'2e COVID true-up'!$F$450</f>
        <v>3.6906893370378095</v>
      </c>
      <c r="AB85" s="328">
        <f>'2d Backwardation adjustment'!J16+'2e COVID true-up'!$F$450</f>
        <v>3.6906893370378095</v>
      </c>
      <c r="AC85" s="328">
        <f>'2e COVID true-up'!$G$450</f>
        <v>0</v>
      </c>
      <c r="AD85" s="6"/>
    </row>
    <row r="86" spans="1:30" s="7" customFormat="1" ht="11.25" customHeight="1">
      <c r="A86" s="6"/>
      <c r="B86" s="410"/>
      <c r="C86" s="390"/>
      <c r="D86" s="393"/>
      <c r="E86" s="396"/>
      <c r="F86" s="137" t="s">
        <v>135</v>
      </c>
      <c r="G86" s="413"/>
      <c r="H86" s="407"/>
      <c r="I86" s="172"/>
      <c r="J86" s="178" t="s">
        <v>132</v>
      </c>
      <c r="K86" s="178" t="s">
        <v>132</v>
      </c>
      <c r="L86" s="178" t="s">
        <v>132</v>
      </c>
      <c r="M86" s="178" t="s">
        <v>132</v>
      </c>
      <c r="N86" s="178" t="s">
        <v>132</v>
      </c>
      <c r="O86" s="178" t="s">
        <v>132</v>
      </c>
      <c r="P86" s="178" t="s">
        <v>132</v>
      </c>
      <c r="Q86" s="178" t="s">
        <v>132</v>
      </c>
      <c r="R86" s="172"/>
      <c r="S86" s="178" t="s">
        <v>132</v>
      </c>
      <c r="T86" s="178" t="s">
        <v>132</v>
      </c>
      <c r="U86" s="178" t="s">
        <v>132</v>
      </c>
      <c r="V86" s="178" t="s">
        <v>132</v>
      </c>
      <c r="W86" s="178">
        <v>0</v>
      </c>
      <c r="X86" s="178">
        <f>'2b COVID Adjustment'!$F$326</f>
        <v>0</v>
      </c>
      <c r="Y86" s="178">
        <f>'2b COVID Adjustment'!$G$326</f>
        <v>0</v>
      </c>
      <c r="Z86" s="178" t="s">
        <v>132</v>
      </c>
      <c r="AA86" s="178">
        <f>'2d Backwardation adjustment'!I17+'2e COVID true-up'!$F$450</f>
        <v>3.7325003146858649</v>
      </c>
      <c r="AB86" s="328">
        <f>'2d Backwardation adjustment'!J17+'2e COVID true-up'!$F$450</f>
        <v>3.7325003146858649</v>
      </c>
      <c r="AC86" s="328">
        <f>'2e COVID true-up'!$G$450</f>
        <v>0</v>
      </c>
      <c r="AD86" s="6"/>
    </row>
    <row r="87" spans="1:30" s="7" customFormat="1" ht="11.25" customHeight="1">
      <c r="A87" s="6"/>
      <c r="B87" s="410"/>
      <c r="C87" s="390"/>
      <c r="D87" s="393"/>
      <c r="E87" s="396"/>
      <c r="F87" s="137" t="s">
        <v>136</v>
      </c>
      <c r="G87" s="413"/>
      <c r="H87" s="407"/>
      <c r="I87" s="172"/>
      <c r="J87" s="178" t="s">
        <v>132</v>
      </c>
      <c r="K87" s="178" t="s">
        <v>132</v>
      </c>
      <c r="L87" s="178" t="s">
        <v>132</v>
      </c>
      <c r="M87" s="178" t="s">
        <v>132</v>
      </c>
      <c r="N87" s="178" t="s">
        <v>132</v>
      </c>
      <c r="O87" s="178" t="s">
        <v>132</v>
      </c>
      <c r="P87" s="178" t="s">
        <v>132</v>
      </c>
      <c r="Q87" s="178" t="s">
        <v>132</v>
      </c>
      <c r="R87" s="172"/>
      <c r="S87" s="178" t="s">
        <v>132</v>
      </c>
      <c r="T87" s="178" t="s">
        <v>132</v>
      </c>
      <c r="U87" s="178" t="s">
        <v>132</v>
      </c>
      <c r="V87" s="178" t="s">
        <v>132</v>
      </c>
      <c r="W87" s="178">
        <v>0</v>
      </c>
      <c r="X87" s="178">
        <f>'2b COVID Adjustment'!$F$326</f>
        <v>0</v>
      </c>
      <c r="Y87" s="178">
        <f>'2b COVID Adjustment'!$G$326</f>
        <v>0</v>
      </c>
      <c r="Z87" s="178" t="s">
        <v>132</v>
      </c>
      <c r="AA87" s="178">
        <f>'2d Backwardation adjustment'!I18+'2e COVID true-up'!$F$450</f>
        <v>3.6500468921292559</v>
      </c>
      <c r="AB87" s="328">
        <f>'2d Backwardation adjustment'!J18+'2e COVID true-up'!$F$450</f>
        <v>3.6500468921292559</v>
      </c>
      <c r="AC87" s="328">
        <f>'2e COVID true-up'!$G$450</f>
        <v>0</v>
      </c>
      <c r="AD87" s="6"/>
    </row>
    <row r="88" spans="1:30" s="7" customFormat="1" ht="11.25" customHeight="1">
      <c r="A88" s="6"/>
      <c r="B88" s="410"/>
      <c r="C88" s="390"/>
      <c r="D88" s="393"/>
      <c r="E88" s="396"/>
      <c r="F88" s="137" t="s">
        <v>137</v>
      </c>
      <c r="G88" s="413"/>
      <c r="H88" s="407"/>
      <c r="I88" s="172"/>
      <c r="J88" s="178" t="s">
        <v>132</v>
      </c>
      <c r="K88" s="178" t="s">
        <v>132</v>
      </c>
      <c r="L88" s="178" t="s">
        <v>132</v>
      </c>
      <c r="M88" s="178" t="s">
        <v>132</v>
      </c>
      <c r="N88" s="178" t="s">
        <v>132</v>
      </c>
      <c r="O88" s="178" t="s">
        <v>132</v>
      </c>
      <c r="P88" s="178" t="s">
        <v>132</v>
      </c>
      <c r="Q88" s="178" t="s">
        <v>132</v>
      </c>
      <c r="R88" s="172"/>
      <c r="S88" s="178" t="s">
        <v>132</v>
      </c>
      <c r="T88" s="178" t="s">
        <v>132</v>
      </c>
      <c r="U88" s="178" t="s">
        <v>132</v>
      </c>
      <c r="V88" s="178" t="s">
        <v>132</v>
      </c>
      <c r="W88" s="178">
        <v>0</v>
      </c>
      <c r="X88" s="178">
        <f>'2b COVID Adjustment'!$F$326</f>
        <v>0</v>
      </c>
      <c r="Y88" s="178">
        <f>'2b COVID Adjustment'!$G$326</f>
        <v>0</v>
      </c>
      <c r="Z88" s="178" t="s">
        <v>132</v>
      </c>
      <c r="AA88" s="178">
        <f>'2d Backwardation adjustment'!I19+'2e COVID true-up'!$F$450</f>
        <v>3.5419748884501487</v>
      </c>
      <c r="AB88" s="328">
        <f>'2d Backwardation adjustment'!J19+'2e COVID true-up'!$F$450</f>
        <v>3.5419748884501487</v>
      </c>
      <c r="AC88" s="328">
        <f>'2e COVID true-up'!$G$450</f>
        <v>0</v>
      </c>
      <c r="AD88" s="6"/>
    </row>
    <row r="89" spans="1:30" s="7" customFormat="1" ht="11.25" customHeight="1">
      <c r="A89" s="6"/>
      <c r="B89" s="410"/>
      <c r="C89" s="390"/>
      <c r="D89" s="393"/>
      <c r="E89" s="396"/>
      <c r="F89" s="137" t="s">
        <v>138</v>
      </c>
      <c r="G89" s="413"/>
      <c r="H89" s="407"/>
      <c r="I89" s="172"/>
      <c r="J89" s="178" t="s">
        <v>132</v>
      </c>
      <c r="K89" s="178" t="s">
        <v>132</v>
      </c>
      <c r="L89" s="178" t="s">
        <v>132</v>
      </c>
      <c r="M89" s="178" t="s">
        <v>132</v>
      </c>
      <c r="N89" s="178" t="s">
        <v>132</v>
      </c>
      <c r="O89" s="178" t="s">
        <v>132</v>
      </c>
      <c r="P89" s="178" t="s">
        <v>132</v>
      </c>
      <c r="Q89" s="178" t="s">
        <v>132</v>
      </c>
      <c r="R89" s="172"/>
      <c r="S89" s="178" t="s">
        <v>132</v>
      </c>
      <c r="T89" s="178" t="s">
        <v>132</v>
      </c>
      <c r="U89" s="178" t="s">
        <v>132</v>
      </c>
      <c r="V89" s="178" t="s">
        <v>132</v>
      </c>
      <c r="W89" s="178">
        <v>0</v>
      </c>
      <c r="X89" s="178">
        <f>'2b COVID Adjustment'!$F$326</f>
        <v>0</v>
      </c>
      <c r="Y89" s="178">
        <f>'2b COVID Adjustment'!$G$326</f>
        <v>0</v>
      </c>
      <c r="Z89" s="178" t="s">
        <v>132</v>
      </c>
      <c r="AA89" s="178">
        <f>'2d Backwardation adjustment'!I20+'2e COVID true-up'!$F$450</f>
        <v>3.5989972783701902</v>
      </c>
      <c r="AB89" s="328">
        <f>'2d Backwardation adjustment'!J20+'2e COVID true-up'!$F$450</f>
        <v>3.5989972783701902</v>
      </c>
      <c r="AC89" s="328">
        <f>'2e COVID true-up'!$G$450</f>
        <v>0</v>
      </c>
      <c r="AD89" s="6"/>
    </row>
    <row r="90" spans="1:30" s="7" customFormat="1" ht="11.25" customHeight="1">
      <c r="A90" s="6"/>
      <c r="B90" s="410"/>
      <c r="C90" s="390"/>
      <c r="D90" s="393"/>
      <c r="E90" s="396"/>
      <c r="F90" s="137" t="s">
        <v>139</v>
      </c>
      <c r="G90" s="413"/>
      <c r="H90" s="407"/>
      <c r="I90" s="172"/>
      <c r="J90" s="178" t="s">
        <v>132</v>
      </c>
      <c r="K90" s="178" t="s">
        <v>132</v>
      </c>
      <c r="L90" s="178" t="s">
        <v>132</v>
      </c>
      <c r="M90" s="178" t="s">
        <v>132</v>
      </c>
      <c r="N90" s="178" t="s">
        <v>132</v>
      </c>
      <c r="O90" s="178" t="s">
        <v>132</v>
      </c>
      <c r="P90" s="178" t="s">
        <v>132</v>
      </c>
      <c r="Q90" s="178" t="s">
        <v>132</v>
      </c>
      <c r="R90" s="172"/>
      <c r="S90" s="178" t="s">
        <v>132</v>
      </c>
      <c r="T90" s="178" t="s">
        <v>132</v>
      </c>
      <c r="U90" s="178" t="s">
        <v>132</v>
      </c>
      <c r="V90" s="178" t="s">
        <v>132</v>
      </c>
      <c r="W90" s="178">
        <v>0</v>
      </c>
      <c r="X90" s="178">
        <f>'2b COVID Adjustment'!$F$326</f>
        <v>0</v>
      </c>
      <c r="Y90" s="178">
        <f>'2b COVID Adjustment'!$G$326</f>
        <v>0</v>
      </c>
      <c r="Z90" s="178" t="s">
        <v>132</v>
      </c>
      <c r="AA90" s="178">
        <f>'2d Backwardation adjustment'!I21+'2e COVID true-up'!$F$450</f>
        <v>3.6397073452857711</v>
      </c>
      <c r="AB90" s="328">
        <f>'2d Backwardation adjustment'!J21+'2e COVID true-up'!$F$450</f>
        <v>3.6397073452857711</v>
      </c>
      <c r="AC90" s="328">
        <f>'2e COVID true-up'!$G$450</f>
        <v>0</v>
      </c>
      <c r="AD90" s="6"/>
    </row>
    <row r="91" spans="1:30" s="7" customFormat="1" ht="11.25" customHeight="1">
      <c r="A91" s="6"/>
      <c r="B91" s="410"/>
      <c r="C91" s="390"/>
      <c r="D91" s="393"/>
      <c r="E91" s="396"/>
      <c r="F91" s="137" t="s">
        <v>140</v>
      </c>
      <c r="G91" s="413"/>
      <c r="H91" s="407"/>
      <c r="I91" s="172"/>
      <c r="J91" s="178" t="s">
        <v>132</v>
      </c>
      <c r="K91" s="178" t="s">
        <v>132</v>
      </c>
      <c r="L91" s="178" t="s">
        <v>132</v>
      </c>
      <c r="M91" s="178" t="s">
        <v>132</v>
      </c>
      <c r="N91" s="178" t="s">
        <v>132</v>
      </c>
      <c r="O91" s="178" t="s">
        <v>132</v>
      </c>
      <c r="P91" s="178" t="s">
        <v>132</v>
      </c>
      <c r="Q91" s="178" t="s">
        <v>132</v>
      </c>
      <c r="R91" s="172"/>
      <c r="S91" s="178" t="s">
        <v>132</v>
      </c>
      <c r="T91" s="178" t="s">
        <v>132</v>
      </c>
      <c r="U91" s="178" t="s">
        <v>132</v>
      </c>
      <c r="V91" s="178" t="s">
        <v>132</v>
      </c>
      <c r="W91" s="178">
        <v>0</v>
      </c>
      <c r="X91" s="178">
        <f>'2b COVID Adjustment'!$F$326</f>
        <v>0</v>
      </c>
      <c r="Y91" s="178">
        <f>'2b COVID Adjustment'!$G$326</f>
        <v>0</v>
      </c>
      <c r="Z91" s="178" t="s">
        <v>132</v>
      </c>
      <c r="AA91" s="178">
        <f>'2d Backwardation adjustment'!I22+'2e COVID true-up'!$F$450</f>
        <v>3.6463273715224953</v>
      </c>
      <c r="AB91" s="328">
        <f>'2d Backwardation adjustment'!J22+'2e COVID true-up'!$F$450</f>
        <v>3.6463273715224953</v>
      </c>
      <c r="AC91" s="328">
        <f>'2e COVID true-up'!$G$450</f>
        <v>0</v>
      </c>
      <c r="AD91" s="6"/>
    </row>
    <row r="92" spans="1:30" s="7" customFormat="1" ht="11.25" customHeight="1">
      <c r="A92" s="6"/>
      <c r="B92" s="410"/>
      <c r="C92" s="390"/>
      <c r="D92" s="393"/>
      <c r="E92" s="396"/>
      <c r="F92" s="137" t="s">
        <v>141</v>
      </c>
      <c r="G92" s="413"/>
      <c r="H92" s="407"/>
      <c r="I92" s="172"/>
      <c r="J92" s="178" t="s">
        <v>132</v>
      </c>
      <c r="K92" s="178" t="s">
        <v>132</v>
      </c>
      <c r="L92" s="178" t="s">
        <v>132</v>
      </c>
      <c r="M92" s="178" t="s">
        <v>132</v>
      </c>
      <c r="N92" s="178" t="s">
        <v>132</v>
      </c>
      <c r="O92" s="178" t="s">
        <v>132</v>
      </c>
      <c r="P92" s="178" t="s">
        <v>132</v>
      </c>
      <c r="Q92" s="178" t="s">
        <v>132</v>
      </c>
      <c r="R92" s="172"/>
      <c r="S92" s="178" t="s">
        <v>132</v>
      </c>
      <c r="T92" s="178" t="s">
        <v>132</v>
      </c>
      <c r="U92" s="178" t="s">
        <v>132</v>
      </c>
      <c r="V92" s="178" t="s">
        <v>132</v>
      </c>
      <c r="W92" s="178">
        <v>0</v>
      </c>
      <c r="X92" s="178">
        <f>'2b COVID Adjustment'!$F$326</f>
        <v>0</v>
      </c>
      <c r="Y92" s="178">
        <f>'2b COVID Adjustment'!$G$326</f>
        <v>0</v>
      </c>
      <c r="Z92" s="178" t="s">
        <v>132</v>
      </c>
      <c r="AA92" s="178">
        <f>'2d Backwardation adjustment'!I23+'2e COVID true-up'!$F$450</f>
        <v>3.6251911460835489</v>
      </c>
      <c r="AB92" s="328">
        <f>'2d Backwardation adjustment'!J23+'2e COVID true-up'!$F$450</f>
        <v>3.6251911460835489</v>
      </c>
      <c r="AC92" s="328">
        <f>'2e COVID true-up'!$G$450</f>
        <v>0</v>
      </c>
      <c r="AD92" s="6"/>
    </row>
    <row r="93" spans="1:30" s="7" customFormat="1" ht="11.25" customHeight="1">
      <c r="A93" s="6"/>
      <c r="B93" s="410"/>
      <c r="C93" s="390"/>
      <c r="D93" s="393"/>
      <c r="E93" s="396"/>
      <c r="F93" s="137" t="s">
        <v>142</v>
      </c>
      <c r="G93" s="413"/>
      <c r="H93" s="407"/>
      <c r="I93" s="172"/>
      <c r="J93" s="178" t="s">
        <v>132</v>
      </c>
      <c r="K93" s="178" t="s">
        <v>132</v>
      </c>
      <c r="L93" s="178" t="s">
        <v>132</v>
      </c>
      <c r="M93" s="178" t="s">
        <v>132</v>
      </c>
      <c r="N93" s="178" t="s">
        <v>132</v>
      </c>
      <c r="O93" s="178" t="s">
        <v>132</v>
      </c>
      <c r="P93" s="178" t="s">
        <v>132</v>
      </c>
      <c r="Q93" s="178" t="s">
        <v>132</v>
      </c>
      <c r="R93" s="172"/>
      <c r="S93" s="178" t="s">
        <v>132</v>
      </c>
      <c r="T93" s="178" t="s">
        <v>132</v>
      </c>
      <c r="U93" s="178" t="s">
        <v>132</v>
      </c>
      <c r="V93" s="178" t="s">
        <v>132</v>
      </c>
      <c r="W93" s="178">
        <v>0</v>
      </c>
      <c r="X93" s="178">
        <f>'2b COVID Adjustment'!$F$326</f>
        <v>0</v>
      </c>
      <c r="Y93" s="178">
        <f>'2b COVID Adjustment'!$G$326</f>
        <v>0</v>
      </c>
      <c r="Z93" s="178" t="s">
        <v>132</v>
      </c>
      <c r="AA93" s="178">
        <f>'2d Backwardation adjustment'!I24+'2e COVID true-up'!$F$450</f>
        <v>3.5898008879387131</v>
      </c>
      <c r="AB93" s="328">
        <f>'2d Backwardation adjustment'!J24+'2e COVID true-up'!$F$450</f>
        <v>3.5898008879387131</v>
      </c>
      <c r="AC93" s="328">
        <f>'2e COVID true-up'!$G$450</f>
        <v>0</v>
      </c>
      <c r="AD93" s="6"/>
    </row>
    <row r="94" spans="1:30" s="7" customFormat="1" ht="11.25" customHeight="1">
      <c r="A94" s="6"/>
      <c r="B94" s="410"/>
      <c r="C94" s="390"/>
      <c r="D94" s="393"/>
      <c r="E94" s="396"/>
      <c r="F94" s="137" t="s">
        <v>143</v>
      </c>
      <c r="G94" s="413"/>
      <c r="H94" s="407"/>
      <c r="I94" s="172"/>
      <c r="J94" s="178" t="s">
        <v>132</v>
      </c>
      <c r="K94" s="178" t="s">
        <v>132</v>
      </c>
      <c r="L94" s="178" t="s">
        <v>132</v>
      </c>
      <c r="M94" s="178" t="s">
        <v>132</v>
      </c>
      <c r="N94" s="178" t="s">
        <v>132</v>
      </c>
      <c r="O94" s="178" t="s">
        <v>132</v>
      </c>
      <c r="P94" s="178" t="s">
        <v>132</v>
      </c>
      <c r="Q94" s="178" t="s">
        <v>132</v>
      </c>
      <c r="R94" s="172"/>
      <c r="S94" s="178" t="s">
        <v>132</v>
      </c>
      <c r="T94" s="178" t="s">
        <v>132</v>
      </c>
      <c r="U94" s="178" t="s">
        <v>132</v>
      </c>
      <c r="V94" s="178" t="s">
        <v>132</v>
      </c>
      <c r="W94" s="178">
        <v>0</v>
      </c>
      <c r="X94" s="178">
        <f>'2b COVID Adjustment'!$F$326</f>
        <v>0</v>
      </c>
      <c r="Y94" s="178">
        <f>'2b COVID Adjustment'!$G$326</f>
        <v>0</v>
      </c>
      <c r="Z94" s="178" t="s">
        <v>132</v>
      </c>
      <c r="AA94" s="178">
        <f>'2d Backwardation adjustment'!I25+'2e COVID true-up'!$F$450</f>
        <v>3.6210945526410803</v>
      </c>
      <c r="AB94" s="328">
        <f>'2d Backwardation adjustment'!J25+'2e COVID true-up'!$F$450</f>
        <v>3.6210945526410803</v>
      </c>
      <c r="AC94" s="328">
        <f>'2e COVID true-up'!$G$450</f>
        <v>0</v>
      </c>
      <c r="AD94" s="6"/>
    </row>
    <row r="95" spans="1:30" s="7" customFormat="1" ht="11.25" customHeight="1">
      <c r="A95" s="6"/>
      <c r="B95" s="410"/>
      <c r="C95" s="390"/>
      <c r="D95" s="393"/>
      <c r="E95" s="396"/>
      <c r="F95" s="137" t="s">
        <v>144</v>
      </c>
      <c r="G95" s="413"/>
      <c r="H95" s="407"/>
      <c r="I95" s="172"/>
      <c r="J95" s="178" t="s">
        <v>132</v>
      </c>
      <c r="K95" s="178" t="s">
        <v>132</v>
      </c>
      <c r="L95" s="178" t="s">
        <v>132</v>
      </c>
      <c r="M95" s="178" t="s">
        <v>132</v>
      </c>
      <c r="N95" s="178" t="s">
        <v>132</v>
      </c>
      <c r="O95" s="178" t="s">
        <v>132</v>
      </c>
      <c r="P95" s="178" t="s">
        <v>132</v>
      </c>
      <c r="Q95" s="178" t="s">
        <v>132</v>
      </c>
      <c r="R95" s="172"/>
      <c r="S95" s="178" t="s">
        <v>132</v>
      </c>
      <c r="T95" s="178" t="s">
        <v>132</v>
      </c>
      <c r="U95" s="178" t="s">
        <v>132</v>
      </c>
      <c r="V95" s="178" t="s">
        <v>132</v>
      </c>
      <c r="W95" s="178">
        <v>0</v>
      </c>
      <c r="X95" s="178">
        <f>'2b COVID Adjustment'!$F$326</f>
        <v>0</v>
      </c>
      <c r="Y95" s="178">
        <f>'2b COVID Adjustment'!$G$326</f>
        <v>0</v>
      </c>
      <c r="Z95" s="178" t="s">
        <v>132</v>
      </c>
      <c r="AA95" s="178">
        <f>'2d Backwardation adjustment'!I26+'2e COVID true-up'!$F$450</f>
        <v>3.6606467622008974</v>
      </c>
      <c r="AB95" s="328">
        <f>'2d Backwardation adjustment'!J26+'2e COVID true-up'!$F$450</f>
        <v>3.6606467622008974</v>
      </c>
      <c r="AC95" s="328">
        <f>'2e COVID true-up'!$G$450</f>
        <v>0</v>
      </c>
      <c r="AD95" s="6"/>
    </row>
    <row r="96" spans="1:30" s="60" customFormat="1" ht="11.25" customHeight="1" thickBot="1">
      <c r="A96" s="6"/>
      <c r="B96" s="410"/>
      <c r="C96" s="391"/>
      <c r="D96" s="394"/>
      <c r="E96" s="397"/>
      <c r="F96" s="96" t="s">
        <v>145</v>
      </c>
      <c r="G96" s="413"/>
      <c r="H96" s="407"/>
      <c r="I96" s="58"/>
      <c r="J96" s="178" t="s">
        <v>132</v>
      </c>
      <c r="K96" s="178" t="s">
        <v>132</v>
      </c>
      <c r="L96" s="178" t="s">
        <v>132</v>
      </c>
      <c r="M96" s="178" t="s">
        <v>132</v>
      </c>
      <c r="N96" s="178" t="s">
        <v>132</v>
      </c>
      <c r="O96" s="178" t="s">
        <v>132</v>
      </c>
      <c r="P96" s="178" t="s">
        <v>132</v>
      </c>
      <c r="Q96" s="178" t="s">
        <v>132</v>
      </c>
      <c r="R96" s="172"/>
      <c r="S96" s="178" t="s">
        <v>132</v>
      </c>
      <c r="T96" s="178" t="s">
        <v>132</v>
      </c>
      <c r="U96" s="178" t="s">
        <v>132</v>
      </c>
      <c r="V96" s="178" t="s">
        <v>132</v>
      </c>
      <c r="W96" s="178">
        <v>0</v>
      </c>
      <c r="X96" s="178">
        <f>'2b COVID Adjustment'!$F$326</f>
        <v>0</v>
      </c>
      <c r="Y96" s="178">
        <f>'2b COVID Adjustment'!$G$326</f>
        <v>0</v>
      </c>
      <c r="Z96" s="178" t="s">
        <v>132</v>
      </c>
      <c r="AA96" s="178">
        <f>'2d Backwardation adjustment'!I27+'2e COVID true-up'!$F$450</f>
        <v>3.5748690228436746</v>
      </c>
      <c r="AB96" s="328">
        <f>'2d Backwardation adjustment'!J27+'2e COVID true-up'!$F$450</f>
        <v>3.5748690228436746</v>
      </c>
      <c r="AC96" s="328">
        <f>'2e COVID true-up'!$G$450</f>
        <v>0</v>
      </c>
      <c r="AD96" s="6"/>
    </row>
    <row r="97" spans="1:30" s="59" customFormat="1" ht="11.25" customHeight="1">
      <c r="A97" s="6"/>
      <c r="B97" s="410"/>
      <c r="C97" s="389" t="s">
        <v>149</v>
      </c>
      <c r="D97" s="392" t="s">
        <v>128</v>
      </c>
      <c r="E97" s="395" t="s">
        <v>129</v>
      </c>
      <c r="F97" s="95" t="s">
        <v>130</v>
      </c>
      <c r="G97" s="413"/>
      <c r="H97" s="407"/>
      <c r="I97" s="57"/>
      <c r="J97" s="178" t="s">
        <v>132</v>
      </c>
      <c r="K97" s="178" t="s">
        <v>132</v>
      </c>
      <c r="L97" s="178" t="s">
        <v>132</v>
      </c>
      <c r="M97" s="178" t="s">
        <v>132</v>
      </c>
      <c r="N97" s="178" t="s">
        <v>132</v>
      </c>
      <c r="O97" s="178" t="s">
        <v>132</v>
      </c>
      <c r="P97" s="178" t="s">
        <v>132</v>
      </c>
      <c r="Q97" s="178" t="s">
        <v>132</v>
      </c>
      <c r="R97" s="172"/>
      <c r="S97" s="178" t="s">
        <v>132</v>
      </c>
      <c r="T97" s="178" t="s">
        <v>132</v>
      </c>
      <c r="U97" s="178" t="s">
        <v>132</v>
      </c>
      <c r="V97" s="178" t="s">
        <v>132</v>
      </c>
      <c r="W97" s="178">
        <v>0</v>
      </c>
      <c r="X97" s="178">
        <f>'2b COVID Adjustment'!$F$321</f>
        <v>1.4870742269298105</v>
      </c>
      <c r="Y97" s="178">
        <f>'2b COVID Adjustment'!$G$321</f>
        <v>0.70457099735818829</v>
      </c>
      <c r="Z97" s="178" t="s">
        <v>132</v>
      </c>
      <c r="AA97" s="178" t="s">
        <v>132</v>
      </c>
      <c r="AB97" s="328">
        <f>'2e COVID true-up'!$F$445</f>
        <v>0</v>
      </c>
      <c r="AC97" s="328">
        <f>'2e COVID true-up'!$G$445</f>
        <v>0</v>
      </c>
      <c r="AD97" s="6"/>
    </row>
    <row r="98" spans="1:30" s="7" customFormat="1" ht="12.6" customHeight="1">
      <c r="A98" s="6"/>
      <c r="B98" s="410"/>
      <c r="C98" s="390"/>
      <c r="D98" s="393"/>
      <c r="E98" s="396"/>
      <c r="F98" s="137" t="s">
        <v>133</v>
      </c>
      <c r="G98" s="413"/>
      <c r="H98" s="407"/>
      <c r="I98" s="172"/>
      <c r="J98" s="178" t="s">
        <v>132</v>
      </c>
      <c r="K98" s="178" t="s">
        <v>132</v>
      </c>
      <c r="L98" s="178" t="s">
        <v>132</v>
      </c>
      <c r="M98" s="178" t="s">
        <v>132</v>
      </c>
      <c r="N98" s="178" t="s">
        <v>132</v>
      </c>
      <c r="O98" s="178" t="s">
        <v>132</v>
      </c>
      <c r="P98" s="178" t="s">
        <v>132</v>
      </c>
      <c r="Q98" s="178" t="s">
        <v>132</v>
      </c>
      <c r="R98" s="172"/>
      <c r="S98" s="178" t="s">
        <v>132</v>
      </c>
      <c r="T98" s="178" t="s">
        <v>132</v>
      </c>
      <c r="U98" s="178" t="s">
        <v>132</v>
      </c>
      <c r="V98" s="178" t="s">
        <v>132</v>
      </c>
      <c r="W98" s="178">
        <v>0</v>
      </c>
      <c r="X98" s="178">
        <f>'2b COVID Adjustment'!$F$321</f>
        <v>1.4870742269298105</v>
      </c>
      <c r="Y98" s="178">
        <f>'2b COVID Adjustment'!$G$321</f>
        <v>0.70457099735818829</v>
      </c>
      <c r="Z98" s="178" t="s">
        <v>132</v>
      </c>
      <c r="AA98" s="178" t="s">
        <v>132</v>
      </c>
      <c r="AB98" s="328">
        <f>'2e COVID true-up'!$F$445</f>
        <v>0</v>
      </c>
      <c r="AC98" s="328">
        <f>'2e COVID true-up'!$G$445</f>
        <v>0</v>
      </c>
      <c r="AD98" s="6"/>
    </row>
    <row r="99" spans="1:30" s="7" customFormat="1" ht="12.6" customHeight="1">
      <c r="A99" s="6"/>
      <c r="B99" s="410"/>
      <c r="C99" s="390"/>
      <c r="D99" s="393"/>
      <c r="E99" s="396"/>
      <c r="F99" s="137" t="s">
        <v>134</v>
      </c>
      <c r="G99" s="413"/>
      <c r="H99" s="407"/>
      <c r="I99" s="172"/>
      <c r="J99" s="178" t="s">
        <v>132</v>
      </c>
      <c r="K99" s="178" t="s">
        <v>132</v>
      </c>
      <c r="L99" s="178" t="s">
        <v>132</v>
      </c>
      <c r="M99" s="178" t="s">
        <v>132</v>
      </c>
      <c r="N99" s="178" t="s">
        <v>132</v>
      </c>
      <c r="O99" s="178" t="s">
        <v>132</v>
      </c>
      <c r="P99" s="178" t="s">
        <v>132</v>
      </c>
      <c r="Q99" s="178" t="s">
        <v>132</v>
      </c>
      <c r="R99" s="172"/>
      <c r="S99" s="178" t="s">
        <v>132</v>
      </c>
      <c r="T99" s="178" t="s">
        <v>132</v>
      </c>
      <c r="U99" s="178" t="s">
        <v>132</v>
      </c>
      <c r="V99" s="178" t="s">
        <v>132</v>
      </c>
      <c r="W99" s="178">
        <v>0</v>
      </c>
      <c r="X99" s="178">
        <f>'2b COVID Adjustment'!$F$321</f>
        <v>1.4870742269298105</v>
      </c>
      <c r="Y99" s="178">
        <f>'2b COVID Adjustment'!$G$321</f>
        <v>0.70457099735818829</v>
      </c>
      <c r="Z99" s="178" t="s">
        <v>132</v>
      </c>
      <c r="AA99" s="178" t="s">
        <v>132</v>
      </c>
      <c r="AB99" s="328">
        <f>'2e COVID true-up'!$F$445</f>
        <v>0</v>
      </c>
      <c r="AC99" s="328">
        <f>'2e COVID true-up'!$G$445</f>
        <v>0</v>
      </c>
      <c r="AD99" s="6"/>
    </row>
    <row r="100" spans="1:30" s="7" customFormat="1" ht="12.6" customHeight="1">
      <c r="A100" s="6"/>
      <c r="B100" s="410"/>
      <c r="C100" s="390"/>
      <c r="D100" s="393"/>
      <c r="E100" s="396"/>
      <c r="F100" s="137" t="s">
        <v>135</v>
      </c>
      <c r="G100" s="413"/>
      <c r="H100" s="407"/>
      <c r="I100" s="172"/>
      <c r="J100" s="178" t="s">
        <v>132</v>
      </c>
      <c r="K100" s="178" t="s">
        <v>132</v>
      </c>
      <c r="L100" s="178" t="s">
        <v>132</v>
      </c>
      <c r="M100" s="178" t="s">
        <v>132</v>
      </c>
      <c r="N100" s="178" t="s">
        <v>132</v>
      </c>
      <c r="O100" s="178" t="s">
        <v>132</v>
      </c>
      <c r="P100" s="178" t="s">
        <v>132</v>
      </c>
      <c r="Q100" s="178" t="s">
        <v>132</v>
      </c>
      <c r="R100" s="172"/>
      <c r="S100" s="178" t="s">
        <v>132</v>
      </c>
      <c r="T100" s="178" t="s">
        <v>132</v>
      </c>
      <c r="U100" s="178" t="s">
        <v>132</v>
      </c>
      <c r="V100" s="178" t="s">
        <v>132</v>
      </c>
      <c r="W100" s="178">
        <v>0</v>
      </c>
      <c r="X100" s="178">
        <f>'2b COVID Adjustment'!$F$321</f>
        <v>1.4870742269298105</v>
      </c>
      <c r="Y100" s="178">
        <f>'2b COVID Adjustment'!$G$321</f>
        <v>0.70457099735818829</v>
      </c>
      <c r="Z100" s="178" t="s">
        <v>132</v>
      </c>
      <c r="AA100" s="178" t="s">
        <v>132</v>
      </c>
      <c r="AB100" s="328">
        <f>'2e COVID true-up'!$F$445</f>
        <v>0</v>
      </c>
      <c r="AC100" s="328">
        <f>'2e COVID true-up'!$G$445</f>
        <v>0</v>
      </c>
      <c r="AD100" s="6"/>
    </row>
    <row r="101" spans="1:30" s="7" customFormat="1" ht="12.6" customHeight="1">
      <c r="A101" s="6"/>
      <c r="B101" s="410"/>
      <c r="C101" s="390"/>
      <c r="D101" s="393"/>
      <c r="E101" s="396"/>
      <c r="F101" s="137" t="s">
        <v>136</v>
      </c>
      <c r="G101" s="413"/>
      <c r="H101" s="407"/>
      <c r="I101" s="172"/>
      <c r="J101" s="178" t="s">
        <v>132</v>
      </c>
      <c r="K101" s="178" t="s">
        <v>132</v>
      </c>
      <c r="L101" s="178" t="s">
        <v>132</v>
      </c>
      <c r="M101" s="178" t="s">
        <v>132</v>
      </c>
      <c r="N101" s="178" t="s">
        <v>132</v>
      </c>
      <c r="O101" s="178" t="s">
        <v>132</v>
      </c>
      <c r="P101" s="178" t="s">
        <v>132</v>
      </c>
      <c r="Q101" s="178" t="s">
        <v>132</v>
      </c>
      <c r="R101" s="172"/>
      <c r="S101" s="178" t="s">
        <v>132</v>
      </c>
      <c r="T101" s="178" t="s">
        <v>132</v>
      </c>
      <c r="U101" s="178" t="s">
        <v>132</v>
      </c>
      <c r="V101" s="178" t="s">
        <v>132</v>
      </c>
      <c r="W101" s="178">
        <v>0</v>
      </c>
      <c r="X101" s="178">
        <f>'2b COVID Adjustment'!$F$321</f>
        <v>1.4870742269298105</v>
      </c>
      <c r="Y101" s="178">
        <f>'2b COVID Adjustment'!$G$321</f>
        <v>0.70457099735818829</v>
      </c>
      <c r="Z101" s="178" t="s">
        <v>132</v>
      </c>
      <c r="AA101" s="178" t="s">
        <v>132</v>
      </c>
      <c r="AB101" s="328">
        <f>'2e COVID true-up'!$F$445</f>
        <v>0</v>
      </c>
      <c r="AC101" s="328">
        <f>'2e COVID true-up'!$G$445</f>
        <v>0</v>
      </c>
      <c r="AD101" s="6"/>
    </row>
    <row r="102" spans="1:30" s="7" customFormat="1" ht="12.6" customHeight="1">
      <c r="A102" s="6"/>
      <c r="B102" s="410"/>
      <c r="C102" s="390"/>
      <c r="D102" s="393"/>
      <c r="E102" s="396"/>
      <c r="F102" s="137" t="s">
        <v>137</v>
      </c>
      <c r="G102" s="413"/>
      <c r="H102" s="407"/>
      <c r="I102" s="172"/>
      <c r="J102" s="178" t="s">
        <v>132</v>
      </c>
      <c r="K102" s="178" t="s">
        <v>132</v>
      </c>
      <c r="L102" s="178" t="s">
        <v>132</v>
      </c>
      <c r="M102" s="178" t="s">
        <v>132</v>
      </c>
      <c r="N102" s="178" t="s">
        <v>132</v>
      </c>
      <c r="O102" s="178" t="s">
        <v>132</v>
      </c>
      <c r="P102" s="178" t="s">
        <v>132</v>
      </c>
      <c r="Q102" s="178" t="s">
        <v>132</v>
      </c>
      <c r="R102" s="172"/>
      <c r="S102" s="178" t="s">
        <v>132</v>
      </c>
      <c r="T102" s="178" t="s">
        <v>132</v>
      </c>
      <c r="U102" s="178" t="s">
        <v>132</v>
      </c>
      <c r="V102" s="178" t="s">
        <v>132</v>
      </c>
      <c r="W102" s="178">
        <v>0</v>
      </c>
      <c r="X102" s="178">
        <f>'2b COVID Adjustment'!$F$321</f>
        <v>1.4870742269298105</v>
      </c>
      <c r="Y102" s="178">
        <f>'2b COVID Adjustment'!$G$321</f>
        <v>0.70457099735818829</v>
      </c>
      <c r="Z102" s="178" t="s">
        <v>132</v>
      </c>
      <c r="AA102" s="178" t="s">
        <v>132</v>
      </c>
      <c r="AB102" s="328">
        <f>'2e COVID true-up'!$F$445</f>
        <v>0</v>
      </c>
      <c r="AC102" s="328">
        <f>'2e COVID true-up'!$G$445</f>
        <v>0</v>
      </c>
      <c r="AD102" s="6"/>
    </row>
    <row r="103" spans="1:30" s="7" customFormat="1" ht="12.6" customHeight="1">
      <c r="A103" s="6"/>
      <c r="B103" s="410"/>
      <c r="C103" s="390"/>
      <c r="D103" s="393"/>
      <c r="E103" s="396"/>
      <c r="F103" s="137" t="s">
        <v>138</v>
      </c>
      <c r="G103" s="413"/>
      <c r="H103" s="407"/>
      <c r="I103" s="172"/>
      <c r="J103" s="178" t="s">
        <v>132</v>
      </c>
      <c r="K103" s="178" t="s">
        <v>132</v>
      </c>
      <c r="L103" s="178" t="s">
        <v>132</v>
      </c>
      <c r="M103" s="178" t="s">
        <v>132</v>
      </c>
      <c r="N103" s="178" t="s">
        <v>132</v>
      </c>
      <c r="O103" s="178" t="s">
        <v>132</v>
      </c>
      <c r="P103" s="178" t="s">
        <v>132</v>
      </c>
      <c r="Q103" s="178" t="s">
        <v>132</v>
      </c>
      <c r="R103" s="172"/>
      <c r="S103" s="178" t="s">
        <v>132</v>
      </c>
      <c r="T103" s="178" t="s">
        <v>132</v>
      </c>
      <c r="U103" s="178" t="s">
        <v>132</v>
      </c>
      <c r="V103" s="178" t="s">
        <v>132</v>
      </c>
      <c r="W103" s="178">
        <v>0</v>
      </c>
      <c r="X103" s="178">
        <f>'2b COVID Adjustment'!$F$321</f>
        <v>1.4870742269298105</v>
      </c>
      <c r="Y103" s="178">
        <f>'2b COVID Adjustment'!$G$321</f>
        <v>0.70457099735818829</v>
      </c>
      <c r="Z103" s="178" t="s">
        <v>132</v>
      </c>
      <c r="AA103" s="178" t="s">
        <v>132</v>
      </c>
      <c r="AB103" s="328">
        <f>'2e COVID true-up'!$F$445</f>
        <v>0</v>
      </c>
      <c r="AC103" s="328">
        <f>'2e COVID true-up'!$G$445</f>
        <v>0</v>
      </c>
      <c r="AD103" s="6"/>
    </row>
    <row r="104" spans="1:30" s="7" customFormat="1" ht="12.6" customHeight="1">
      <c r="A104" s="6"/>
      <c r="B104" s="410"/>
      <c r="C104" s="390"/>
      <c r="D104" s="393"/>
      <c r="E104" s="396"/>
      <c r="F104" s="137" t="s">
        <v>139</v>
      </c>
      <c r="G104" s="413"/>
      <c r="H104" s="407"/>
      <c r="I104" s="172"/>
      <c r="J104" s="178" t="s">
        <v>132</v>
      </c>
      <c r="K104" s="178" t="s">
        <v>132</v>
      </c>
      <c r="L104" s="178" t="s">
        <v>132</v>
      </c>
      <c r="M104" s="178" t="s">
        <v>132</v>
      </c>
      <c r="N104" s="178" t="s">
        <v>132</v>
      </c>
      <c r="O104" s="178" t="s">
        <v>132</v>
      </c>
      <c r="P104" s="178" t="s">
        <v>132</v>
      </c>
      <c r="Q104" s="178" t="s">
        <v>132</v>
      </c>
      <c r="R104" s="172"/>
      <c r="S104" s="178" t="s">
        <v>132</v>
      </c>
      <c r="T104" s="178" t="s">
        <v>132</v>
      </c>
      <c r="U104" s="178" t="s">
        <v>132</v>
      </c>
      <c r="V104" s="178" t="s">
        <v>132</v>
      </c>
      <c r="W104" s="178">
        <v>0</v>
      </c>
      <c r="X104" s="178">
        <f>'2b COVID Adjustment'!$F$321</f>
        <v>1.4870742269298105</v>
      </c>
      <c r="Y104" s="178">
        <f>'2b COVID Adjustment'!$G$321</f>
        <v>0.70457099735818829</v>
      </c>
      <c r="Z104" s="178" t="s">
        <v>132</v>
      </c>
      <c r="AA104" s="178" t="s">
        <v>132</v>
      </c>
      <c r="AB104" s="328">
        <f>'2e COVID true-up'!$F$445</f>
        <v>0</v>
      </c>
      <c r="AC104" s="328">
        <f>'2e COVID true-up'!$G$445</f>
        <v>0</v>
      </c>
      <c r="AD104" s="6"/>
    </row>
    <row r="105" spans="1:30" s="7" customFormat="1" ht="12.6" customHeight="1">
      <c r="A105" s="6"/>
      <c r="B105" s="410"/>
      <c r="C105" s="390"/>
      <c r="D105" s="393"/>
      <c r="E105" s="396"/>
      <c r="F105" s="137" t="s">
        <v>140</v>
      </c>
      <c r="G105" s="413"/>
      <c r="H105" s="407"/>
      <c r="I105" s="172"/>
      <c r="J105" s="178" t="s">
        <v>132</v>
      </c>
      <c r="K105" s="178" t="s">
        <v>132</v>
      </c>
      <c r="L105" s="178" t="s">
        <v>132</v>
      </c>
      <c r="M105" s="178" t="s">
        <v>132</v>
      </c>
      <c r="N105" s="178" t="s">
        <v>132</v>
      </c>
      <c r="O105" s="178" t="s">
        <v>132</v>
      </c>
      <c r="P105" s="178" t="s">
        <v>132</v>
      </c>
      <c r="Q105" s="178" t="s">
        <v>132</v>
      </c>
      <c r="R105" s="172"/>
      <c r="S105" s="178" t="s">
        <v>132</v>
      </c>
      <c r="T105" s="178" t="s">
        <v>132</v>
      </c>
      <c r="U105" s="178" t="s">
        <v>132</v>
      </c>
      <c r="V105" s="178" t="s">
        <v>132</v>
      </c>
      <c r="W105" s="178">
        <v>0</v>
      </c>
      <c r="X105" s="178">
        <f>'2b COVID Adjustment'!$F$321</f>
        <v>1.4870742269298105</v>
      </c>
      <c r="Y105" s="178">
        <f>'2b COVID Adjustment'!$G$321</f>
        <v>0.70457099735818829</v>
      </c>
      <c r="Z105" s="178" t="s">
        <v>132</v>
      </c>
      <c r="AA105" s="178" t="s">
        <v>132</v>
      </c>
      <c r="AB105" s="328">
        <f>'2e COVID true-up'!$F$445</f>
        <v>0</v>
      </c>
      <c r="AC105" s="328">
        <f>'2e COVID true-up'!$G$445</f>
        <v>0</v>
      </c>
      <c r="AD105" s="6"/>
    </row>
    <row r="106" spans="1:30" s="7" customFormat="1" ht="12.6" customHeight="1">
      <c r="A106" s="6"/>
      <c r="B106" s="410"/>
      <c r="C106" s="390"/>
      <c r="D106" s="393"/>
      <c r="E106" s="396"/>
      <c r="F106" s="137" t="s">
        <v>141</v>
      </c>
      <c r="G106" s="413"/>
      <c r="H106" s="407"/>
      <c r="I106" s="172"/>
      <c r="J106" s="178" t="s">
        <v>132</v>
      </c>
      <c r="K106" s="178" t="s">
        <v>132</v>
      </c>
      <c r="L106" s="178" t="s">
        <v>132</v>
      </c>
      <c r="M106" s="178" t="s">
        <v>132</v>
      </c>
      <c r="N106" s="178" t="s">
        <v>132</v>
      </c>
      <c r="O106" s="178" t="s">
        <v>132</v>
      </c>
      <c r="P106" s="178" t="s">
        <v>132</v>
      </c>
      <c r="Q106" s="178" t="s">
        <v>132</v>
      </c>
      <c r="R106" s="172"/>
      <c r="S106" s="178" t="s">
        <v>132</v>
      </c>
      <c r="T106" s="178" t="s">
        <v>132</v>
      </c>
      <c r="U106" s="178" t="s">
        <v>132</v>
      </c>
      <c r="V106" s="178" t="s">
        <v>132</v>
      </c>
      <c r="W106" s="178">
        <v>0</v>
      </c>
      <c r="X106" s="178">
        <f>'2b COVID Adjustment'!$F$321</f>
        <v>1.4870742269298105</v>
      </c>
      <c r="Y106" s="178">
        <f>'2b COVID Adjustment'!$G$321</f>
        <v>0.70457099735818829</v>
      </c>
      <c r="Z106" s="178" t="s">
        <v>132</v>
      </c>
      <c r="AA106" s="178" t="s">
        <v>132</v>
      </c>
      <c r="AB106" s="328">
        <f>'2e COVID true-up'!$F$445</f>
        <v>0</v>
      </c>
      <c r="AC106" s="328">
        <f>'2e COVID true-up'!$G$445</f>
        <v>0</v>
      </c>
      <c r="AD106" s="6"/>
    </row>
    <row r="107" spans="1:30" s="7" customFormat="1" ht="12.6" customHeight="1">
      <c r="A107" s="6"/>
      <c r="B107" s="410"/>
      <c r="C107" s="390"/>
      <c r="D107" s="393"/>
      <c r="E107" s="396"/>
      <c r="F107" s="137" t="s">
        <v>142</v>
      </c>
      <c r="G107" s="413"/>
      <c r="H107" s="407"/>
      <c r="I107" s="172"/>
      <c r="J107" s="178" t="s">
        <v>132</v>
      </c>
      <c r="K107" s="178" t="s">
        <v>132</v>
      </c>
      <c r="L107" s="178" t="s">
        <v>132</v>
      </c>
      <c r="M107" s="178" t="s">
        <v>132</v>
      </c>
      <c r="N107" s="178" t="s">
        <v>132</v>
      </c>
      <c r="O107" s="178" t="s">
        <v>132</v>
      </c>
      <c r="P107" s="178" t="s">
        <v>132</v>
      </c>
      <c r="Q107" s="178" t="s">
        <v>132</v>
      </c>
      <c r="R107" s="172"/>
      <c r="S107" s="178" t="s">
        <v>132</v>
      </c>
      <c r="T107" s="178" t="s">
        <v>132</v>
      </c>
      <c r="U107" s="178" t="s">
        <v>132</v>
      </c>
      <c r="V107" s="178" t="s">
        <v>132</v>
      </c>
      <c r="W107" s="178">
        <v>0</v>
      </c>
      <c r="X107" s="178">
        <f>'2b COVID Adjustment'!$F$321</f>
        <v>1.4870742269298105</v>
      </c>
      <c r="Y107" s="178">
        <f>'2b COVID Adjustment'!$G$321</f>
        <v>0.70457099735818829</v>
      </c>
      <c r="Z107" s="178" t="s">
        <v>132</v>
      </c>
      <c r="AA107" s="178" t="s">
        <v>132</v>
      </c>
      <c r="AB107" s="328">
        <f>'2e COVID true-up'!$F$445</f>
        <v>0</v>
      </c>
      <c r="AC107" s="328">
        <f>'2e COVID true-up'!$G$445</f>
        <v>0</v>
      </c>
      <c r="AD107" s="6"/>
    </row>
    <row r="108" spans="1:30" s="7" customFormat="1" ht="12.6" customHeight="1">
      <c r="A108" s="6"/>
      <c r="B108" s="410"/>
      <c r="C108" s="390"/>
      <c r="D108" s="393"/>
      <c r="E108" s="396"/>
      <c r="F108" s="137" t="s">
        <v>143</v>
      </c>
      <c r="G108" s="413"/>
      <c r="H108" s="407"/>
      <c r="I108" s="172"/>
      <c r="J108" s="178" t="s">
        <v>132</v>
      </c>
      <c r="K108" s="178" t="s">
        <v>132</v>
      </c>
      <c r="L108" s="178" t="s">
        <v>132</v>
      </c>
      <c r="M108" s="178" t="s">
        <v>132</v>
      </c>
      <c r="N108" s="178" t="s">
        <v>132</v>
      </c>
      <c r="O108" s="178" t="s">
        <v>132</v>
      </c>
      <c r="P108" s="178" t="s">
        <v>132</v>
      </c>
      <c r="Q108" s="178" t="s">
        <v>132</v>
      </c>
      <c r="R108" s="172"/>
      <c r="S108" s="178" t="s">
        <v>132</v>
      </c>
      <c r="T108" s="178" t="s">
        <v>132</v>
      </c>
      <c r="U108" s="178" t="s">
        <v>132</v>
      </c>
      <c r="V108" s="178" t="s">
        <v>132</v>
      </c>
      <c r="W108" s="178">
        <v>0</v>
      </c>
      <c r="X108" s="178">
        <f>'2b COVID Adjustment'!$F$321</f>
        <v>1.4870742269298105</v>
      </c>
      <c r="Y108" s="178">
        <f>'2b COVID Adjustment'!$G$321</f>
        <v>0.70457099735818829</v>
      </c>
      <c r="Z108" s="178" t="s">
        <v>132</v>
      </c>
      <c r="AA108" s="178" t="s">
        <v>132</v>
      </c>
      <c r="AB108" s="328">
        <f>'2e COVID true-up'!$F$445</f>
        <v>0</v>
      </c>
      <c r="AC108" s="328">
        <f>'2e COVID true-up'!$G$445</f>
        <v>0</v>
      </c>
      <c r="AD108" s="6"/>
    </row>
    <row r="109" spans="1:30" s="7" customFormat="1" ht="12.6" customHeight="1">
      <c r="A109" s="6"/>
      <c r="B109" s="410"/>
      <c r="C109" s="390"/>
      <c r="D109" s="393"/>
      <c r="E109" s="396"/>
      <c r="F109" s="137" t="s">
        <v>144</v>
      </c>
      <c r="G109" s="413"/>
      <c r="H109" s="407"/>
      <c r="I109" s="172"/>
      <c r="J109" s="178" t="s">
        <v>132</v>
      </c>
      <c r="K109" s="178" t="s">
        <v>132</v>
      </c>
      <c r="L109" s="178" t="s">
        <v>132</v>
      </c>
      <c r="M109" s="178" t="s">
        <v>132</v>
      </c>
      <c r="N109" s="178" t="s">
        <v>132</v>
      </c>
      <c r="O109" s="178" t="s">
        <v>132</v>
      </c>
      <c r="P109" s="178" t="s">
        <v>132</v>
      </c>
      <c r="Q109" s="178" t="s">
        <v>132</v>
      </c>
      <c r="R109" s="172"/>
      <c r="S109" s="178" t="s">
        <v>132</v>
      </c>
      <c r="T109" s="178" t="s">
        <v>132</v>
      </c>
      <c r="U109" s="178" t="s">
        <v>132</v>
      </c>
      <c r="V109" s="178" t="s">
        <v>132</v>
      </c>
      <c r="W109" s="178">
        <v>0</v>
      </c>
      <c r="X109" s="178">
        <f>'2b COVID Adjustment'!$F$321</f>
        <v>1.4870742269298105</v>
      </c>
      <c r="Y109" s="178">
        <f>'2b COVID Adjustment'!$G$321</f>
        <v>0.70457099735818829</v>
      </c>
      <c r="Z109" s="178" t="s">
        <v>132</v>
      </c>
      <c r="AA109" s="178" t="s">
        <v>132</v>
      </c>
      <c r="AB109" s="328">
        <f>'2e COVID true-up'!$F$445</f>
        <v>0</v>
      </c>
      <c r="AC109" s="328">
        <f>'2e COVID true-up'!$G$445</f>
        <v>0</v>
      </c>
      <c r="AD109" s="6"/>
    </row>
    <row r="110" spans="1:30" s="60" customFormat="1" ht="12.6" customHeight="1" thickBot="1">
      <c r="A110" s="6"/>
      <c r="B110" s="410"/>
      <c r="C110" s="391"/>
      <c r="D110" s="394"/>
      <c r="E110" s="397"/>
      <c r="F110" s="96" t="s">
        <v>145</v>
      </c>
      <c r="G110" s="413"/>
      <c r="H110" s="407"/>
      <c r="I110" s="58"/>
      <c r="J110" s="178" t="s">
        <v>132</v>
      </c>
      <c r="K110" s="178" t="s">
        <v>132</v>
      </c>
      <c r="L110" s="178" t="s">
        <v>132</v>
      </c>
      <c r="M110" s="178" t="s">
        <v>132</v>
      </c>
      <c r="N110" s="178" t="s">
        <v>132</v>
      </c>
      <c r="O110" s="178" t="s">
        <v>132</v>
      </c>
      <c r="P110" s="178" t="s">
        <v>132</v>
      </c>
      <c r="Q110" s="178" t="s">
        <v>132</v>
      </c>
      <c r="R110" s="172"/>
      <c r="S110" s="178" t="s">
        <v>132</v>
      </c>
      <c r="T110" s="178" t="s">
        <v>132</v>
      </c>
      <c r="U110" s="178" t="s">
        <v>132</v>
      </c>
      <c r="V110" s="178" t="s">
        <v>132</v>
      </c>
      <c r="W110" s="178">
        <v>0</v>
      </c>
      <c r="X110" s="178">
        <f>'2b COVID Adjustment'!$F$321</f>
        <v>1.4870742269298105</v>
      </c>
      <c r="Y110" s="178">
        <f>'2b COVID Adjustment'!$G$321</f>
        <v>0.70457099735818829</v>
      </c>
      <c r="Z110" s="178" t="s">
        <v>132</v>
      </c>
      <c r="AA110" s="178" t="s">
        <v>132</v>
      </c>
      <c r="AB110" s="328">
        <f>'2e COVID true-up'!$F$445</f>
        <v>0</v>
      </c>
      <c r="AC110" s="328">
        <f>'2e COVID true-up'!$G$445</f>
        <v>0</v>
      </c>
      <c r="AD110" s="6"/>
    </row>
    <row r="111" spans="1:30" s="59" customFormat="1" ht="12.6" customHeight="1">
      <c r="A111" s="6"/>
      <c r="B111" s="410"/>
      <c r="C111" s="389" t="s">
        <v>149</v>
      </c>
      <c r="D111" s="392" t="s">
        <v>128</v>
      </c>
      <c r="E111" s="395" t="s">
        <v>146</v>
      </c>
      <c r="F111" s="95" t="s">
        <v>130</v>
      </c>
      <c r="G111" s="413"/>
      <c r="H111" s="407"/>
      <c r="I111" s="57"/>
      <c r="J111" s="178" t="s">
        <v>132</v>
      </c>
      <c r="K111" s="178" t="s">
        <v>132</v>
      </c>
      <c r="L111" s="178" t="s">
        <v>132</v>
      </c>
      <c r="M111" s="178" t="s">
        <v>132</v>
      </c>
      <c r="N111" s="178" t="s">
        <v>132</v>
      </c>
      <c r="O111" s="178" t="s">
        <v>132</v>
      </c>
      <c r="P111" s="178" t="s">
        <v>132</v>
      </c>
      <c r="Q111" s="178" t="s">
        <v>132</v>
      </c>
      <c r="R111" s="172"/>
      <c r="S111" s="178" t="s">
        <v>132</v>
      </c>
      <c r="T111" s="178" t="s">
        <v>132</v>
      </c>
      <c r="U111" s="178" t="s">
        <v>132</v>
      </c>
      <c r="V111" s="178" t="s">
        <v>132</v>
      </c>
      <c r="W111" s="178">
        <f>'2a Q1 Adjustment Component'!H65</f>
        <v>6.589438471117524</v>
      </c>
      <c r="X111" s="178">
        <f>'2b COVID Adjustment'!$F$322</f>
        <v>9.9756950960531068</v>
      </c>
      <c r="Y111" s="178">
        <f>'2b COVID Adjustment'!$G$322</f>
        <v>4.43</v>
      </c>
      <c r="Z111" s="178" t="s">
        <v>132</v>
      </c>
      <c r="AA111" s="178">
        <f>'2c AWC adjustment'!I28+'2d Backwardation adjustment'!I28</f>
        <v>20.776449606704151</v>
      </c>
      <c r="AB111" s="328">
        <f>'2c AWC adjustment'!J28+'2d Backwardation adjustment'!J28+'2e COVID true-up'!$F$446</f>
        <v>20.776449606704151</v>
      </c>
      <c r="AC111" s="328">
        <f>'2e COVID true-up'!$G$446</f>
        <v>0</v>
      </c>
      <c r="AD111" s="6"/>
    </row>
    <row r="112" spans="1:30" s="7" customFormat="1" ht="12.6" customHeight="1">
      <c r="A112" s="6"/>
      <c r="B112" s="410"/>
      <c r="C112" s="390"/>
      <c r="D112" s="393"/>
      <c r="E112" s="396"/>
      <c r="F112" s="137" t="s">
        <v>133</v>
      </c>
      <c r="G112" s="413"/>
      <c r="H112" s="407"/>
      <c r="I112" s="172"/>
      <c r="J112" s="178" t="s">
        <v>132</v>
      </c>
      <c r="K112" s="178" t="s">
        <v>132</v>
      </c>
      <c r="L112" s="178" t="s">
        <v>132</v>
      </c>
      <c r="M112" s="178" t="s">
        <v>132</v>
      </c>
      <c r="N112" s="178" t="s">
        <v>132</v>
      </c>
      <c r="O112" s="178" t="s">
        <v>132</v>
      </c>
      <c r="P112" s="178" t="s">
        <v>132</v>
      </c>
      <c r="Q112" s="178" t="s">
        <v>132</v>
      </c>
      <c r="R112" s="172"/>
      <c r="S112" s="178" t="s">
        <v>132</v>
      </c>
      <c r="T112" s="178" t="s">
        <v>132</v>
      </c>
      <c r="U112" s="178" t="s">
        <v>132</v>
      </c>
      <c r="V112" s="178" t="s">
        <v>132</v>
      </c>
      <c r="W112" s="178">
        <f>'2a Q1 Adjustment Component'!H66</f>
        <v>6.5144851219082414</v>
      </c>
      <c r="X112" s="178">
        <f>'2b COVID Adjustment'!$F$322</f>
        <v>9.9756950960531068</v>
      </c>
      <c r="Y112" s="178">
        <f>'2b COVID Adjustment'!$G$322</f>
        <v>4.43</v>
      </c>
      <c r="Z112" s="178" t="s">
        <v>132</v>
      </c>
      <c r="AA112" s="178">
        <f>'2c AWC adjustment'!I29+'2d Backwardation adjustment'!I29</f>
        <v>20.439523217664604</v>
      </c>
      <c r="AB112" s="328">
        <f>'2c AWC adjustment'!J29+'2d Backwardation adjustment'!J29+'2e COVID true-up'!$F$446</f>
        <v>20.439523217664604</v>
      </c>
      <c r="AC112" s="328">
        <f>'2e COVID true-up'!$G$446</f>
        <v>0</v>
      </c>
      <c r="AD112" s="6"/>
    </row>
    <row r="113" spans="1:30" s="7" customFormat="1" ht="12.6" customHeight="1">
      <c r="A113" s="6"/>
      <c r="B113" s="410"/>
      <c r="C113" s="390"/>
      <c r="D113" s="393"/>
      <c r="E113" s="396"/>
      <c r="F113" s="137" t="s">
        <v>134</v>
      </c>
      <c r="G113" s="413"/>
      <c r="H113" s="407"/>
      <c r="I113" s="172"/>
      <c r="J113" s="178" t="s">
        <v>132</v>
      </c>
      <c r="K113" s="178" t="s">
        <v>132</v>
      </c>
      <c r="L113" s="178" t="s">
        <v>132</v>
      </c>
      <c r="M113" s="178" t="s">
        <v>132</v>
      </c>
      <c r="N113" s="178" t="s">
        <v>132</v>
      </c>
      <c r="O113" s="178" t="s">
        <v>132</v>
      </c>
      <c r="P113" s="178" t="s">
        <v>132</v>
      </c>
      <c r="Q113" s="178" t="s">
        <v>132</v>
      </c>
      <c r="R113" s="172"/>
      <c r="S113" s="178" t="s">
        <v>132</v>
      </c>
      <c r="T113" s="178" t="s">
        <v>132</v>
      </c>
      <c r="U113" s="178" t="s">
        <v>132</v>
      </c>
      <c r="V113" s="178" t="s">
        <v>132</v>
      </c>
      <c r="W113" s="178">
        <f>'2a Q1 Adjustment Component'!H67</f>
        <v>6.6425540505401202</v>
      </c>
      <c r="X113" s="178">
        <f>'2b COVID Adjustment'!$F$322</f>
        <v>9.9756950960531068</v>
      </c>
      <c r="Y113" s="178">
        <f>'2b COVID Adjustment'!$G$322</f>
        <v>4.43</v>
      </c>
      <c r="Z113" s="178" t="s">
        <v>132</v>
      </c>
      <c r="AA113" s="178">
        <f>'2c AWC adjustment'!I30+'2d Backwardation adjustment'!I30</f>
        <v>21.024150948431132</v>
      </c>
      <c r="AB113" s="328">
        <f>'2c AWC adjustment'!J30+'2d Backwardation adjustment'!J30+'2e COVID true-up'!$F$446</f>
        <v>21.024150948431132</v>
      </c>
      <c r="AC113" s="328">
        <f>'2e COVID true-up'!$G$446</f>
        <v>0</v>
      </c>
      <c r="AD113" s="6"/>
    </row>
    <row r="114" spans="1:30" s="7" customFormat="1" ht="12.6" customHeight="1">
      <c r="A114" s="6"/>
      <c r="B114" s="410"/>
      <c r="C114" s="390"/>
      <c r="D114" s="393"/>
      <c r="E114" s="396"/>
      <c r="F114" s="137" t="s">
        <v>135</v>
      </c>
      <c r="G114" s="413"/>
      <c r="H114" s="407"/>
      <c r="I114" s="172"/>
      <c r="J114" s="178" t="s">
        <v>132</v>
      </c>
      <c r="K114" s="178" t="s">
        <v>132</v>
      </c>
      <c r="L114" s="178" t="s">
        <v>132</v>
      </c>
      <c r="M114" s="178" t="s">
        <v>132</v>
      </c>
      <c r="N114" s="178" t="s">
        <v>132</v>
      </c>
      <c r="O114" s="178" t="s">
        <v>132</v>
      </c>
      <c r="P114" s="178" t="s">
        <v>132</v>
      </c>
      <c r="Q114" s="178" t="s">
        <v>132</v>
      </c>
      <c r="R114" s="172"/>
      <c r="S114" s="178" t="s">
        <v>132</v>
      </c>
      <c r="T114" s="178" t="s">
        <v>132</v>
      </c>
      <c r="U114" s="178" t="s">
        <v>132</v>
      </c>
      <c r="V114" s="178" t="s">
        <v>132</v>
      </c>
      <c r="W114" s="178">
        <f>'2a Q1 Adjustment Component'!H68</f>
        <v>6.6841469186482252</v>
      </c>
      <c r="X114" s="178">
        <f>'2b COVID Adjustment'!$F$322</f>
        <v>9.9756950960531068</v>
      </c>
      <c r="Y114" s="178">
        <f>'2b COVID Adjustment'!$G$322</f>
        <v>4.43</v>
      </c>
      <c r="Z114" s="178" t="s">
        <v>132</v>
      </c>
      <c r="AA114" s="178">
        <f>'2c AWC adjustment'!I31+'2d Backwardation adjustment'!I31</f>
        <v>21.237987179006147</v>
      </c>
      <c r="AB114" s="328">
        <f>'2c AWC adjustment'!J31+'2d Backwardation adjustment'!J31+'2e COVID true-up'!$F$446</f>
        <v>21.237987179006147</v>
      </c>
      <c r="AC114" s="328">
        <f>'2e COVID true-up'!$G$446</f>
        <v>0</v>
      </c>
      <c r="AD114" s="6"/>
    </row>
    <row r="115" spans="1:30" s="7" customFormat="1" ht="12.6" customHeight="1">
      <c r="A115" s="6"/>
      <c r="B115" s="410"/>
      <c r="C115" s="390"/>
      <c r="D115" s="393"/>
      <c r="E115" s="396"/>
      <c r="F115" s="137" t="s">
        <v>136</v>
      </c>
      <c r="G115" s="413"/>
      <c r="H115" s="407"/>
      <c r="I115" s="172"/>
      <c r="J115" s="178" t="s">
        <v>132</v>
      </c>
      <c r="K115" s="178" t="s">
        <v>132</v>
      </c>
      <c r="L115" s="178" t="s">
        <v>132</v>
      </c>
      <c r="M115" s="178" t="s">
        <v>132</v>
      </c>
      <c r="N115" s="178" t="s">
        <v>132</v>
      </c>
      <c r="O115" s="178" t="s">
        <v>132</v>
      </c>
      <c r="P115" s="178" t="s">
        <v>132</v>
      </c>
      <c r="Q115" s="178" t="s">
        <v>132</v>
      </c>
      <c r="R115" s="172"/>
      <c r="S115" s="178" t="s">
        <v>132</v>
      </c>
      <c r="T115" s="178" t="s">
        <v>132</v>
      </c>
      <c r="U115" s="178" t="s">
        <v>132</v>
      </c>
      <c r="V115" s="178" t="s">
        <v>132</v>
      </c>
      <c r="W115" s="178">
        <f>'2a Q1 Adjustment Component'!H69</f>
        <v>6.5589913661887502</v>
      </c>
      <c r="X115" s="178">
        <f>'2b COVID Adjustment'!$F$322</f>
        <v>9.9756950960531068</v>
      </c>
      <c r="Y115" s="178">
        <f>'2b COVID Adjustment'!$G$322</f>
        <v>4.43</v>
      </c>
      <c r="Z115" s="178" t="s">
        <v>132</v>
      </c>
      <c r="AA115" s="178">
        <f>'2c AWC adjustment'!I32+'2d Backwardation adjustment'!I32</f>
        <v>20.83766717230861</v>
      </c>
      <c r="AB115" s="328">
        <f>'2c AWC adjustment'!J32+'2d Backwardation adjustment'!J32+'2e COVID true-up'!$F$446</f>
        <v>20.83766717230861</v>
      </c>
      <c r="AC115" s="328">
        <f>'2e COVID true-up'!$G$446</f>
        <v>0</v>
      </c>
      <c r="AD115" s="6"/>
    </row>
    <row r="116" spans="1:30" s="7" customFormat="1" ht="12.6" customHeight="1">
      <c r="A116" s="6"/>
      <c r="B116" s="410"/>
      <c r="C116" s="390"/>
      <c r="D116" s="393"/>
      <c r="E116" s="396"/>
      <c r="F116" s="137" t="s">
        <v>137</v>
      </c>
      <c r="G116" s="413"/>
      <c r="H116" s="407"/>
      <c r="I116" s="172"/>
      <c r="J116" s="178" t="s">
        <v>132</v>
      </c>
      <c r="K116" s="178" t="s">
        <v>132</v>
      </c>
      <c r="L116" s="178" t="s">
        <v>132</v>
      </c>
      <c r="M116" s="178" t="s">
        <v>132</v>
      </c>
      <c r="N116" s="178" t="s">
        <v>132</v>
      </c>
      <c r="O116" s="178" t="s">
        <v>132</v>
      </c>
      <c r="P116" s="178" t="s">
        <v>132</v>
      </c>
      <c r="Q116" s="178" t="s">
        <v>132</v>
      </c>
      <c r="R116" s="172"/>
      <c r="S116" s="178" t="s">
        <v>132</v>
      </c>
      <c r="T116" s="178" t="s">
        <v>132</v>
      </c>
      <c r="U116" s="178" t="s">
        <v>132</v>
      </c>
      <c r="V116" s="178" t="s">
        <v>132</v>
      </c>
      <c r="W116" s="178">
        <f>'2a Q1 Adjustment Component'!H70</f>
        <v>6.4764453689561785</v>
      </c>
      <c r="X116" s="178">
        <f>'2b COVID Adjustment'!$F$322</f>
        <v>9.9756950960531068</v>
      </c>
      <c r="Y116" s="178">
        <f>'2b COVID Adjustment'!$G$322</f>
        <v>4.43</v>
      </c>
      <c r="Z116" s="178" t="s">
        <v>132</v>
      </c>
      <c r="AA116" s="178">
        <f>'2c AWC adjustment'!I33+'2d Backwardation adjustment'!I33</f>
        <v>20.219374094906922</v>
      </c>
      <c r="AB116" s="328">
        <f>'2c AWC adjustment'!J33+'2d Backwardation adjustment'!J33+'2e COVID true-up'!$F$446</f>
        <v>20.219374094906922</v>
      </c>
      <c r="AC116" s="328">
        <f>'2e COVID true-up'!$G$446</f>
        <v>0</v>
      </c>
      <c r="AD116" s="6"/>
    </row>
    <row r="117" spans="1:30" s="7" customFormat="1" ht="12.6" customHeight="1">
      <c r="A117" s="6"/>
      <c r="B117" s="410"/>
      <c r="C117" s="390"/>
      <c r="D117" s="393"/>
      <c r="E117" s="396"/>
      <c r="F117" s="137" t="s">
        <v>138</v>
      </c>
      <c r="G117" s="413"/>
      <c r="H117" s="407"/>
      <c r="I117" s="172"/>
      <c r="J117" s="178" t="s">
        <v>132</v>
      </c>
      <c r="K117" s="178" t="s">
        <v>132</v>
      </c>
      <c r="L117" s="178" t="s">
        <v>132</v>
      </c>
      <c r="M117" s="178" t="s">
        <v>132</v>
      </c>
      <c r="N117" s="178" t="s">
        <v>132</v>
      </c>
      <c r="O117" s="178" t="s">
        <v>132</v>
      </c>
      <c r="P117" s="178" t="s">
        <v>132</v>
      </c>
      <c r="Q117" s="178" t="s">
        <v>132</v>
      </c>
      <c r="R117" s="172"/>
      <c r="S117" s="178" t="s">
        <v>132</v>
      </c>
      <c r="T117" s="178" t="s">
        <v>132</v>
      </c>
      <c r="U117" s="178" t="s">
        <v>132</v>
      </c>
      <c r="V117" s="178" t="s">
        <v>132</v>
      </c>
      <c r="W117" s="178">
        <f>'2a Q1 Adjustment Component'!H71</f>
        <v>6.5873529519024565</v>
      </c>
      <c r="X117" s="178">
        <f>'2b COVID Adjustment'!$F$322</f>
        <v>9.9756950960531068</v>
      </c>
      <c r="Y117" s="178">
        <f>'2b COVID Adjustment'!$G$322</f>
        <v>4.43</v>
      </c>
      <c r="Z117" s="178" t="s">
        <v>132</v>
      </c>
      <c r="AA117" s="178">
        <f>'2c AWC adjustment'!I34+'2d Backwardation adjustment'!I34</f>
        <v>20.533735959244328</v>
      </c>
      <c r="AB117" s="328">
        <f>'2c AWC adjustment'!J34+'2d Backwardation adjustment'!J34+'2e COVID true-up'!$F$446</f>
        <v>20.533735959244328</v>
      </c>
      <c r="AC117" s="328">
        <f>'2e COVID true-up'!$G$446</f>
        <v>0</v>
      </c>
      <c r="AD117" s="6"/>
    </row>
    <row r="118" spans="1:30" s="7" customFormat="1" ht="12.6" customHeight="1">
      <c r="A118" s="6"/>
      <c r="B118" s="410"/>
      <c r="C118" s="390"/>
      <c r="D118" s="393"/>
      <c r="E118" s="396"/>
      <c r="F118" s="137" t="s">
        <v>139</v>
      </c>
      <c r="G118" s="413"/>
      <c r="H118" s="407"/>
      <c r="I118" s="172"/>
      <c r="J118" s="178" t="s">
        <v>132</v>
      </c>
      <c r="K118" s="178" t="s">
        <v>132</v>
      </c>
      <c r="L118" s="178" t="s">
        <v>132</v>
      </c>
      <c r="M118" s="178" t="s">
        <v>132</v>
      </c>
      <c r="N118" s="178" t="s">
        <v>132</v>
      </c>
      <c r="O118" s="178" t="s">
        <v>132</v>
      </c>
      <c r="P118" s="178" t="s">
        <v>132</v>
      </c>
      <c r="Q118" s="178" t="s">
        <v>132</v>
      </c>
      <c r="R118" s="172"/>
      <c r="S118" s="178" t="s">
        <v>132</v>
      </c>
      <c r="T118" s="178" t="s">
        <v>132</v>
      </c>
      <c r="U118" s="178" t="s">
        <v>132</v>
      </c>
      <c r="V118" s="178" t="s">
        <v>132</v>
      </c>
      <c r="W118" s="178">
        <f>'2a Q1 Adjustment Component'!H72</f>
        <v>6.5436735830868322</v>
      </c>
      <c r="X118" s="178">
        <f>'2b COVID Adjustment'!$F$322</f>
        <v>9.9756950960531068</v>
      </c>
      <c r="Y118" s="178">
        <f>'2b COVID Adjustment'!$G$322</f>
        <v>4.43</v>
      </c>
      <c r="Z118" s="178" t="s">
        <v>132</v>
      </c>
      <c r="AA118" s="178">
        <f>'2c AWC adjustment'!I35+'2d Backwardation adjustment'!I35</f>
        <v>20.791660367715085</v>
      </c>
      <c r="AB118" s="328">
        <f>'2c AWC adjustment'!J35+'2d Backwardation adjustment'!J35+'2e COVID true-up'!$F$446</f>
        <v>20.791660367715085</v>
      </c>
      <c r="AC118" s="328">
        <f>'2e COVID true-up'!$G$446</f>
        <v>0</v>
      </c>
      <c r="AD118" s="6"/>
    </row>
    <row r="119" spans="1:30" s="7" customFormat="1" ht="12.6" customHeight="1">
      <c r="A119" s="6"/>
      <c r="B119" s="410"/>
      <c r="C119" s="390"/>
      <c r="D119" s="393"/>
      <c r="E119" s="396"/>
      <c r="F119" s="137" t="s">
        <v>140</v>
      </c>
      <c r="G119" s="413"/>
      <c r="H119" s="407"/>
      <c r="I119" s="172"/>
      <c r="J119" s="178" t="s">
        <v>132</v>
      </c>
      <c r="K119" s="178" t="s">
        <v>132</v>
      </c>
      <c r="L119" s="178" t="s">
        <v>132</v>
      </c>
      <c r="M119" s="178" t="s">
        <v>132</v>
      </c>
      <c r="N119" s="178" t="s">
        <v>132</v>
      </c>
      <c r="O119" s="178" t="s">
        <v>132</v>
      </c>
      <c r="P119" s="178" t="s">
        <v>132</v>
      </c>
      <c r="Q119" s="178" t="s">
        <v>132</v>
      </c>
      <c r="R119" s="172"/>
      <c r="S119" s="178" t="s">
        <v>132</v>
      </c>
      <c r="T119" s="178" t="s">
        <v>132</v>
      </c>
      <c r="U119" s="178" t="s">
        <v>132</v>
      </c>
      <c r="V119" s="178" t="s">
        <v>132</v>
      </c>
      <c r="W119" s="178">
        <f>'2a Q1 Adjustment Component'!H73</f>
        <v>6.5514359392354615</v>
      </c>
      <c r="X119" s="178">
        <f>'2b COVID Adjustment'!$F$322</f>
        <v>9.9756950960531068</v>
      </c>
      <c r="Y119" s="178">
        <f>'2b COVID Adjustment'!$G$322</f>
        <v>4.43</v>
      </c>
      <c r="Z119" s="178" t="s">
        <v>132</v>
      </c>
      <c r="AA119" s="178">
        <f>'2c AWC adjustment'!I36+'2d Backwardation adjustment'!I36</f>
        <v>20.789339339467748</v>
      </c>
      <c r="AB119" s="328">
        <f>'2c AWC adjustment'!J36+'2d Backwardation adjustment'!J36+'2e COVID true-up'!$F$446</f>
        <v>20.789339339467748</v>
      </c>
      <c r="AC119" s="328">
        <f>'2e COVID true-up'!$G$446</f>
        <v>0</v>
      </c>
      <c r="AD119" s="6"/>
    </row>
    <row r="120" spans="1:30" s="7" customFormat="1" ht="12.6" customHeight="1">
      <c r="A120" s="6"/>
      <c r="B120" s="410"/>
      <c r="C120" s="390"/>
      <c r="D120" s="393"/>
      <c r="E120" s="396"/>
      <c r="F120" s="137" t="s">
        <v>141</v>
      </c>
      <c r="G120" s="413"/>
      <c r="H120" s="407"/>
      <c r="I120" s="172"/>
      <c r="J120" s="178" t="s">
        <v>132</v>
      </c>
      <c r="K120" s="178" t="s">
        <v>132</v>
      </c>
      <c r="L120" s="178" t="s">
        <v>132</v>
      </c>
      <c r="M120" s="178" t="s">
        <v>132</v>
      </c>
      <c r="N120" s="178" t="s">
        <v>132</v>
      </c>
      <c r="O120" s="178" t="s">
        <v>132</v>
      </c>
      <c r="P120" s="178" t="s">
        <v>132</v>
      </c>
      <c r="Q120" s="178" t="s">
        <v>132</v>
      </c>
      <c r="R120" s="172"/>
      <c r="S120" s="178" t="s">
        <v>132</v>
      </c>
      <c r="T120" s="178" t="s">
        <v>132</v>
      </c>
      <c r="U120" s="178" t="s">
        <v>132</v>
      </c>
      <c r="V120" s="178" t="s">
        <v>132</v>
      </c>
      <c r="W120" s="178">
        <f>'2a Q1 Adjustment Component'!H74</f>
        <v>6.4670012065997176</v>
      </c>
      <c r="X120" s="178">
        <f>'2b COVID Adjustment'!$F$322</f>
        <v>9.9756950960531068</v>
      </c>
      <c r="Y120" s="178">
        <f>'2b COVID Adjustment'!$G$322</f>
        <v>4.43</v>
      </c>
      <c r="Z120" s="178" t="s">
        <v>132</v>
      </c>
      <c r="AA120" s="178">
        <f>'2c AWC adjustment'!I37+'2d Backwardation adjustment'!I37</f>
        <v>20.726479639735103</v>
      </c>
      <c r="AB120" s="328">
        <f>'2c AWC adjustment'!J37+'2d Backwardation adjustment'!J37+'2e COVID true-up'!$F$446</f>
        <v>20.726479639735103</v>
      </c>
      <c r="AC120" s="328">
        <f>'2e COVID true-up'!$G$446</f>
        <v>0</v>
      </c>
      <c r="AD120" s="6"/>
    </row>
    <row r="121" spans="1:30" s="7" customFormat="1" ht="12.6" customHeight="1">
      <c r="A121" s="6"/>
      <c r="B121" s="410"/>
      <c r="C121" s="390"/>
      <c r="D121" s="393"/>
      <c r="E121" s="396"/>
      <c r="F121" s="137" t="s">
        <v>142</v>
      </c>
      <c r="G121" s="413"/>
      <c r="H121" s="407"/>
      <c r="I121" s="172"/>
      <c r="J121" s="178" t="s">
        <v>132</v>
      </c>
      <c r="K121" s="178" t="s">
        <v>132</v>
      </c>
      <c r="L121" s="178" t="s">
        <v>132</v>
      </c>
      <c r="M121" s="178" t="s">
        <v>132</v>
      </c>
      <c r="N121" s="178" t="s">
        <v>132</v>
      </c>
      <c r="O121" s="178" t="s">
        <v>132</v>
      </c>
      <c r="P121" s="178" t="s">
        <v>132</v>
      </c>
      <c r="Q121" s="178" t="s">
        <v>132</v>
      </c>
      <c r="R121" s="172"/>
      <c r="S121" s="178" t="s">
        <v>132</v>
      </c>
      <c r="T121" s="178" t="s">
        <v>132</v>
      </c>
      <c r="U121" s="178" t="s">
        <v>132</v>
      </c>
      <c r="V121" s="178" t="s">
        <v>132</v>
      </c>
      <c r="W121" s="178">
        <f>'2a Q1 Adjustment Component'!H75</f>
        <v>6.4423133309405731</v>
      </c>
      <c r="X121" s="178">
        <f>'2b COVID Adjustment'!$F$322</f>
        <v>9.9756950960531068</v>
      </c>
      <c r="Y121" s="178">
        <f>'2b COVID Adjustment'!$G$322</f>
        <v>4.43</v>
      </c>
      <c r="Z121" s="178" t="s">
        <v>132</v>
      </c>
      <c r="AA121" s="178">
        <f>'2c AWC adjustment'!I38+'2d Backwardation adjustment'!I38</f>
        <v>20.528902949146971</v>
      </c>
      <c r="AB121" s="328">
        <f>'2c AWC adjustment'!J38+'2d Backwardation adjustment'!J38+'2e COVID true-up'!$F$446</f>
        <v>20.528902949146971</v>
      </c>
      <c r="AC121" s="328">
        <f>'2e COVID true-up'!$G$446</f>
        <v>0</v>
      </c>
      <c r="AD121" s="6"/>
    </row>
    <row r="122" spans="1:30" s="7" customFormat="1" ht="12.6" customHeight="1">
      <c r="A122" s="6"/>
      <c r="B122" s="410"/>
      <c r="C122" s="390"/>
      <c r="D122" s="393"/>
      <c r="E122" s="396"/>
      <c r="F122" s="137" t="s">
        <v>143</v>
      </c>
      <c r="G122" s="413"/>
      <c r="H122" s="407"/>
      <c r="I122" s="172"/>
      <c r="J122" s="178" t="s">
        <v>132</v>
      </c>
      <c r="K122" s="178" t="s">
        <v>132</v>
      </c>
      <c r="L122" s="178" t="s">
        <v>132</v>
      </c>
      <c r="M122" s="178" t="s">
        <v>132</v>
      </c>
      <c r="N122" s="178" t="s">
        <v>132</v>
      </c>
      <c r="O122" s="178" t="s">
        <v>132</v>
      </c>
      <c r="P122" s="178" t="s">
        <v>132</v>
      </c>
      <c r="Q122" s="178" t="s">
        <v>132</v>
      </c>
      <c r="R122" s="172"/>
      <c r="S122" s="178" t="s">
        <v>132</v>
      </c>
      <c r="T122" s="178" t="s">
        <v>132</v>
      </c>
      <c r="U122" s="178" t="s">
        <v>132</v>
      </c>
      <c r="V122" s="178" t="s">
        <v>132</v>
      </c>
      <c r="W122" s="178">
        <f>'2a Q1 Adjustment Component'!H76</f>
        <v>6.5562763096546641</v>
      </c>
      <c r="X122" s="178">
        <f>'2b COVID Adjustment'!$F$322</f>
        <v>9.9756950960531068</v>
      </c>
      <c r="Y122" s="178">
        <f>'2b COVID Adjustment'!$G$322</f>
        <v>4.43</v>
      </c>
      <c r="Z122" s="178" t="s">
        <v>132</v>
      </c>
      <c r="AA122" s="178">
        <f>'2c AWC adjustment'!I39+'2d Backwardation adjustment'!I39</f>
        <v>20.639993667674457</v>
      </c>
      <c r="AB122" s="328">
        <f>'2c AWC adjustment'!J39+'2d Backwardation adjustment'!J39+'2e COVID true-up'!$F$446</f>
        <v>20.639993667674457</v>
      </c>
      <c r="AC122" s="328">
        <f>'2e COVID true-up'!$G$446</f>
        <v>0</v>
      </c>
      <c r="AD122" s="6"/>
    </row>
    <row r="123" spans="1:30" s="7" customFormat="1" ht="12.6" customHeight="1">
      <c r="A123" s="6"/>
      <c r="B123" s="410"/>
      <c r="C123" s="390"/>
      <c r="D123" s="393"/>
      <c r="E123" s="396"/>
      <c r="F123" s="137" t="s">
        <v>144</v>
      </c>
      <c r="G123" s="413"/>
      <c r="H123" s="407"/>
      <c r="I123" s="172"/>
      <c r="J123" s="178" t="s">
        <v>132</v>
      </c>
      <c r="K123" s="178" t="s">
        <v>132</v>
      </c>
      <c r="L123" s="178" t="s">
        <v>132</v>
      </c>
      <c r="M123" s="178" t="s">
        <v>132</v>
      </c>
      <c r="N123" s="178" t="s">
        <v>132</v>
      </c>
      <c r="O123" s="178" t="s">
        <v>132</v>
      </c>
      <c r="P123" s="178" t="s">
        <v>132</v>
      </c>
      <c r="Q123" s="178" t="s">
        <v>132</v>
      </c>
      <c r="R123" s="172"/>
      <c r="S123" s="178" t="s">
        <v>132</v>
      </c>
      <c r="T123" s="178" t="s">
        <v>132</v>
      </c>
      <c r="U123" s="178" t="s">
        <v>132</v>
      </c>
      <c r="V123" s="178" t="s">
        <v>132</v>
      </c>
      <c r="W123" s="178">
        <f>'2a Q1 Adjustment Component'!H77</f>
        <v>6.5542135821073106</v>
      </c>
      <c r="X123" s="178">
        <f>'2b COVID Adjustment'!$F$322</f>
        <v>9.9756950960531068</v>
      </c>
      <c r="Y123" s="178">
        <f>'2b COVID Adjustment'!$G$322</f>
        <v>4.43</v>
      </c>
      <c r="Z123" s="178" t="s">
        <v>132</v>
      </c>
      <c r="AA123" s="178">
        <f>'2c AWC adjustment'!I40+'2d Backwardation adjustment'!I40</f>
        <v>20.844949774329585</v>
      </c>
      <c r="AB123" s="328">
        <f>'2c AWC adjustment'!J40+'2d Backwardation adjustment'!J40+'2e COVID true-up'!$F$446</f>
        <v>20.844949774329585</v>
      </c>
      <c r="AC123" s="328">
        <f>'2e COVID true-up'!$G$446</f>
        <v>0</v>
      </c>
      <c r="AD123" s="6"/>
    </row>
    <row r="124" spans="1:30" s="60" customFormat="1" ht="12.6" customHeight="1" thickBot="1">
      <c r="A124" s="6"/>
      <c r="B124" s="410"/>
      <c r="C124" s="391"/>
      <c r="D124" s="394"/>
      <c r="E124" s="397"/>
      <c r="F124" s="96" t="s">
        <v>145</v>
      </c>
      <c r="G124" s="413"/>
      <c r="H124" s="407"/>
      <c r="I124" s="58"/>
      <c r="J124" s="178" t="s">
        <v>132</v>
      </c>
      <c r="K124" s="178" t="s">
        <v>132</v>
      </c>
      <c r="L124" s="178" t="s">
        <v>132</v>
      </c>
      <c r="M124" s="178" t="s">
        <v>132</v>
      </c>
      <c r="N124" s="178" t="s">
        <v>132</v>
      </c>
      <c r="O124" s="178" t="s">
        <v>132</v>
      </c>
      <c r="P124" s="178" t="s">
        <v>132</v>
      </c>
      <c r="Q124" s="178" t="s">
        <v>132</v>
      </c>
      <c r="R124" s="172"/>
      <c r="S124" s="178" t="s">
        <v>132</v>
      </c>
      <c r="T124" s="178" t="s">
        <v>132</v>
      </c>
      <c r="U124" s="178" t="s">
        <v>132</v>
      </c>
      <c r="V124" s="178" t="s">
        <v>132</v>
      </c>
      <c r="W124" s="178">
        <f>'2a Q1 Adjustment Component'!H78</f>
        <v>6.4988829015144267</v>
      </c>
      <c r="X124" s="178">
        <f>'2b COVID Adjustment'!$F$322</f>
        <v>9.9756950960531068</v>
      </c>
      <c r="Y124" s="178">
        <f>'2b COVID Adjustment'!$G$322</f>
        <v>4.43</v>
      </c>
      <c r="Z124" s="178" t="s">
        <v>132</v>
      </c>
      <c r="AA124" s="178">
        <f>'2c AWC adjustment'!I41+'2d Backwardation adjustment'!I41</f>
        <v>20.436822830914313</v>
      </c>
      <c r="AB124" s="328">
        <f>'2c AWC adjustment'!J41+'2d Backwardation adjustment'!J41+'2e COVID true-up'!$F$446</f>
        <v>20.436822830914313</v>
      </c>
      <c r="AC124" s="328">
        <f>'2e COVID true-up'!$G$446</f>
        <v>0</v>
      </c>
      <c r="AD124" s="6"/>
    </row>
    <row r="125" spans="1:30" s="59" customFormat="1" ht="12.6" customHeight="1">
      <c r="A125" s="6"/>
      <c r="B125" s="410"/>
      <c r="C125" s="389" t="s">
        <v>149</v>
      </c>
      <c r="D125" s="392" t="s">
        <v>147</v>
      </c>
      <c r="E125" s="395" t="s">
        <v>129</v>
      </c>
      <c r="F125" s="95" t="s">
        <v>130</v>
      </c>
      <c r="G125" s="413"/>
      <c r="H125" s="407"/>
      <c r="I125" s="57"/>
      <c r="J125" s="178" t="s">
        <v>132</v>
      </c>
      <c r="K125" s="178" t="s">
        <v>132</v>
      </c>
      <c r="L125" s="178" t="s">
        <v>132</v>
      </c>
      <c r="M125" s="178" t="s">
        <v>132</v>
      </c>
      <c r="N125" s="178" t="s">
        <v>132</v>
      </c>
      <c r="O125" s="178" t="s">
        <v>132</v>
      </c>
      <c r="P125" s="178" t="s">
        <v>132</v>
      </c>
      <c r="Q125" s="178" t="s">
        <v>132</v>
      </c>
      <c r="R125" s="172"/>
      <c r="S125" s="178" t="s">
        <v>132</v>
      </c>
      <c r="T125" s="178" t="s">
        <v>132</v>
      </c>
      <c r="U125" s="178" t="s">
        <v>132</v>
      </c>
      <c r="V125" s="178" t="s">
        <v>132</v>
      </c>
      <c r="W125" s="178">
        <v>0</v>
      </c>
      <c r="X125" s="178">
        <f>'2b COVID Adjustment'!$F$323</f>
        <v>1.4870742269298105</v>
      </c>
      <c r="Y125" s="178">
        <f>'2b COVID Adjustment'!$G$323</f>
        <v>0.70457099735818829</v>
      </c>
      <c r="Z125" s="178" t="s">
        <v>132</v>
      </c>
      <c r="AA125" s="178" t="s">
        <v>132</v>
      </c>
      <c r="AB125" s="328">
        <f>'2e COVID true-up'!$F$447</f>
        <v>0</v>
      </c>
      <c r="AC125" s="328">
        <f>'2e COVID true-up'!$G$447</f>
        <v>0</v>
      </c>
      <c r="AD125" s="6"/>
    </row>
    <row r="126" spans="1:30" s="7" customFormat="1" ht="12.6" customHeight="1">
      <c r="A126" s="6"/>
      <c r="B126" s="410"/>
      <c r="C126" s="390"/>
      <c r="D126" s="393"/>
      <c r="E126" s="396"/>
      <c r="F126" s="137" t="s">
        <v>133</v>
      </c>
      <c r="G126" s="413"/>
      <c r="H126" s="407"/>
      <c r="I126" s="172"/>
      <c r="J126" s="178" t="s">
        <v>132</v>
      </c>
      <c r="K126" s="178" t="s">
        <v>132</v>
      </c>
      <c r="L126" s="178" t="s">
        <v>132</v>
      </c>
      <c r="M126" s="178" t="s">
        <v>132</v>
      </c>
      <c r="N126" s="178" t="s">
        <v>132</v>
      </c>
      <c r="O126" s="178" t="s">
        <v>132</v>
      </c>
      <c r="P126" s="178" t="s">
        <v>132</v>
      </c>
      <c r="Q126" s="178" t="s">
        <v>132</v>
      </c>
      <c r="R126" s="172"/>
      <c r="S126" s="178" t="s">
        <v>132</v>
      </c>
      <c r="T126" s="178" t="s">
        <v>132</v>
      </c>
      <c r="U126" s="178" t="s">
        <v>132</v>
      </c>
      <c r="V126" s="178" t="s">
        <v>132</v>
      </c>
      <c r="W126" s="178">
        <v>0</v>
      </c>
      <c r="X126" s="178">
        <f>'2b COVID Adjustment'!$F$323</f>
        <v>1.4870742269298105</v>
      </c>
      <c r="Y126" s="178">
        <f>'2b COVID Adjustment'!$G$323</f>
        <v>0.70457099735818829</v>
      </c>
      <c r="Z126" s="178" t="s">
        <v>132</v>
      </c>
      <c r="AA126" s="178" t="s">
        <v>132</v>
      </c>
      <c r="AB126" s="328">
        <f>'2e COVID true-up'!$F$447</f>
        <v>0</v>
      </c>
      <c r="AC126" s="328">
        <f>'2e COVID true-up'!$G$447</f>
        <v>0</v>
      </c>
      <c r="AD126" s="6"/>
    </row>
    <row r="127" spans="1:30" s="7" customFormat="1" ht="12.6" customHeight="1">
      <c r="A127" s="6"/>
      <c r="B127" s="410"/>
      <c r="C127" s="390"/>
      <c r="D127" s="393"/>
      <c r="E127" s="396"/>
      <c r="F127" s="137" t="s">
        <v>134</v>
      </c>
      <c r="G127" s="413"/>
      <c r="H127" s="407"/>
      <c r="I127" s="172"/>
      <c r="J127" s="178" t="s">
        <v>132</v>
      </c>
      <c r="K127" s="178" t="s">
        <v>132</v>
      </c>
      <c r="L127" s="178" t="s">
        <v>132</v>
      </c>
      <c r="M127" s="178" t="s">
        <v>132</v>
      </c>
      <c r="N127" s="178" t="s">
        <v>132</v>
      </c>
      <c r="O127" s="178" t="s">
        <v>132</v>
      </c>
      <c r="P127" s="178" t="s">
        <v>132</v>
      </c>
      <c r="Q127" s="178" t="s">
        <v>132</v>
      </c>
      <c r="R127" s="172"/>
      <c r="S127" s="178" t="s">
        <v>132</v>
      </c>
      <c r="T127" s="178" t="s">
        <v>132</v>
      </c>
      <c r="U127" s="178" t="s">
        <v>132</v>
      </c>
      <c r="V127" s="178" t="s">
        <v>132</v>
      </c>
      <c r="W127" s="178">
        <v>0</v>
      </c>
      <c r="X127" s="178">
        <f>'2b COVID Adjustment'!$F$323</f>
        <v>1.4870742269298105</v>
      </c>
      <c r="Y127" s="178">
        <f>'2b COVID Adjustment'!$G$323</f>
        <v>0.70457099735818829</v>
      </c>
      <c r="Z127" s="178" t="s">
        <v>132</v>
      </c>
      <c r="AA127" s="178" t="s">
        <v>132</v>
      </c>
      <c r="AB127" s="328">
        <f>'2e COVID true-up'!$F$447</f>
        <v>0</v>
      </c>
      <c r="AC127" s="328">
        <f>'2e COVID true-up'!$G$447</f>
        <v>0</v>
      </c>
      <c r="AD127" s="6"/>
    </row>
    <row r="128" spans="1:30" s="7" customFormat="1" ht="12.6" customHeight="1">
      <c r="A128" s="6"/>
      <c r="B128" s="410"/>
      <c r="C128" s="390"/>
      <c r="D128" s="393"/>
      <c r="E128" s="396"/>
      <c r="F128" s="137" t="s">
        <v>135</v>
      </c>
      <c r="G128" s="413"/>
      <c r="H128" s="407"/>
      <c r="I128" s="172"/>
      <c r="J128" s="178" t="s">
        <v>132</v>
      </c>
      <c r="K128" s="178" t="s">
        <v>132</v>
      </c>
      <c r="L128" s="178" t="s">
        <v>132</v>
      </c>
      <c r="M128" s="178" t="s">
        <v>132</v>
      </c>
      <c r="N128" s="178" t="s">
        <v>132</v>
      </c>
      <c r="O128" s="178" t="s">
        <v>132</v>
      </c>
      <c r="P128" s="178" t="s">
        <v>132</v>
      </c>
      <c r="Q128" s="178" t="s">
        <v>132</v>
      </c>
      <c r="R128" s="172"/>
      <c r="S128" s="178" t="s">
        <v>132</v>
      </c>
      <c r="T128" s="178" t="s">
        <v>132</v>
      </c>
      <c r="U128" s="178" t="s">
        <v>132</v>
      </c>
      <c r="V128" s="178" t="s">
        <v>132</v>
      </c>
      <c r="W128" s="178">
        <v>0</v>
      </c>
      <c r="X128" s="178">
        <f>'2b COVID Adjustment'!$F$323</f>
        <v>1.4870742269298105</v>
      </c>
      <c r="Y128" s="178">
        <f>'2b COVID Adjustment'!$G$323</f>
        <v>0.70457099735818829</v>
      </c>
      <c r="Z128" s="178" t="s">
        <v>132</v>
      </c>
      <c r="AA128" s="178" t="s">
        <v>132</v>
      </c>
      <c r="AB128" s="328">
        <f>'2e COVID true-up'!$F$447</f>
        <v>0</v>
      </c>
      <c r="AC128" s="328">
        <f>'2e COVID true-up'!$G$447</f>
        <v>0</v>
      </c>
      <c r="AD128" s="6"/>
    </row>
    <row r="129" spans="1:30" s="7" customFormat="1" ht="12.6" customHeight="1">
      <c r="A129" s="6"/>
      <c r="B129" s="410"/>
      <c r="C129" s="390"/>
      <c r="D129" s="393"/>
      <c r="E129" s="396"/>
      <c r="F129" s="137" t="s">
        <v>136</v>
      </c>
      <c r="G129" s="413"/>
      <c r="H129" s="407"/>
      <c r="I129" s="172"/>
      <c r="J129" s="178" t="s">
        <v>132</v>
      </c>
      <c r="K129" s="178" t="s">
        <v>132</v>
      </c>
      <c r="L129" s="178" t="s">
        <v>132</v>
      </c>
      <c r="M129" s="178" t="s">
        <v>132</v>
      </c>
      <c r="N129" s="178" t="s">
        <v>132</v>
      </c>
      <c r="O129" s="178" t="s">
        <v>132</v>
      </c>
      <c r="P129" s="178" t="s">
        <v>132</v>
      </c>
      <c r="Q129" s="178" t="s">
        <v>132</v>
      </c>
      <c r="R129" s="172"/>
      <c r="S129" s="178" t="s">
        <v>132</v>
      </c>
      <c r="T129" s="178" t="s">
        <v>132</v>
      </c>
      <c r="U129" s="178" t="s">
        <v>132</v>
      </c>
      <c r="V129" s="178" t="s">
        <v>132</v>
      </c>
      <c r="W129" s="178">
        <v>0</v>
      </c>
      <c r="X129" s="178">
        <f>'2b COVID Adjustment'!$F$323</f>
        <v>1.4870742269298105</v>
      </c>
      <c r="Y129" s="178">
        <f>'2b COVID Adjustment'!$G$323</f>
        <v>0.70457099735818829</v>
      </c>
      <c r="Z129" s="178" t="s">
        <v>132</v>
      </c>
      <c r="AA129" s="178" t="s">
        <v>132</v>
      </c>
      <c r="AB129" s="328">
        <f>'2e COVID true-up'!$F$447</f>
        <v>0</v>
      </c>
      <c r="AC129" s="328">
        <f>'2e COVID true-up'!$G$447</f>
        <v>0</v>
      </c>
      <c r="AD129" s="6"/>
    </row>
    <row r="130" spans="1:30" s="7" customFormat="1" ht="12.6" customHeight="1">
      <c r="A130" s="6"/>
      <c r="B130" s="410"/>
      <c r="C130" s="390"/>
      <c r="D130" s="393"/>
      <c r="E130" s="396"/>
      <c r="F130" s="137" t="s">
        <v>137</v>
      </c>
      <c r="G130" s="413"/>
      <c r="H130" s="407"/>
      <c r="I130" s="172"/>
      <c r="J130" s="178" t="s">
        <v>132</v>
      </c>
      <c r="K130" s="178" t="s">
        <v>132</v>
      </c>
      <c r="L130" s="178" t="s">
        <v>132</v>
      </c>
      <c r="M130" s="178" t="s">
        <v>132</v>
      </c>
      <c r="N130" s="178" t="s">
        <v>132</v>
      </c>
      <c r="O130" s="178" t="s">
        <v>132</v>
      </c>
      <c r="P130" s="178" t="s">
        <v>132</v>
      </c>
      <c r="Q130" s="178" t="s">
        <v>132</v>
      </c>
      <c r="R130" s="172"/>
      <c r="S130" s="178" t="s">
        <v>132</v>
      </c>
      <c r="T130" s="178" t="s">
        <v>132</v>
      </c>
      <c r="U130" s="178" t="s">
        <v>132</v>
      </c>
      <c r="V130" s="178" t="s">
        <v>132</v>
      </c>
      <c r="W130" s="178">
        <v>0</v>
      </c>
      <c r="X130" s="178">
        <f>'2b COVID Adjustment'!$F$323</f>
        <v>1.4870742269298105</v>
      </c>
      <c r="Y130" s="178">
        <f>'2b COVID Adjustment'!$G$323</f>
        <v>0.70457099735818829</v>
      </c>
      <c r="Z130" s="178" t="s">
        <v>132</v>
      </c>
      <c r="AA130" s="178" t="s">
        <v>132</v>
      </c>
      <c r="AB130" s="328">
        <f>'2e COVID true-up'!$F$447</f>
        <v>0</v>
      </c>
      <c r="AC130" s="328">
        <f>'2e COVID true-up'!$G$447</f>
        <v>0</v>
      </c>
      <c r="AD130" s="6"/>
    </row>
    <row r="131" spans="1:30" s="7" customFormat="1" ht="12.6" customHeight="1">
      <c r="A131" s="6"/>
      <c r="B131" s="410"/>
      <c r="C131" s="390"/>
      <c r="D131" s="393"/>
      <c r="E131" s="396"/>
      <c r="F131" s="137" t="s">
        <v>138</v>
      </c>
      <c r="G131" s="413"/>
      <c r="H131" s="407"/>
      <c r="I131" s="172"/>
      <c r="J131" s="178" t="s">
        <v>132</v>
      </c>
      <c r="K131" s="178" t="s">
        <v>132</v>
      </c>
      <c r="L131" s="178" t="s">
        <v>132</v>
      </c>
      <c r="M131" s="178" t="s">
        <v>132</v>
      </c>
      <c r="N131" s="178" t="s">
        <v>132</v>
      </c>
      <c r="O131" s="178" t="s">
        <v>132</v>
      </c>
      <c r="P131" s="178" t="s">
        <v>132</v>
      </c>
      <c r="Q131" s="178" t="s">
        <v>132</v>
      </c>
      <c r="R131" s="172"/>
      <c r="S131" s="178" t="s">
        <v>132</v>
      </c>
      <c r="T131" s="178" t="s">
        <v>132</v>
      </c>
      <c r="U131" s="178" t="s">
        <v>132</v>
      </c>
      <c r="V131" s="178" t="s">
        <v>132</v>
      </c>
      <c r="W131" s="178">
        <v>0</v>
      </c>
      <c r="X131" s="178">
        <f>'2b COVID Adjustment'!$F$323</f>
        <v>1.4870742269298105</v>
      </c>
      <c r="Y131" s="178">
        <f>'2b COVID Adjustment'!$G$323</f>
        <v>0.70457099735818829</v>
      </c>
      <c r="Z131" s="178" t="s">
        <v>132</v>
      </c>
      <c r="AA131" s="178" t="s">
        <v>132</v>
      </c>
      <c r="AB131" s="328">
        <f>'2e COVID true-up'!$F$447</f>
        <v>0</v>
      </c>
      <c r="AC131" s="328">
        <f>'2e COVID true-up'!$G$447</f>
        <v>0</v>
      </c>
      <c r="AD131" s="6"/>
    </row>
    <row r="132" spans="1:30" s="7" customFormat="1" ht="12.6" customHeight="1">
      <c r="A132" s="6"/>
      <c r="B132" s="410"/>
      <c r="C132" s="390"/>
      <c r="D132" s="393"/>
      <c r="E132" s="396"/>
      <c r="F132" s="137" t="s">
        <v>139</v>
      </c>
      <c r="G132" s="413"/>
      <c r="H132" s="407"/>
      <c r="I132" s="172"/>
      <c r="J132" s="178" t="s">
        <v>132</v>
      </c>
      <c r="K132" s="178" t="s">
        <v>132</v>
      </c>
      <c r="L132" s="178" t="s">
        <v>132</v>
      </c>
      <c r="M132" s="178" t="s">
        <v>132</v>
      </c>
      <c r="N132" s="178" t="s">
        <v>132</v>
      </c>
      <c r="O132" s="178" t="s">
        <v>132</v>
      </c>
      <c r="P132" s="178" t="s">
        <v>132</v>
      </c>
      <c r="Q132" s="178" t="s">
        <v>132</v>
      </c>
      <c r="R132" s="172"/>
      <c r="S132" s="178" t="s">
        <v>132</v>
      </c>
      <c r="T132" s="178" t="s">
        <v>132</v>
      </c>
      <c r="U132" s="178" t="s">
        <v>132</v>
      </c>
      <c r="V132" s="178" t="s">
        <v>132</v>
      </c>
      <c r="W132" s="178">
        <v>0</v>
      </c>
      <c r="X132" s="178">
        <f>'2b COVID Adjustment'!$F$323</f>
        <v>1.4870742269298105</v>
      </c>
      <c r="Y132" s="178">
        <f>'2b COVID Adjustment'!$G$323</f>
        <v>0.70457099735818829</v>
      </c>
      <c r="Z132" s="178" t="s">
        <v>132</v>
      </c>
      <c r="AA132" s="178" t="s">
        <v>132</v>
      </c>
      <c r="AB132" s="328">
        <f>'2e COVID true-up'!$F$447</f>
        <v>0</v>
      </c>
      <c r="AC132" s="328">
        <f>'2e COVID true-up'!$G$447</f>
        <v>0</v>
      </c>
      <c r="AD132" s="6"/>
    </row>
    <row r="133" spans="1:30" s="7" customFormat="1" ht="12.6" customHeight="1">
      <c r="A133" s="6"/>
      <c r="B133" s="410"/>
      <c r="C133" s="390"/>
      <c r="D133" s="393"/>
      <c r="E133" s="396"/>
      <c r="F133" s="137" t="s">
        <v>140</v>
      </c>
      <c r="G133" s="413"/>
      <c r="H133" s="407"/>
      <c r="I133" s="172"/>
      <c r="J133" s="178" t="s">
        <v>132</v>
      </c>
      <c r="K133" s="178" t="s">
        <v>132</v>
      </c>
      <c r="L133" s="178" t="s">
        <v>132</v>
      </c>
      <c r="M133" s="178" t="s">
        <v>132</v>
      </c>
      <c r="N133" s="178" t="s">
        <v>132</v>
      </c>
      <c r="O133" s="178" t="s">
        <v>132</v>
      </c>
      <c r="P133" s="178" t="s">
        <v>132</v>
      </c>
      <c r="Q133" s="178" t="s">
        <v>132</v>
      </c>
      <c r="R133" s="172"/>
      <c r="S133" s="178" t="s">
        <v>132</v>
      </c>
      <c r="T133" s="178" t="s">
        <v>132</v>
      </c>
      <c r="U133" s="178" t="s">
        <v>132</v>
      </c>
      <c r="V133" s="178" t="s">
        <v>132</v>
      </c>
      <c r="W133" s="178">
        <v>0</v>
      </c>
      <c r="X133" s="178">
        <f>'2b COVID Adjustment'!$F$323</f>
        <v>1.4870742269298105</v>
      </c>
      <c r="Y133" s="178">
        <f>'2b COVID Adjustment'!$G$323</f>
        <v>0.70457099735818829</v>
      </c>
      <c r="Z133" s="178" t="s">
        <v>132</v>
      </c>
      <c r="AA133" s="178" t="s">
        <v>132</v>
      </c>
      <c r="AB133" s="328">
        <f>'2e COVID true-up'!$F$447</f>
        <v>0</v>
      </c>
      <c r="AC133" s="328">
        <f>'2e COVID true-up'!$G$447</f>
        <v>0</v>
      </c>
      <c r="AD133" s="6"/>
    </row>
    <row r="134" spans="1:30" s="7" customFormat="1" ht="12.6" customHeight="1">
      <c r="A134" s="6"/>
      <c r="B134" s="410"/>
      <c r="C134" s="390"/>
      <c r="D134" s="393"/>
      <c r="E134" s="396"/>
      <c r="F134" s="137" t="s">
        <v>141</v>
      </c>
      <c r="G134" s="413"/>
      <c r="H134" s="407"/>
      <c r="I134" s="172"/>
      <c r="J134" s="178" t="s">
        <v>132</v>
      </c>
      <c r="K134" s="178" t="s">
        <v>132</v>
      </c>
      <c r="L134" s="178" t="s">
        <v>132</v>
      </c>
      <c r="M134" s="178" t="s">
        <v>132</v>
      </c>
      <c r="N134" s="178" t="s">
        <v>132</v>
      </c>
      <c r="O134" s="178" t="s">
        <v>132</v>
      </c>
      <c r="P134" s="178" t="s">
        <v>132</v>
      </c>
      <c r="Q134" s="178" t="s">
        <v>132</v>
      </c>
      <c r="R134" s="172"/>
      <c r="S134" s="178" t="s">
        <v>132</v>
      </c>
      <c r="T134" s="178" t="s">
        <v>132</v>
      </c>
      <c r="U134" s="178" t="s">
        <v>132</v>
      </c>
      <c r="V134" s="178" t="s">
        <v>132</v>
      </c>
      <c r="W134" s="178">
        <v>0</v>
      </c>
      <c r="X134" s="178">
        <f>'2b COVID Adjustment'!$F$323</f>
        <v>1.4870742269298105</v>
      </c>
      <c r="Y134" s="178">
        <f>'2b COVID Adjustment'!$G$323</f>
        <v>0.70457099735818829</v>
      </c>
      <c r="Z134" s="178" t="s">
        <v>132</v>
      </c>
      <c r="AA134" s="178" t="s">
        <v>132</v>
      </c>
      <c r="AB134" s="328">
        <f>'2e COVID true-up'!$F$447</f>
        <v>0</v>
      </c>
      <c r="AC134" s="328">
        <f>'2e COVID true-up'!$G$447</f>
        <v>0</v>
      </c>
      <c r="AD134" s="6"/>
    </row>
    <row r="135" spans="1:30" s="7" customFormat="1" ht="12.6" customHeight="1">
      <c r="A135" s="6"/>
      <c r="B135" s="410"/>
      <c r="C135" s="390"/>
      <c r="D135" s="393"/>
      <c r="E135" s="396"/>
      <c r="F135" s="137" t="s">
        <v>142</v>
      </c>
      <c r="G135" s="413"/>
      <c r="H135" s="407"/>
      <c r="I135" s="172"/>
      <c r="J135" s="178" t="s">
        <v>132</v>
      </c>
      <c r="K135" s="178" t="s">
        <v>132</v>
      </c>
      <c r="L135" s="178" t="s">
        <v>132</v>
      </c>
      <c r="M135" s="178" t="s">
        <v>132</v>
      </c>
      <c r="N135" s="178" t="s">
        <v>132</v>
      </c>
      <c r="O135" s="178" t="s">
        <v>132</v>
      </c>
      <c r="P135" s="178" t="s">
        <v>132</v>
      </c>
      <c r="Q135" s="178" t="s">
        <v>132</v>
      </c>
      <c r="R135" s="172"/>
      <c r="S135" s="178" t="s">
        <v>132</v>
      </c>
      <c r="T135" s="178" t="s">
        <v>132</v>
      </c>
      <c r="U135" s="178" t="s">
        <v>132</v>
      </c>
      <c r="V135" s="178" t="s">
        <v>132</v>
      </c>
      <c r="W135" s="178">
        <v>0</v>
      </c>
      <c r="X135" s="178">
        <f>'2b COVID Adjustment'!$F$323</f>
        <v>1.4870742269298105</v>
      </c>
      <c r="Y135" s="178">
        <f>'2b COVID Adjustment'!$G$323</f>
        <v>0.70457099735818829</v>
      </c>
      <c r="Z135" s="178" t="s">
        <v>132</v>
      </c>
      <c r="AA135" s="178" t="s">
        <v>132</v>
      </c>
      <c r="AB135" s="328">
        <f>'2e COVID true-up'!$F$447</f>
        <v>0</v>
      </c>
      <c r="AC135" s="328">
        <f>'2e COVID true-up'!$G$447</f>
        <v>0</v>
      </c>
      <c r="AD135" s="6"/>
    </row>
    <row r="136" spans="1:30" s="7" customFormat="1" ht="12.6" customHeight="1">
      <c r="A136" s="6"/>
      <c r="B136" s="410"/>
      <c r="C136" s="390"/>
      <c r="D136" s="393"/>
      <c r="E136" s="396"/>
      <c r="F136" s="137" t="s">
        <v>143</v>
      </c>
      <c r="G136" s="413"/>
      <c r="H136" s="407"/>
      <c r="I136" s="172"/>
      <c r="J136" s="178" t="s">
        <v>132</v>
      </c>
      <c r="K136" s="178" t="s">
        <v>132</v>
      </c>
      <c r="L136" s="178" t="s">
        <v>132</v>
      </c>
      <c r="M136" s="178" t="s">
        <v>132</v>
      </c>
      <c r="N136" s="178" t="s">
        <v>132</v>
      </c>
      <c r="O136" s="178" t="s">
        <v>132</v>
      </c>
      <c r="P136" s="178" t="s">
        <v>132</v>
      </c>
      <c r="Q136" s="178" t="s">
        <v>132</v>
      </c>
      <c r="R136" s="172"/>
      <c r="S136" s="178" t="s">
        <v>132</v>
      </c>
      <c r="T136" s="178" t="s">
        <v>132</v>
      </c>
      <c r="U136" s="178" t="s">
        <v>132</v>
      </c>
      <c r="V136" s="178" t="s">
        <v>132</v>
      </c>
      <c r="W136" s="178">
        <v>0</v>
      </c>
      <c r="X136" s="178">
        <f>'2b COVID Adjustment'!$F$323</f>
        <v>1.4870742269298105</v>
      </c>
      <c r="Y136" s="178">
        <f>'2b COVID Adjustment'!$G$323</f>
        <v>0.70457099735818829</v>
      </c>
      <c r="Z136" s="178" t="s">
        <v>132</v>
      </c>
      <c r="AA136" s="178" t="s">
        <v>132</v>
      </c>
      <c r="AB136" s="328">
        <f>'2e COVID true-up'!$F$447</f>
        <v>0</v>
      </c>
      <c r="AC136" s="328">
        <f>'2e COVID true-up'!$G$447</f>
        <v>0</v>
      </c>
      <c r="AD136" s="6"/>
    </row>
    <row r="137" spans="1:30" s="7" customFormat="1" ht="12.6" customHeight="1">
      <c r="A137" s="6"/>
      <c r="B137" s="410"/>
      <c r="C137" s="390"/>
      <c r="D137" s="393"/>
      <c r="E137" s="396"/>
      <c r="F137" s="137" t="s">
        <v>144</v>
      </c>
      <c r="G137" s="413"/>
      <c r="H137" s="407"/>
      <c r="I137" s="172"/>
      <c r="J137" s="178" t="s">
        <v>132</v>
      </c>
      <c r="K137" s="178" t="s">
        <v>132</v>
      </c>
      <c r="L137" s="178" t="s">
        <v>132</v>
      </c>
      <c r="M137" s="178" t="s">
        <v>132</v>
      </c>
      <c r="N137" s="178" t="s">
        <v>132</v>
      </c>
      <c r="O137" s="178" t="s">
        <v>132</v>
      </c>
      <c r="P137" s="178" t="s">
        <v>132</v>
      </c>
      <c r="Q137" s="178" t="s">
        <v>132</v>
      </c>
      <c r="R137" s="172"/>
      <c r="S137" s="178" t="s">
        <v>132</v>
      </c>
      <c r="T137" s="178" t="s">
        <v>132</v>
      </c>
      <c r="U137" s="178" t="s">
        <v>132</v>
      </c>
      <c r="V137" s="178" t="s">
        <v>132</v>
      </c>
      <c r="W137" s="178">
        <v>0</v>
      </c>
      <c r="X137" s="178">
        <f>'2b COVID Adjustment'!$F$323</f>
        <v>1.4870742269298105</v>
      </c>
      <c r="Y137" s="178">
        <f>'2b COVID Adjustment'!$G$323</f>
        <v>0.70457099735818829</v>
      </c>
      <c r="Z137" s="178" t="s">
        <v>132</v>
      </c>
      <c r="AA137" s="178" t="s">
        <v>132</v>
      </c>
      <c r="AB137" s="328">
        <f>'2e COVID true-up'!$F$447</f>
        <v>0</v>
      </c>
      <c r="AC137" s="328">
        <f>'2e COVID true-up'!$G$447</f>
        <v>0</v>
      </c>
      <c r="AD137" s="6"/>
    </row>
    <row r="138" spans="1:30" s="60" customFormat="1" ht="12.6" customHeight="1" thickBot="1">
      <c r="A138" s="6"/>
      <c r="B138" s="410"/>
      <c r="C138" s="391"/>
      <c r="D138" s="394"/>
      <c r="E138" s="397"/>
      <c r="F138" s="96" t="s">
        <v>145</v>
      </c>
      <c r="G138" s="413"/>
      <c r="H138" s="407"/>
      <c r="I138" s="58"/>
      <c r="J138" s="178" t="s">
        <v>132</v>
      </c>
      <c r="K138" s="178" t="s">
        <v>132</v>
      </c>
      <c r="L138" s="178" t="s">
        <v>132</v>
      </c>
      <c r="M138" s="178" t="s">
        <v>132</v>
      </c>
      <c r="N138" s="178" t="s">
        <v>132</v>
      </c>
      <c r="O138" s="178" t="s">
        <v>132</v>
      </c>
      <c r="P138" s="178" t="s">
        <v>132</v>
      </c>
      <c r="Q138" s="178" t="s">
        <v>132</v>
      </c>
      <c r="R138" s="172"/>
      <c r="S138" s="178" t="s">
        <v>132</v>
      </c>
      <c r="T138" s="178" t="s">
        <v>132</v>
      </c>
      <c r="U138" s="178" t="s">
        <v>132</v>
      </c>
      <c r="V138" s="178" t="s">
        <v>132</v>
      </c>
      <c r="W138" s="178">
        <v>0</v>
      </c>
      <c r="X138" s="178">
        <f>'2b COVID Adjustment'!$F$323</f>
        <v>1.4870742269298105</v>
      </c>
      <c r="Y138" s="178">
        <f>'2b COVID Adjustment'!$G$323</f>
        <v>0.70457099735818829</v>
      </c>
      <c r="Z138" s="178" t="s">
        <v>132</v>
      </c>
      <c r="AA138" s="178" t="s">
        <v>132</v>
      </c>
      <c r="AB138" s="328">
        <f>'2e COVID true-up'!$F$447</f>
        <v>0</v>
      </c>
      <c r="AC138" s="328">
        <f>'2e COVID true-up'!$G$447</f>
        <v>0</v>
      </c>
      <c r="AD138" s="6"/>
    </row>
    <row r="139" spans="1:30" s="59" customFormat="1" ht="12.6" customHeight="1">
      <c r="A139" s="6"/>
      <c r="B139" s="410"/>
      <c r="C139" s="389" t="s">
        <v>149</v>
      </c>
      <c r="D139" s="392" t="s">
        <v>147</v>
      </c>
      <c r="E139" s="395" t="s">
        <v>146</v>
      </c>
      <c r="F139" s="95" t="s">
        <v>130</v>
      </c>
      <c r="G139" s="413"/>
      <c r="H139" s="407"/>
      <c r="I139" s="57"/>
      <c r="J139" s="178" t="s">
        <v>132</v>
      </c>
      <c r="K139" s="178" t="s">
        <v>132</v>
      </c>
      <c r="L139" s="178" t="s">
        <v>132</v>
      </c>
      <c r="M139" s="178" t="s">
        <v>132</v>
      </c>
      <c r="N139" s="178" t="s">
        <v>132</v>
      </c>
      <c r="O139" s="178" t="s">
        <v>132</v>
      </c>
      <c r="P139" s="178" t="s">
        <v>132</v>
      </c>
      <c r="Q139" s="178" t="s">
        <v>132</v>
      </c>
      <c r="R139" s="172"/>
      <c r="S139" s="178" t="s">
        <v>132</v>
      </c>
      <c r="T139" s="178" t="s">
        <v>132</v>
      </c>
      <c r="U139" s="178" t="s">
        <v>132</v>
      </c>
      <c r="V139" s="178" t="s">
        <v>132</v>
      </c>
      <c r="W139" s="178">
        <f>'2a Q1 Adjustment Component'!H65</f>
        <v>6.589438471117524</v>
      </c>
      <c r="X139" s="178">
        <f>'2b COVID Adjustment'!$F$324</f>
        <v>9.9756950960531068</v>
      </c>
      <c r="Y139" s="178">
        <f>'2b COVID Adjustment'!$G$324</f>
        <v>4.43</v>
      </c>
      <c r="Z139" s="178" t="s">
        <v>132</v>
      </c>
      <c r="AA139" s="178">
        <f>'2c AWC adjustment'!I28+'2d Backwardation adjustment'!I28</f>
        <v>20.776449606704151</v>
      </c>
      <c r="AB139" s="328">
        <f>'2c AWC adjustment'!J28+'2d Backwardation adjustment'!J28+'2e COVID true-up'!$F$448</f>
        <v>20.776449606704151</v>
      </c>
      <c r="AC139" s="328">
        <f>'2e COVID true-up'!$G$448</f>
        <v>0</v>
      </c>
      <c r="AD139" s="6"/>
    </row>
    <row r="140" spans="1:30" s="7" customFormat="1" ht="11.25" customHeight="1">
      <c r="A140" s="6"/>
      <c r="B140" s="410"/>
      <c r="C140" s="390"/>
      <c r="D140" s="393"/>
      <c r="E140" s="396"/>
      <c r="F140" s="137" t="s">
        <v>133</v>
      </c>
      <c r="G140" s="413"/>
      <c r="H140" s="407"/>
      <c r="I140" s="172"/>
      <c r="J140" s="178" t="s">
        <v>132</v>
      </c>
      <c r="K140" s="178" t="s">
        <v>132</v>
      </c>
      <c r="L140" s="178" t="s">
        <v>132</v>
      </c>
      <c r="M140" s="178" t="s">
        <v>132</v>
      </c>
      <c r="N140" s="178" t="s">
        <v>132</v>
      </c>
      <c r="O140" s="178" t="s">
        <v>132</v>
      </c>
      <c r="P140" s="178" t="s">
        <v>132</v>
      </c>
      <c r="Q140" s="178" t="s">
        <v>132</v>
      </c>
      <c r="R140" s="172"/>
      <c r="S140" s="178" t="s">
        <v>132</v>
      </c>
      <c r="T140" s="178" t="s">
        <v>132</v>
      </c>
      <c r="U140" s="178" t="s">
        <v>132</v>
      </c>
      <c r="V140" s="178" t="s">
        <v>132</v>
      </c>
      <c r="W140" s="178">
        <f>'2a Q1 Adjustment Component'!H66</f>
        <v>6.5144851219082414</v>
      </c>
      <c r="X140" s="178">
        <f>'2b COVID Adjustment'!$F$324</f>
        <v>9.9756950960531068</v>
      </c>
      <c r="Y140" s="178">
        <f>'2b COVID Adjustment'!$G$324</f>
        <v>4.43</v>
      </c>
      <c r="Z140" s="178" t="s">
        <v>132</v>
      </c>
      <c r="AA140" s="178">
        <f>'2c AWC adjustment'!I29+'2d Backwardation adjustment'!I29</f>
        <v>20.439523217664604</v>
      </c>
      <c r="AB140" s="328">
        <f>'2c AWC adjustment'!J29+'2d Backwardation adjustment'!J29+'2e COVID true-up'!$F$448</f>
        <v>20.439523217664604</v>
      </c>
      <c r="AC140" s="328">
        <f>'2e COVID true-up'!$G$448</f>
        <v>0</v>
      </c>
      <c r="AD140" s="6"/>
    </row>
    <row r="141" spans="1:30" s="7" customFormat="1" ht="11.25" customHeight="1">
      <c r="A141" s="6"/>
      <c r="B141" s="410"/>
      <c r="C141" s="390"/>
      <c r="D141" s="393"/>
      <c r="E141" s="396"/>
      <c r="F141" s="137" t="s">
        <v>134</v>
      </c>
      <c r="G141" s="413"/>
      <c r="H141" s="407"/>
      <c r="I141" s="172"/>
      <c r="J141" s="178" t="s">
        <v>132</v>
      </c>
      <c r="K141" s="178" t="s">
        <v>132</v>
      </c>
      <c r="L141" s="178" t="s">
        <v>132</v>
      </c>
      <c r="M141" s="178" t="s">
        <v>132</v>
      </c>
      <c r="N141" s="178" t="s">
        <v>132</v>
      </c>
      <c r="O141" s="178" t="s">
        <v>132</v>
      </c>
      <c r="P141" s="178" t="s">
        <v>132</v>
      </c>
      <c r="Q141" s="178" t="s">
        <v>132</v>
      </c>
      <c r="R141" s="172"/>
      <c r="S141" s="178" t="s">
        <v>132</v>
      </c>
      <c r="T141" s="178" t="s">
        <v>132</v>
      </c>
      <c r="U141" s="178" t="s">
        <v>132</v>
      </c>
      <c r="V141" s="178" t="s">
        <v>132</v>
      </c>
      <c r="W141" s="178">
        <f>'2a Q1 Adjustment Component'!H67</f>
        <v>6.6425540505401202</v>
      </c>
      <c r="X141" s="178">
        <f>'2b COVID Adjustment'!$F$324</f>
        <v>9.9756950960531068</v>
      </c>
      <c r="Y141" s="178">
        <f>'2b COVID Adjustment'!$G$324</f>
        <v>4.43</v>
      </c>
      <c r="Z141" s="178" t="s">
        <v>132</v>
      </c>
      <c r="AA141" s="178">
        <f>'2c AWC adjustment'!I30+'2d Backwardation adjustment'!I30</f>
        <v>21.024150948431132</v>
      </c>
      <c r="AB141" s="328">
        <f>'2c AWC adjustment'!J30+'2d Backwardation adjustment'!J30+'2e COVID true-up'!$F$448</f>
        <v>21.024150948431132</v>
      </c>
      <c r="AC141" s="328">
        <f>'2e COVID true-up'!$G$448</f>
        <v>0</v>
      </c>
      <c r="AD141" s="6"/>
    </row>
    <row r="142" spans="1:30" s="7" customFormat="1" ht="11.25" customHeight="1">
      <c r="A142" s="6"/>
      <c r="B142" s="410"/>
      <c r="C142" s="390"/>
      <c r="D142" s="393"/>
      <c r="E142" s="396"/>
      <c r="F142" s="137" t="s">
        <v>135</v>
      </c>
      <c r="G142" s="413"/>
      <c r="H142" s="407"/>
      <c r="I142" s="172"/>
      <c r="J142" s="178" t="s">
        <v>132</v>
      </c>
      <c r="K142" s="178" t="s">
        <v>132</v>
      </c>
      <c r="L142" s="178" t="s">
        <v>132</v>
      </c>
      <c r="M142" s="178" t="s">
        <v>132</v>
      </c>
      <c r="N142" s="178" t="s">
        <v>132</v>
      </c>
      <c r="O142" s="178" t="s">
        <v>132</v>
      </c>
      <c r="P142" s="178" t="s">
        <v>132</v>
      </c>
      <c r="Q142" s="178" t="s">
        <v>132</v>
      </c>
      <c r="R142" s="172"/>
      <c r="S142" s="178" t="s">
        <v>132</v>
      </c>
      <c r="T142" s="178" t="s">
        <v>132</v>
      </c>
      <c r="U142" s="178" t="s">
        <v>132</v>
      </c>
      <c r="V142" s="178" t="s">
        <v>132</v>
      </c>
      <c r="W142" s="178">
        <f>'2a Q1 Adjustment Component'!H68</f>
        <v>6.6841469186482252</v>
      </c>
      <c r="X142" s="178">
        <f>'2b COVID Adjustment'!$F$324</f>
        <v>9.9756950960531068</v>
      </c>
      <c r="Y142" s="178">
        <f>'2b COVID Adjustment'!$G$324</f>
        <v>4.43</v>
      </c>
      <c r="Z142" s="178" t="s">
        <v>132</v>
      </c>
      <c r="AA142" s="178">
        <f>'2c AWC adjustment'!I31+'2d Backwardation adjustment'!I31</f>
        <v>21.237987179006147</v>
      </c>
      <c r="AB142" s="328">
        <f>'2c AWC adjustment'!J31+'2d Backwardation adjustment'!J31+'2e COVID true-up'!$F$448</f>
        <v>21.237987179006147</v>
      </c>
      <c r="AC142" s="328">
        <f>'2e COVID true-up'!$G$448</f>
        <v>0</v>
      </c>
      <c r="AD142" s="6"/>
    </row>
    <row r="143" spans="1:30" s="7" customFormat="1" ht="11.25" customHeight="1">
      <c r="A143" s="6"/>
      <c r="B143" s="410"/>
      <c r="C143" s="390"/>
      <c r="D143" s="393"/>
      <c r="E143" s="396"/>
      <c r="F143" s="137" t="s">
        <v>136</v>
      </c>
      <c r="G143" s="413"/>
      <c r="H143" s="407"/>
      <c r="I143" s="172"/>
      <c r="J143" s="178" t="s">
        <v>132</v>
      </c>
      <c r="K143" s="178" t="s">
        <v>132</v>
      </c>
      <c r="L143" s="178" t="s">
        <v>132</v>
      </c>
      <c r="M143" s="178" t="s">
        <v>132</v>
      </c>
      <c r="N143" s="178" t="s">
        <v>132</v>
      </c>
      <c r="O143" s="178" t="s">
        <v>132</v>
      </c>
      <c r="P143" s="178" t="s">
        <v>132</v>
      </c>
      <c r="Q143" s="178" t="s">
        <v>132</v>
      </c>
      <c r="R143" s="172"/>
      <c r="S143" s="178" t="s">
        <v>132</v>
      </c>
      <c r="T143" s="178" t="s">
        <v>132</v>
      </c>
      <c r="U143" s="178" t="s">
        <v>132</v>
      </c>
      <c r="V143" s="178" t="s">
        <v>132</v>
      </c>
      <c r="W143" s="178">
        <f>'2a Q1 Adjustment Component'!H69</f>
        <v>6.5589913661887502</v>
      </c>
      <c r="X143" s="178">
        <f>'2b COVID Adjustment'!$F$324</f>
        <v>9.9756950960531068</v>
      </c>
      <c r="Y143" s="178">
        <f>'2b COVID Adjustment'!$G$324</f>
        <v>4.43</v>
      </c>
      <c r="Z143" s="178" t="s">
        <v>132</v>
      </c>
      <c r="AA143" s="178">
        <f>'2c AWC adjustment'!I32+'2d Backwardation adjustment'!I32</f>
        <v>20.83766717230861</v>
      </c>
      <c r="AB143" s="328">
        <f>'2c AWC adjustment'!J32+'2d Backwardation adjustment'!J32+'2e COVID true-up'!$F$448</f>
        <v>20.83766717230861</v>
      </c>
      <c r="AC143" s="328">
        <f>'2e COVID true-up'!$G$448</f>
        <v>0</v>
      </c>
      <c r="AD143" s="6"/>
    </row>
    <row r="144" spans="1:30" s="7" customFormat="1" ht="11.25" customHeight="1">
      <c r="A144" s="6"/>
      <c r="B144" s="410"/>
      <c r="C144" s="390"/>
      <c r="D144" s="393"/>
      <c r="E144" s="396"/>
      <c r="F144" s="137" t="s">
        <v>137</v>
      </c>
      <c r="G144" s="413"/>
      <c r="H144" s="407"/>
      <c r="I144" s="172"/>
      <c r="J144" s="178" t="s">
        <v>132</v>
      </c>
      <c r="K144" s="178" t="s">
        <v>132</v>
      </c>
      <c r="L144" s="178" t="s">
        <v>132</v>
      </c>
      <c r="M144" s="178" t="s">
        <v>132</v>
      </c>
      <c r="N144" s="178" t="s">
        <v>132</v>
      </c>
      <c r="O144" s="178" t="s">
        <v>132</v>
      </c>
      <c r="P144" s="178" t="s">
        <v>132</v>
      </c>
      <c r="Q144" s="178" t="s">
        <v>132</v>
      </c>
      <c r="R144" s="172"/>
      <c r="S144" s="178" t="s">
        <v>132</v>
      </c>
      <c r="T144" s="178" t="s">
        <v>132</v>
      </c>
      <c r="U144" s="178" t="s">
        <v>132</v>
      </c>
      <c r="V144" s="178" t="s">
        <v>132</v>
      </c>
      <c r="W144" s="178">
        <f>'2a Q1 Adjustment Component'!H70</f>
        <v>6.4764453689561785</v>
      </c>
      <c r="X144" s="178">
        <f>'2b COVID Adjustment'!$F$324</f>
        <v>9.9756950960531068</v>
      </c>
      <c r="Y144" s="178">
        <f>'2b COVID Adjustment'!$G$324</f>
        <v>4.43</v>
      </c>
      <c r="Z144" s="178" t="s">
        <v>132</v>
      </c>
      <c r="AA144" s="178">
        <f>'2c AWC adjustment'!I33+'2d Backwardation adjustment'!I33</f>
        <v>20.219374094906922</v>
      </c>
      <c r="AB144" s="328">
        <f>'2c AWC adjustment'!J33+'2d Backwardation adjustment'!J33+'2e COVID true-up'!$F$448</f>
        <v>20.219374094906922</v>
      </c>
      <c r="AC144" s="328">
        <f>'2e COVID true-up'!$G$448</f>
        <v>0</v>
      </c>
      <c r="AD144" s="6"/>
    </row>
    <row r="145" spans="1:30" s="7" customFormat="1" ht="11.25" customHeight="1">
      <c r="A145" s="6"/>
      <c r="B145" s="410"/>
      <c r="C145" s="390"/>
      <c r="D145" s="393"/>
      <c r="E145" s="396"/>
      <c r="F145" s="137" t="s">
        <v>138</v>
      </c>
      <c r="G145" s="413"/>
      <c r="H145" s="407"/>
      <c r="I145" s="172"/>
      <c r="J145" s="178" t="s">
        <v>132</v>
      </c>
      <c r="K145" s="178" t="s">
        <v>132</v>
      </c>
      <c r="L145" s="178" t="s">
        <v>132</v>
      </c>
      <c r="M145" s="178" t="s">
        <v>132</v>
      </c>
      <c r="N145" s="178" t="s">
        <v>132</v>
      </c>
      <c r="O145" s="178" t="s">
        <v>132</v>
      </c>
      <c r="P145" s="178" t="s">
        <v>132</v>
      </c>
      <c r="Q145" s="178" t="s">
        <v>132</v>
      </c>
      <c r="R145" s="172"/>
      <c r="S145" s="178" t="s">
        <v>132</v>
      </c>
      <c r="T145" s="178" t="s">
        <v>132</v>
      </c>
      <c r="U145" s="178" t="s">
        <v>132</v>
      </c>
      <c r="V145" s="178" t="s">
        <v>132</v>
      </c>
      <c r="W145" s="178">
        <f>'2a Q1 Adjustment Component'!H71</f>
        <v>6.5873529519024565</v>
      </c>
      <c r="X145" s="178">
        <f>'2b COVID Adjustment'!$F$324</f>
        <v>9.9756950960531068</v>
      </c>
      <c r="Y145" s="178">
        <f>'2b COVID Adjustment'!$G$324</f>
        <v>4.43</v>
      </c>
      <c r="Z145" s="178" t="s">
        <v>132</v>
      </c>
      <c r="AA145" s="178">
        <f>'2c AWC adjustment'!I34+'2d Backwardation adjustment'!I34</f>
        <v>20.533735959244328</v>
      </c>
      <c r="AB145" s="328">
        <f>'2c AWC adjustment'!J34+'2d Backwardation adjustment'!J34+'2e COVID true-up'!$F$448</f>
        <v>20.533735959244328</v>
      </c>
      <c r="AC145" s="328">
        <f>'2e COVID true-up'!$G$448</f>
        <v>0</v>
      </c>
      <c r="AD145" s="6"/>
    </row>
    <row r="146" spans="1:30" s="7" customFormat="1" ht="11.25" customHeight="1">
      <c r="A146" s="6"/>
      <c r="B146" s="410"/>
      <c r="C146" s="390"/>
      <c r="D146" s="393"/>
      <c r="E146" s="396"/>
      <c r="F146" s="137" t="s">
        <v>139</v>
      </c>
      <c r="G146" s="413"/>
      <c r="H146" s="407"/>
      <c r="I146" s="172"/>
      <c r="J146" s="178" t="s">
        <v>132</v>
      </c>
      <c r="K146" s="178" t="s">
        <v>132</v>
      </c>
      <c r="L146" s="178" t="s">
        <v>132</v>
      </c>
      <c r="M146" s="178" t="s">
        <v>132</v>
      </c>
      <c r="N146" s="178" t="s">
        <v>132</v>
      </c>
      <c r="O146" s="178" t="s">
        <v>132</v>
      </c>
      <c r="P146" s="178" t="s">
        <v>132</v>
      </c>
      <c r="Q146" s="178" t="s">
        <v>132</v>
      </c>
      <c r="R146" s="172"/>
      <c r="S146" s="178" t="s">
        <v>132</v>
      </c>
      <c r="T146" s="178" t="s">
        <v>132</v>
      </c>
      <c r="U146" s="178" t="s">
        <v>132</v>
      </c>
      <c r="V146" s="178" t="s">
        <v>132</v>
      </c>
      <c r="W146" s="178">
        <f>'2a Q1 Adjustment Component'!H72</f>
        <v>6.5436735830868322</v>
      </c>
      <c r="X146" s="178">
        <f>'2b COVID Adjustment'!$F$324</f>
        <v>9.9756950960531068</v>
      </c>
      <c r="Y146" s="178">
        <f>'2b COVID Adjustment'!$G$324</f>
        <v>4.43</v>
      </c>
      <c r="Z146" s="178" t="s">
        <v>132</v>
      </c>
      <c r="AA146" s="178">
        <f>'2c AWC adjustment'!I35+'2d Backwardation adjustment'!I35</f>
        <v>20.791660367715085</v>
      </c>
      <c r="AB146" s="328">
        <f>'2c AWC adjustment'!J35+'2d Backwardation adjustment'!J35+'2e COVID true-up'!$F$448</f>
        <v>20.791660367715085</v>
      </c>
      <c r="AC146" s="328">
        <f>'2e COVID true-up'!$G$448</f>
        <v>0</v>
      </c>
      <c r="AD146" s="6"/>
    </row>
    <row r="147" spans="1:30" s="7" customFormat="1" ht="11.25" customHeight="1">
      <c r="A147" s="6"/>
      <c r="B147" s="410"/>
      <c r="C147" s="390"/>
      <c r="D147" s="393"/>
      <c r="E147" s="396"/>
      <c r="F147" s="137" t="s">
        <v>140</v>
      </c>
      <c r="G147" s="413"/>
      <c r="H147" s="407"/>
      <c r="I147" s="172"/>
      <c r="J147" s="178" t="s">
        <v>132</v>
      </c>
      <c r="K147" s="178" t="s">
        <v>132</v>
      </c>
      <c r="L147" s="178" t="s">
        <v>132</v>
      </c>
      <c r="M147" s="178" t="s">
        <v>132</v>
      </c>
      <c r="N147" s="178" t="s">
        <v>132</v>
      </c>
      <c r="O147" s="178" t="s">
        <v>132</v>
      </c>
      <c r="P147" s="178" t="s">
        <v>132</v>
      </c>
      <c r="Q147" s="178" t="s">
        <v>132</v>
      </c>
      <c r="R147" s="172"/>
      <c r="S147" s="178" t="s">
        <v>132</v>
      </c>
      <c r="T147" s="178" t="s">
        <v>132</v>
      </c>
      <c r="U147" s="178" t="s">
        <v>132</v>
      </c>
      <c r="V147" s="178" t="s">
        <v>132</v>
      </c>
      <c r="W147" s="178">
        <f>'2a Q1 Adjustment Component'!H73</f>
        <v>6.5514359392354615</v>
      </c>
      <c r="X147" s="178">
        <f>'2b COVID Adjustment'!$F$324</f>
        <v>9.9756950960531068</v>
      </c>
      <c r="Y147" s="178">
        <f>'2b COVID Adjustment'!$G$324</f>
        <v>4.43</v>
      </c>
      <c r="Z147" s="178" t="s">
        <v>132</v>
      </c>
      <c r="AA147" s="178">
        <f>'2c AWC adjustment'!I36+'2d Backwardation adjustment'!I36</f>
        <v>20.789339339467748</v>
      </c>
      <c r="AB147" s="328">
        <f>'2c AWC adjustment'!J36+'2d Backwardation adjustment'!J36+'2e COVID true-up'!$F$448</f>
        <v>20.789339339467748</v>
      </c>
      <c r="AC147" s="328">
        <f>'2e COVID true-up'!$G$448</f>
        <v>0</v>
      </c>
      <c r="AD147" s="6"/>
    </row>
    <row r="148" spans="1:30" s="7" customFormat="1" ht="11.25" customHeight="1">
      <c r="A148" s="6"/>
      <c r="B148" s="410"/>
      <c r="C148" s="390"/>
      <c r="D148" s="393"/>
      <c r="E148" s="396"/>
      <c r="F148" s="137" t="s">
        <v>141</v>
      </c>
      <c r="G148" s="413"/>
      <c r="H148" s="407"/>
      <c r="I148" s="172"/>
      <c r="J148" s="178" t="s">
        <v>132</v>
      </c>
      <c r="K148" s="178" t="s">
        <v>132</v>
      </c>
      <c r="L148" s="178" t="s">
        <v>132</v>
      </c>
      <c r="M148" s="178" t="s">
        <v>132</v>
      </c>
      <c r="N148" s="178" t="s">
        <v>132</v>
      </c>
      <c r="O148" s="178" t="s">
        <v>132</v>
      </c>
      <c r="P148" s="178" t="s">
        <v>132</v>
      </c>
      <c r="Q148" s="178" t="s">
        <v>132</v>
      </c>
      <c r="R148" s="172"/>
      <c r="S148" s="178" t="s">
        <v>132</v>
      </c>
      <c r="T148" s="178" t="s">
        <v>132</v>
      </c>
      <c r="U148" s="178" t="s">
        <v>132</v>
      </c>
      <c r="V148" s="178" t="s">
        <v>132</v>
      </c>
      <c r="W148" s="178">
        <f>'2a Q1 Adjustment Component'!H74</f>
        <v>6.4670012065997176</v>
      </c>
      <c r="X148" s="178">
        <f>'2b COVID Adjustment'!$F$324</f>
        <v>9.9756950960531068</v>
      </c>
      <c r="Y148" s="178">
        <f>'2b COVID Adjustment'!$G$324</f>
        <v>4.43</v>
      </c>
      <c r="Z148" s="178" t="s">
        <v>132</v>
      </c>
      <c r="AA148" s="178">
        <f>'2c AWC adjustment'!I37+'2d Backwardation adjustment'!I37</f>
        <v>20.726479639735103</v>
      </c>
      <c r="AB148" s="328">
        <f>'2c AWC adjustment'!J37+'2d Backwardation adjustment'!J37+'2e COVID true-up'!$F$448</f>
        <v>20.726479639735103</v>
      </c>
      <c r="AC148" s="328">
        <f>'2e COVID true-up'!$G$448</f>
        <v>0</v>
      </c>
      <c r="AD148" s="6"/>
    </row>
    <row r="149" spans="1:30" s="7" customFormat="1" ht="11.25" customHeight="1">
      <c r="A149" s="6"/>
      <c r="B149" s="410"/>
      <c r="C149" s="390"/>
      <c r="D149" s="393"/>
      <c r="E149" s="396"/>
      <c r="F149" s="137" t="s">
        <v>142</v>
      </c>
      <c r="G149" s="413"/>
      <c r="H149" s="407"/>
      <c r="I149" s="172"/>
      <c r="J149" s="178" t="s">
        <v>132</v>
      </c>
      <c r="K149" s="178" t="s">
        <v>132</v>
      </c>
      <c r="L149" s="178" t="s">
        <v>132</v>
      </c>
      <c r="M149" s="178" t="s">
        <v>132</v>
      </c>
      <c r="N149" s="178" t="s">
        <v>132</v>
      </c>
      <c r="O149" s="178" t="s">
        <v>132</v>
      </c>
      <c r="P149" s="178" t="s">
        <v>132</v>
      </c>
      <c r="Q149" s="178" t="s">
        <v>132</v>
      </c>
      <c r="R149" s="172"/>
      <c r="S149" s="178" t="s">
        <v>132</v>
      </c>
      <c r="T149" s="178" t="s">
        <v>132</v>
      </c>
      <c r="U149" s="178" t="s">
        <v>132</v>
      </c>
      <c r="V149" s="178" t="s">
        <v>132</v>
      </c>
      <c r="W149" s="178">
        <f>'2a Q1 Adjustment Component'!H75</f>
        <v>6.4423133309405731</v>
      </c>
      <c r="X149" s="178">
        <f>'2b COVID Adjustment'!$F$324</f>
        <v>9.9756950960531068</v>
      </c>
      <c r="Y149" s="178">
        <f>'2b COVID Adjustment'!$G$324</f>
        <v>4.43</v>
      </c>
      <c r="Z149" s="178" t="s">
        <v>132</v>
      </c>
      <c r="AA149" s="178">
        <f>'2c AWC adjustment'!I38+'2d Backwardation adjustment'!I38</f>
        <v>20.528902949146971</v>
      </c>
      <c r="AB149" s="328">
        <f>'2c AWC adjustment'!J38+'2d Backwardation adjustment'!J38+'2e COVID true-up'!$F$448</f>
        <v>20.528902949146971</v>
      </c>
      <c r="AC149" s="328">
        <f>'2e COVID true-up'!$G$448</f>
        <v>0</v>
      </c>
      <c r="AD149" s="6"/>
    </row>
    <row r="150" spans="1:30" s="7" customFormat="1" ht="11.25" customHeight="1">
      <c r="A150" s="6"/>
      <c r="B150" s="410"/>
      <c r="C150" s="390"/>
      <c r="D150" s="393"/>
      <c r="E150" s="396"/>
      <c r="F150" s="137" t="s">
        <v>143</v>
      </c>
      <c r="G150" s="413"/>
      <c r="H150" s="407"/>
      <c r="I150" s="172"/>
      <c r="J150" s="178" t="s">
        <v>132</v>
      </c>
      <c r="K150" s="178" t="s">
        <v>132</v>
      </c>
      <c r="L150" s="178" t="s">
        <v>132</v>
      </c>
      <c r="M150" s="178" t="s">
        <v>132</v>
      </c>
      <c r="N150" s="178" t="s">
        <v>132</v>
      </c>
      <c r="O150" s="178" t="s">
        <v>132</v>
      </c>
      <c r="P150" s="178" t="s">
        <v>132</v>
      </c>
      <c r="Q150" s="178" t="s">
        <v>132</v>
      </c>
      <c r="R150" s="172"/>
      <c r="S150" s="178" t="s">
        <v>132</v>
      </c>
      <c r="T150" s="178" t="s">
        <v>132</v>
      </c>
      <c r="U150" s="178" t="s">
        <v>132</v>
      </c>
      <c r="V150" s="178" t="s">
        <v>132</v>
      </c>
      <c r="W150" s="178">
        <f>'2a Q1 Adjustment Component'!H76</f>
        <v>6.5562763096546641</v>
      </c>
      <c r="X150" s="178">
        <f>'2b COVID Adjustment'!$F$324</f>
        <v>9.9756950960531068</v>
      </c>
      <c r="Y150" s="178">
        <f>'2b COVID Adjustment'!$G$324</f>
        <v>4.43</v>
      </c>
      <c r="Z150" s="178" t="s">
        <v>132</v>
      </c>
      <c r="AA150" s="178">
        <f>'2c AWC adjustment'!I39+'2d Backwardation adjustment'!I39</f>
        <v>20.639993667674457</v>
      </c>
      <c r="AB150" s="328">
        <f>'2c AWC adjustment'!J39+'2d Backwardation adjustment'!J39+'2e COVID true-up'!$F$448</f>
        <v>20.639993667674457</v>
      </c>
      <c r="AC150" s="328">
        <f>'2e COVID true-up'!$G$448</f>
        <v>0</v>
      </c>
      <c r="AD150" s="6"/>
    </row>
    <row r="151" spans="1:30" s="7" customFormat="1" ht="11.25" customHeight="1">
      <c r="A151" s="6"/>
      <c r="B151" s="410"/>
      <c r="C151" s="390"/>
      <c r="D151" s="393"/>
      <c r="E151" s="396"/>
      <c r="F151" s="137" t="s">
        <v>144</v>
      </c>
      <c r="G151" s="413"/>
      <c r="H151" s="407"/>
      <c r="I151" s="172"/>
      <c r="J151" s="178" t="s">
        <v>132</v>
      </c>
      <c r="K151" s="178" t="s">
        <v>132</v>
      </c>
      <c r="L151" s="178" t="s">
        <v>132</v>
      </c>
      <c r="M151" s="178" t="s">
        <v>132</v>
      </c>
      <c r="N151" s="178" t="s">
        <v>132</v>
      </c>
      <c r="O151" s="178" t="s">
        <v>132</v>
      </c>
      <c r="P151" s="178" t="s">
        <v>132</v>
      </c>
      <c r="Q151" s="178" t="s">
        <v>132</v>
      </c>
      <c r="R151" s="172"/>
      <c r="S151" s="178" t="s">
        <v>132</v>
      </c>
      <c r="T151" s="178" t="s">
        <v>132</v>
      </c>
      <c r="U151" s="178" t="s">
        <v>132</v>
      </c>
      <c r="V151" s="178" t="s">
        <v>132</v>
      </c>
      <c r="W151" s="178">
        <f>'2a Q1 Adjustment Component'!H77</f>
        <v>6.5542135821073106</v>
      </c>
      <c r="X151" s="178">
        <f>'2b COVID Adjustment'!$F$324</f>
        <v>9.9756950960531068</v>
      </c>
      <c r="Y151" s="178">
        <f>'2b COVID Adjustment'!$G$324</f>
        <v>4.43</v>
      </c>
      <c r="Z151" s="178" t="s">
        <v>132</v>
      </c>
      <c r="AA151" s="178">
        <f>'2c AWC adjustment'!I40+'2d Backwardation adjustment'!I40</f>
        <v>20.844949774329585</v>
      </c>
      <c r="AB151" s="328">
        <f>'2c AWC adjustment'!J40+'2d Backwardation adjustment'!J40+'2e COVID true-up'!$F$448</f>
        <v>20.844949774329585</v>
      </c>
      <c r="AC151" s="328">
        <f>'2e COVID true-up'!$G$448</f>
        <v>0</v>
      </c>
      <c r="AD151" s="6"/>
    </row>
    <row r="152" spans="1:30" s="60" customFormat="1" ht="11.25" customHeight="1" thickBot="1">
      <c r="A152" s="6"/>
      <c r="B152" s="410"/>
      <c r="C152" s="391"/>
      <c r="D152" s="394"/>
      <c r="E152" s="397"/>
      <c r="F152" s="96" t="s">
        <v>145</v>
      </c>
      <c r="G152" s="413"/>
      <c r="H152" s="407"/>
      <c r="I152" s="58"/>
      <c r="J152" s="178" t="s">
        <v>132</v>
      </c>
      <c r="K152" s="178" t="s">
        <v>132</v>
      </c>
      <c r="L152" s="178" t="s">
        <v>132</v>
      </c>
      <c r="M152" s="178" t="s">
        <v>132</v>
      </c>
      <c r="N152" s="178" t="s">
        <v>132</v>
      </c>
      <c r="O152" s="178" t="s">
        <v>132</v>
      </c>
      <c r="P152" s="178" t="s">
        <v>132</v>
      </c>
      <c r="Q152" s="178" t="s">
        <v>132</v>
      </c>
      <c r="R152" s="172"/>
      <c r="S152" s="178" t="s">
        <v>132</v>
      </c>
      <c r="T152" s="178" t="s">
        <v>132</v>
      </c>
      <c r="U152" s="178" t="s">
        <v>132</v>
      </c>
      <c r="V152" s="178" t="s">
        <v>132</v>
      </c>
      <c r="W152" s="178">
        <f>'2a Q1 Adjustment Component'!H78</f>
        <v>6.4988829015144267</v>
      </c>
      <c r="X152" s="178">
        <f>'2b COVID Adjustment'!$F$324</f>
        <v>9.9756950960531068</v>
      </c>
      <c r="Y152" s="178">
        <f>'2b COVID Adjustment'!$G$324</f>
        <v>4.43</v>
      </c>
      <c r="Z152" s="178" t="s">
        <v>132</v>
      </c>
      <c r="AA152" s="178">
        <f>'2c AWC adjustment'!I41+'2d Backwardation adjustment'!I41</f>
        <v>20.436822830914313</v>
      </c>
      <c r="AB152" s="328">
        <f>'2c AWC adjustment'!J41+'2d Backwardation adjustment'!J41+'2e COVID true-up'!$F$448</f>
        <v>20.436822830914313</v>
      </c>
      <c r="AC152" s="328">
        <f>'2e COVID true-up'!$G$448</f>
        <v>0</v>
      </c>
      <c r="AD152" s="6"/>
    </row>
    <row r="153" spans="1:30" s="59" customFormat="1" ht="12.6" customHeight="1">
      <c r="A153" s="6"/>
      <c r="B153" s="410"/>
      <c r="C153" s="389" t="s">
        <v>149</v>
      </c>
      <c r="D153" s="392" t="s">
        <v>148</v>
      </c>
      <c r="E153" s="395" t="s">
        <v>129</v>
      </c>
      <c r="F153" s="95" t="s">
        <v>130</v>
      </c>
      <c r="G153" s="413"/>
      <c r="H153" s="407"/>
      <c r="I153" s="57"/>
      <c r="J153" s="178" t="s">
        <v>132</v>
      </c>
      <c r="K153" s="178" t="s">
        <v>132</v>
      </c>
      <c r="L153" s="178" t="s">
        <v>132</v>
      </c>
      <c r="M153" s="178" t="s">
        <v>132</v>
      </c>
      <c r="N153" s="178" t="s">
        <v>132</v>
      </c>
      <c r="O153" s="178" t="s">
        <v>132</v>
      </c>
      <c r="P153" s="178" t="s">
        <v>132</v>
      </c>
      <c r="Q153" s="178" t="s">
        <v>132</v>
      </c>
      <c r="R153" s="172"/>
      <c r="S153" s="178" t="s">
        <v>132</v>
      </c>
      <c r="T153" s="178" t="s">
        <v>132</v>
      </c>
      <c r="U153" s="178" t="s">
        <v>132</v>
      </c>
      <c r="V153" s="178" t="s">
        <v>132</v>
      </c>
      <c r="W153" s="178">
        <v>0</v>
      </c>
      <c r="X153" s="178">
        <f>'2b COVID Adjustment'!$F$325</f>
        <v>0</v>
      </c>
      <c r="Y153" s="178">
        <f>'2b COVID Adjustment'!$G$325</f>
        <v>0</v>
      </c>
      <c r="Z153" s="178" t="s">
        <v>132</v>
      </c>
      <c r="AA153" s="178" t="s">
        <v>132</v>
      </c>
      <c r="AB153" s="328">
        <f>'2e COVID true-up'!$F$449</f>
        <v>0</v>
      </c>
      <c r="AC153" s="328">
        <f>'2e COVID true-up'!$G$449</f>
        <v>0</v>
      </c>
      <c r="AD153" s="6"/>
    </row>
    <row r="154" spans="1:30" s="7" customFormat="1" ht="11.25" customHeight="1">
      <c r="A154" s="6"/>
      <c r="B154" s="410"/>
      <c r="C154" s="390"/>
      <c r="D154" s="393"/>
      <c r="E154" s="396"/>
      <c r="F154" s="137" t="s">
        <v>133</v>
      </c>
      <c r="G154" s="413"/>
      <c r="H154" s="407"/>
      <c r="I154" s="172"/>
      <c r="J154" s="178" t="s">
        <v>132</v>
      </c>
      <c r="K154" s="178" t="s">
        <v>132</v>
      </c>
      <c r="L154" s="178" t="s">
        <v>132</v>
      </c>
      <c r="M154" s="178" t="s">
        <v>132</v>
      </c>
      <c r="N154" s="178" t="s">
        <v>132</v>
      </c>
      <c r="O154" s="178" t="s">
        <v>132</v>
      </c>
      <c r="P154" s="178" t="s">
        <v>132</v>
      </c>
      <c r="Q154" s="178" t="s">
        <v>132</v>
      </c>
      <c r="R154" s="172"/>
      <c r="S154" s="178" t="s">
        <v>132</v>
      </c>
      <c r="T154" s="178" t="s">
        <v>132</v>
      </c>
      <c r="U154" s="178" t="s">
        <v>132</v>
      </c>
      <c r="V154" s="178" t="s">
        <v>132</v>
      </c>
      <c r="W154" s="178">
        <v>0</v>
      </c>
      <c r="X154" s="178">
        <f>'2b COVID Adjustment'!$F$325</f>
        <v>0</v>
      </c>
      <c r="Y154" s="178">
        <f>'2b COVID Adjustment'!$G$325</f>
        <v>0</v>
      </c>
      <c r="Z154" s="178" t="s">
        <v>132</v>
      </c>
      <c r="AA154" s="178" t="s">
        <v>132</v>
      </c>
      <c r="AB154" s="328">
        <f>'2e COVID true-up'!$F$449</f>
        <v>0</v>
      </c>
      <c r="AC154" s="328">
        <f>'2e COVID true-up'!$G$449</f>
        <v>0</v>
      </c>
      <c r="AD154" s="6"/>
    </row>
    <row r="155" spans="1:30" s="7" customFormat="1" ht="11.25" customHeight="1">
      <c r="A155" s="6"/>
      <c r="B155" s="410"/>
      <c r="C155" s="390"/>
      <c r="D155" s="393"/>
      <c r="E155" s="396"/>
      <c r="F155" s="137" t="s">
        <v>134</v>
      </c>
      <c r="G155" s="413"/>
      <c r="H155" s="407"/>
      <c r="I155" s="172"/>
      <c r="J155" s="178" t="s">
        <v>132</v>
      </c>
      <c r="K155" s="178" t="s">
        <v>132</v>
      </c>
      <c r="L155" s="178" t="s">
        <v>132</v>
      </c>
      <c r="M155" s="178" t="s">
        <v>132</v>
      </c>
      <c r="N155" s="178" t="s">
        <v>132</v>
      </c>
      <c r="O155" s="178" t="s">
        <v>132</v>
      </c>
      <c r="P155" s="178" t="s">
        <v>132</v>
      </c>
      <c r="Q155" s="178" t="s">
        <v>132</v>
      </c>
      <c r="R155" s="172"/>
      <c r="S155" s="178" t="s">
        <v>132</v>
      </c>
      <c r="T155" s="178" t="s">
        <v>132</v>
      </c>
      <c r="U155" s="178" t="s">
        <v>132</v>
      </c>
      <c r="V155" s="178" t="s">
        <v>132</v>
      </c>
      <c r="W155" s="178">
        <v>0</v>
      </c>
      <c r="X155" s="178">
        <f>'2b COVID Adjustment'!$F$325</f>
        <v>0</v>
      </c>
      <c r="Y155" s="178">
        <f>'2b COVID Adjustment'!$G$325</f>
        <v>0</v>
      </c>
      <c r="Z155" s="178" t="s">
        <v>132</v>
      </c>
      <c r="AA155" s="178" t="s">
        <v>132</v>
      </c>
      <c r="AB155" s="328">
        <f>'2e COVID true-up'!$F$449</f>
        <v>0</v>
      </c>
      <c r="AC155" s="328">
        <f>'2e COVID true-up'!$G$449</f>
        <v>0</v>
      </c>
      <c r="AD155" s="6"/>
    </row>
    <row r="156" spans="1:30" s="7" customFormat="1" ht="11.25" customHeight="1">
      <c r="A156" s="6"/>
      <c r="B156" s="410"/>
      <c r="C156" s="390"/>
      <c r="D156" s="393"/>
      <c r="E156" s="396"/>
      <c r="F156" s="137" t="s">
        <v>135</v>
      </c>
      <c r="G156" s="413"/>
      <c r="H156" s="407"/>
      <c r="I156" s="172"/>
      <c r="J156" s="178" t="s">
        <v>132</v>
      </c>
      <c r="K156" s="178" t="s">
        <v>132</v>
      </c>
      <c r="L156" s="178" t="s">
        <v>132</v>
      </c>
      <c r="M156" s="178" t="s">
        <v>132</v>
      </c>
      <c r="N156" s="178" t="s">
        <v>132</v>
      </c>
      <c r="O156" s="178" t="s">
        <v>132</v>
      </c>
      <c r="P156" s="178" t="s">
        <v>132</v>
      </c>
      <c r="Q156" s="178" t="s">
        <v>132</v>
      </c>
      <c r="R156" s="172"/>
      <c r="S156" s="178" t="s">
        <v>132</v>
      </c>
      <c r="T156" s="178" t="s">
        <v>132</v>
      </c>
      <c r="U156" s="178" t="s">
        <v>132</v>
      </c>
      <c r="V156" s="178" t="s">
        <v>132</v>
      </c>
      <c r="W156" s="178">
        <v>0</v>
      </c>
      <c r="X156" s="178">
        <f>'2b COVID Adjustment'!$F$325</f>
        <v>0</v>
      </c>
      <c r="Y156" s="178">
        <f>'2b COVID Adjustment'!$G$325</f>
        <v>0</v>
      </c>
      <c r="Z156" s="178" t="s">
        <v>132</v>
      </c>
      <c r="AA156" s="178" t="s">
        <v>132</v>
      </c>
      <c r="AB156" s="328">
        <f>'2e COVID true-up'!$F$449</f>
        <v>0</v>
      </c>
      <c r="AC156" s="328">
        <f>'2e COVID true-up'!$G$449</f>
        <v>0</v>
      </c>
      <c r="AD156" s="6"/>
    </row>
    <row r="157" spans="1:30" s="7" customFormat="1" ht="11.25" customHeight="1">
      <c r="A157" s="6"/>
      <c r="B157" s="410"/>
      <c r="C157" s="390"/>
      <c r="D157" s="393"/>
      <c r="E157" s="396"/>
      <c r="F157" s="137" t="s">
        <v>136</v>
      </c>
      <c r="G157" s="413"/>
      <c r="H157" s="407"/>
      <c r="I157" s="172"/>
      <c r="J157" s="178" t="s">
        <v>132</v>
      </c>
      <c r="K157" s="178" t="s">
        <v>132</v>
      </c>
      <c r="L157" s="178" t="s">
        <v>132</v>
      </c>
      <c r="M157" s="178" t="s">
        <v>132</v>
      </c>
      <c r="N157" s="178" t="s">
        <v>132</v>
      </c>
      <c r="O157" s="178" t="s">
        <v>132</v>
      </c>
      <c r="P157" s="178" t="s">
        <v>132</v>
      </c>
      <c r="Q157" s="178" t="s">
        <v>132</v>
      </c>
      <c r="R157" s="172"/>
      <c r="S157" s="178" t="s">
        <v>132</v>
      </c>
      <c r="T157" s="178" t="s">
        <v>132</v>
      </c>
      <c r="U157" s="178" t="s">
        <v>132</v>
      </c>
      <c r="V157" s="178" t="s">
        <v>132</v>
      </c>
      <c r="W157" s="178">
        <v>0</v>
      </c>
      <c r="X157" s="178">
        <f>'2b COVID Adjustment'!$F$325</f>
        <v>0</v>
      </c>
      <c r="Y157" s="178">
        <f>'2b COVID Adjustment'!$G$325</f>
        <v>0</v>
      </c>
      <c r="Z157" s="178" t="s">
        <v>132</v>
      </c>
      <c r="AA157" s="178" t="s">
        <v>132</v>
      </c>
      <c r="AB157" s="328">
        <f>'2e COVID true-up'!$F$449</f>
        <v>0</v>
      </c>
      <c r="AC157" s="328">
        <f>'2e COVID true-up'!$G$449</f>
        <v>0</v>
      </c>
      <c r="AD157" s="6"/>
    </row>
    <row r="158" spans="1:30" s="7" customFormat="1" ht="11.25" customHeight="1">
      <c r="A158" s="6"/>
      <c r="B158" s="410"/>
      <c r="C158" s="390"/>
      <c r="D158" s="393"/>
      <c r="E158" s="396"/>
      <c r="F158" s="137" t="s">
        <v>137</v>
      </c>
      <c r="G158" s="413"/>
      <c r="H158" s="407"/>
      <c r="I158" s="172"/>
      <c r="J158" s="178" t="s">
        <v>132</v>
      </c>
      <c r="K158" s="178" t="s">
        <v>132</v>
      </c>
      <c r="L158" s="178" t="s">
        <v>132</v>
      </c>
      <c r="M158" s="178" t="s">
        <v>132</v>
      </c>
      <c r="N158" s="178" t="s">
        <v>132</v>
      </c>
      <c r="O158" s="178" t="s">
        <v>132</v>
      </c>
      <c r="P158" s="178" t="s">
        <v>132</v>
      </c>
      <c r="Q158" s="178" t="s">
        <v>132</v>
      </c>
      <c r="R158" s="172"/>
      <c r="S158" s="178" t="s">
        <v>132</v>
      </c>
      <c r="T158" s="178" t="s">
        <v>132</v>
      </c>
      <c r="U158" s="178" t="s">
        <v>132</v>
      </c>
      <c r="V158" s="178" t="s">
        <v>132</v>
      </c>
      <c r="W158" s="178">
        <v>0</v>
      </c>
      <c r="X158" s="178">
        <f>'2b COVID Adjustment'!$F$325</f>
        <v>0</v>
      </c>
      <c r="Y158" s="178">
        <f>'2b COVID Adjustment'!$G$325</f>
        <v>0</v>
      </c>
      <c r="Z158" s="178" t="s">
        <v>132</v>
      </c>
      <c r="AA158" s="178" t="s">
        <v>132</v>
      </c>
      <c r="AB158" s="328">
        <f>'2e COVID true-up'!$F$449</f>
        <v>0</v>
      </c>
      <c r="AC158" s="328">
        <f>'2e COVID true-up'!$G$449</f>
        <v>0</v>
      </c>
      <c r="AD158" s="6"/>
    </row>
    <row r="159" spans="1:30" s="7" customFormat="1" ht="11.25" customHeight="1">
      <c r="A159" s="6"/>
      <c r="B159" s="410"/>
      <c r="C159" s="390"/>
      <c r="D159" s="393"/>
      <c r="E159" s="396"/>
      <c r="F159" s="137" t="s">
        <v>138</v>
      </c>
      <c r="G159" s="413"/>
      <c r="H159" s="407"/>
      <c r="I159" s="172"/>
      <c r="J159" s="178" t="s">
        <v>132</v>
      </c>
      <c r="K159" s="178" t="s">
        <v>132</v>
      </c>
      <c r="L159" s="178" t="s">
        <v>132</v>
      </c>
      <c r="M159" s="178" t="s">
        <v>132</v>
      </c>
      <c r="N159" s="178" t="s">
        <v>132</v>
      </c>
      <c r="O159" s="178" t="s">
        <v>132</v>
      </c>
      <c r="P159" s="178" t="s">
        <v>132</v>
      </c>
      <c r="Q159" s="178" t="s">
        <v>132</v>
      </c>
      <c r="R159" s="172"/>
      <c r="S159" s="178" t="s">
        <v>132</v>
      </c>
      <c r="T159" s="178" t="s">
        <v>132</v>
      </c>
      <c r="U159" s="178" t="s">
        <v>132</v>
      </c>
      <c r="V159" s="178" t="s">
        <v>132</v>
      </c>
      <c r="W159" s="178">
        <v>0</v>
      </c>
      <c r="X159" s="178">
        <f>'2b COVID Adjustment'!$F$325</f>
        <v>0</v>
      </c>
      <c r="Y159" s="178">
        <f>'2b COVID Adjustment'!$G$325</f>
        <v>0</v>
      </c>
      <c r="Z159" s="178" t="s">
        <v>132</v>
      </c>
      <c r="AA159" s="178" t="s">
        <v>132</v>
      </c>
      <c r="AB159" s="328">
        <f>'2e COVID true-up'!$F$449</f>
        <v>0</v>
      </c>
      <c r="AC159" s="328">
        <f>'2e COVID true-up'!$G$449</f>
        <v>0</v>
      </c>
      <c r="AD159" s="6"/>
    </row>
    <row r="160" spans="1:30" s="7" customFormat="1" ht="11.25" customHeight="1">
      <c r="A160" s="6"/>
      <c r="B160" s="410"/>
      <c r="C160" s="390"/>
      <c r="D160" s="393"/>
      <c r="E160" s="396"/>
      <c r="F160" s="137" t="s">
        <v>139</v>
      </c>
      <c r="G160" s="413"/>
      <c r="H160" s="407"/>
      <c r="I160" s="172"/>
      <c r="J160" s="178" t="s">
        <v>132</v>
      </c>
      <c r="K160" s="178" t="s">
        <v>132</v>
      </c>
      <c r="L160" s="178" t="s">
        <v>132</v>
      </c>
      <c r="M160" s="178" t="s">
        <v>132</v>
      </c>
      <c r="N160" s="178" t="s">
        <v>132</v>
      </c>
      <c r="O160" s="178" t="s">
        <v>132</v>
      </c>
      <c r="P160" s="178" t="s">
        <v>132</v>
      </c>
      <c r="Q160" s="178" t="s">
        <v>132</v>
      </c>
      <c r="R160" s="172"/>
      <c r="S160" s="178" t="s">
        <v>132</v>
      </c>
      <c r="T160" s="178" t="s">
        <v>132</v>
      </c>
      <c r="U160" s="178" t="s">
        <v>132</v>
      </c>
      <c r="V160" s="178" t="s">
        <v>132</v>
      </c>
      <c r="W160" s="178">
        <v>0</v>
      </c>
      <c r="X160" s="178">
        <f>'2b COVID Adjustment'!$F$325</f>
        <v>0</v>
      </c>
      <c r="Y160" s="178">
        <f>'2b COVID Adjustment'!$G$325</f>
        <v>0</v>
      </c>
      <c r="Z160" s="178" t="s">
        <v>132</v>
      </c>
      <c r="AA160" s="178" t="s">
        <v>132</v>
      </c>
      <c r="AB160" s="328">
        <f>'2e COVID true-up'!$F$449</f>
        <v>0</v>
      </c>
      <c r="AC160" s="328">
        <f>'2e COVID true-up'!$G$449</f>
        <v>0</v>
      </c>
      <c r="AD160" s="6"/>
    </row>
    <row r="161" spans="1:30" s="7" customFormat="1" ht="11.25" customHeight="1">
      <c r="A161" s="6"/>
      <c r="B161" s="410"/>
      <c r="C161" s="390"/>
      <c r="D161" s="393"/>
      <c r="E161" s="396"/>
      <c r="F161" s="137" t="s">
        <v>140</v>
      </c>
      <c r="G161" s="413"/>
      <c r="H161" s="407"/>
      <c r="I161" s="172"/>
      <c r="J161" s="178" t="s">
        <v>132</v>
      </c>
      <c r="K161" s="178" t="s">
        <v>132</v>
      </c>
      <c r="L161" s="178" t="s">
        <v>132</v>
      </c>
      <c r="M161" s="178" t="s">
        <v>132</v>
      </c>
      <c r="N161" s="178" t="s">
        <v>132</v>
      </c>
      <c r="O161" s="178" t="s">
        <v>132</v>
      </c>
      <c r="P161" s="178" t="s">
        <v>132</v>
      </c>
      <c r="Q161" s="178" t="s">
        <v>132</v>
      </c>
      <c r="R161" s="172"/>
      <c r="S161" s="178" t="s">
        <v>132</v>
      </c>
      <c r="T161" s="178" t="s">
        <v>132</v>
      </c>
      <c r="U161" s="178" t="s">
        <v>132</v>
      </c>
      <c r="V161" s="178" t="s">
        <v>132</v>
      </c>
      <c r="W161" s="178">
        <v>0</v>
      </c>
      <c r="X161" s="178">
        <f>'2b COVID Adjustment'!$F$325</f>
        <v>0</v>
      </c>
      <c r="Y161" s="178">
        <f>'2b COVID Adjustment'!$G$325</f>
        <v>0</v>
      </c>
      <c r="Z161" s="178" t="s">
        <v>132</v>
      </c>
      <c r="AA161" s="178" t="s">
        <v>132</v>
      </c>
      <c r="AB161" s="328">
        <f>'2e COVID true-up'!$F$449</f>
        <v>0</v>
      </c>
      <c r="AC161" s="328">
        <f>'2e COVID true-up'!$G$449</f>
        <v>0</v>
      </c>
      <c r="AD161" s="6"/>
    </row>
    <row r="162" spans="1:30" s="7" customFormat="1" ht="11.25" customHeight="1">
      <c r="A162" s="6"/>
      <c r="B162" s="410"/>
      <c r="C162" s="390"/>
      <c r="D162" s="393"/>
      <c r="E162" s="396"/>
      <c r="F162" s="137" t="s">
        <v>141</v>
      </c>
      <c r="G162" s="413"/>
      <c r="H162" s="407"/>
      <c r="I162" s="172"/>
      <c r="J162" s="178" t="s">
        <v>132</v>
      </c>
      <c r="K162" s="178" t="s">
        <v>132</v>
      </c>
      <c r="L162" s="178" t="s">
        <v>132</v>
      </c>
      <c r="M162" s="178" t="s">
        <v>132</v>
      </c>
      <c r="N162" s="178" t="s">
        <v>132</v>
      </c>
      <c r="O162" s="178" t="s">
        <v>132</v>
      </c>
      <c r="P162" s="178" t="s">
        <v>132</v>
      </c>
      <c r="Q162" s="178" t="s">
        <v>132</v>
      </c>
      <c r="R162" s="172"/>
      <c r="S162" s="178" t="s">
        <v>132</v>
      </c>
      <c r="T162" s="178" t="s">
        <v>132</v>
      </c>
      <c r="U162" s="178" t="s">
        <v>132</v>
      </c>
      <c r="V162" s="178" t="s">
        <v>132</v>
      </c>
      <c r="W162" s="178">
        <v>0</v>
      </c>
      <c r="X162" s="178">
        <f>'2b COVID Adjustment'!$F$325</f>
        <v>0</v>
      </c>
      <c r="Y162" s="178">
        <f>'2b COVID Adjustment'!$G$325</f>
        <v>0</v>
      </c>
      <c r="Z162" s="178" t="s">
        <v>132</v>
      </c>
      <c r="AA162" s="178" t="s">
        <v>132</v>
      </c>
      <c r="AB162" s="328">
        <f>'2e COVID true-up'!$F$449</f>
        <v>0</v>
      </c>
      <c r="AC162" s="328">
        <f>'2e COVID true-up'!$G$449</f>
        <v>0</v>
      </c>
      <c r="AD162" s="6"/>
    </row>
    <row r="163" spans="1:30" s="7" customFormat="1" ht="11.25" customHeight="1">
      <c r="A163" s="6"/>
      <c r="B163" s="410"/>
      <c r="C163" s="390"/>
      <c r="D163" s="393"/>
      <c r="E163" s="396"/>
      <c r="F163" s="137" t="s">
        <v>142</v>
      </c>
      <c r="G163" s="413"/>
      <c r="H163" s="407"/>
      <c r="I163" s="172"/>
      <c r="J163" s="178" t="s">
        <v>132</v>
      </c>
      <c r="K163" s="178" t="s">
        <v>132</v>
      </c>
      <c r="L163" s="178" t="s">
        <v>132</v>
      </c>
      <c r="M163" s="178" t="s">
        <v>132</v>
      </c>
      <c r="N163" s="178" t="s">
        <v>132</v>
      </c>
      <c r="O163" s="178" t="s">
        <v>132</v>
      </c>
      <c r="P163" s="178" t="s">
        <v>132</v>
      </c>
      <c r="Q163" s="178" t="s">
        <v>132</v>
      </c>
      <c r="R163" s="172"/>
      <c r="S163" s="178" t="s">
        <v>132</v>
      </c>
      <c r="T163" s="178" t="s">
        <v>132</v>
      </c>
      <c r="U163" s="178" t="s">
        <v>132</v>
      </c>
      <c r="V163" s="178" t="s">
        <v>132</v>
      </c>
      <c r="W163" s="178">
        <v>0</v>
      </c>
      <c r="X163" s="178">
        <f>'2b COVID Adjustment'!$F$325</f>
        <v>0</v>
      </c>
      <c r="Y163" s="178">
        <f>'2b COVID Adjustment'!$G$325</f>
        <v>0</v>
      </c>
      <c r="Z163" s="178" t="s">
        <v>132</v>
      </c>
      <c r="AA163" s="178" t="s">
        <v>132</v>
      </c>
      <c r="AB163" s="328">
        <f>'2e COVID true-up'!$F$449</f>
        <v>0</v>
      </c>
      <c r="AC163" s="328">
        <f>'2e COVID true-up'!$G$449</f>
        <v>0</v>
      </c>
      <c r="AD163" s="6"/>
    </row>
    <row r="164" spans="1:30" s="7" customFormat="1" ht="11.25" customHeight="1">
      <c r="A164" s="6"/>
      <c r="B164" s="410"/>
      <c r="C164" s="390"/>
      <c r="D164" s="393"/>
      <c r="E164" s="396"/>
      <c r="F164" s="137" t="s">
        <v>143</v>
      </c>
      <c r="G164" s="413"/>
      <c r="H164" s="407"/>
      <c r="I164" s="172"/>
      <c r="J164" s="178" t="s">
        <v>132</v>
      </c>
      <c r="K164" s="178" t="s">
        <v>132</v>
      </c>
      <c r="L164" s="178" t="s">
        <v>132</v>
      </c>
      <c r="M164" s="178" t="s">
        <v>132</v>
      </c>
      <c r="N164" s="178" t="s">
        <v>132</v>
      </c>
      <c r="O164" s="178" t="s">
        <v>132</v>
      </c>
      <c r="P164" s="178" t="s">
        <v>132</v>
      </c>
      <c r="Q164" s="178" t="s">
        <v>132</v>
      </c>
      <c r="R164" s="172"/>
      <c r="S164" s="178" t="s">
        <v>132</v>
      </c>
      <c r="T164" s="178" t="s">
        <v>132</v>
      </c>
      <c r="U164" s="178" t="s">
        <v>132</v>
      </c>
      <c r="V164" s="178" t="s">
        <v>132</v>
      </c>
      <c r="W164" s="178">
        <v>0</v>
      </c>
      <c r="X164" s="178">
        <f>'2b COVID Adjustment'!$F$325</f>
        <v>0</v>
      </c>
      <c r="Y164" s="178">
        <f>'2b COVID Adjustment'!$G$325</f>
        <v>0</v>
      </c>
      <c r="Z164" s="178" t="s">
        <v>132</v>
      </c>
      <c r="AA164" s="178" t="s">
        <v>132</v>
      </c>
      <c r="AB164" s="328">
        <f>'2e COVID true-up'!$F$449</f>
        <v>0</v>
      </c>
      <c r="AC164" s="328">
        <f>'2e COVID true-up'!$G$449</f>
        <v>0</v>
      </c>
      <c r="AD164" s="6"/>
    </row>
    <row r="165" spans="1:30" s="7" customFormat="1" ht="11.25" customHeight="1">
      <c r="A165" s="6"/>
      <c r="B165" s="410"/>
      <c r="C165" s="390"/>
      <c r="D165" s="393"/>
      <c r="E165" s="396"/>
      <c r="F165" s="137" t="s">
        <v>144</v>
      </c>
      <c r="G165" s="413"/>
      <c r="H165" s="407"/>
      <c r="I165" s="172"/>
      <c r="J165" s="178" t="s">
        <v>132</v>
      </c>
      <c r="K165" s="178" t="s">
        <v>132</v>
      </c>
      <c r="L165" s="178" t="s">
        <v>132</v>
      </c>
      <c r="M165" s="178" t="s">
        <v>132</v>
      </c>
      <c r="N165" s="178" t="s">
        <v>132</v>
      </c>
      <c r="O165" s="178" t="s">
        <v>132</v>
      </c>
      <c r="P165" s="178" t="s">
        <v>132</v>
      </c>
      <c r="Q165" s="178" t="s">
        <v>132</v>
      </c>
      <c r="R165" s="172"/>
      <c r="S165" s="178" t="s">
        <v>132</v>
      </c>
      <c r="T165" s="178" t="s">
        <v>132</v>
      </c>
      <c r="U165" s="178" t="s">
        <v>132</v>
      </c>
      <c r="V165" s="178" t="s">
        <v>132</v>
      </c>
      <c r="W165" s="178">
        <v>0</v>
      </c>
      <c r="X165" s="178">
        <f>'2b COVID Adjustment'!$F$325</f>
        <v>0</v>
      </c>
      <c r="Y165" s="178">
        <f>'2b COVID Adjustment'!$G$325</f>
        <v>0</v>
      </c>
      <c r="Z165" s="178" t="s">
        <v>132</v>
      </c>
      <c r="AA165" s="178" t="s">
        <v>132</v>
      </c>
      <c r="AB165" s="328">
        <f>'2e COVID true-up'!$F$449</f>
        <v>0</v>
      </c>
      <c r="AC165" s="328">
        <f>'2e COVID true-up'!$G$449</f>
        <v>0</v>
      </c>
      <c r="AD165" s="6"/>
    </row>
    <row r="166" spans="1:30" s="60" customFormat="1" ht="11.25" customHeight="1" thickBot="1">
      <c r="A166" s="6"/>
      <c r="B166" s="410"/>
      <c r="C166" s="391"/>
      <c r="D166" s="394"/>
      <c r="E166" s="397"/>
      <c r="F166" s="96" t="s">
        <v>145</v>
      </c>
      <c r="G166" s="413"/>
      <c r="H166" s="407"/>
      <c r="I166" s="58"/>
      <c r="J166" s="178" t="s">
        <v>132</v>
      </c>
      <c r="K166" s="178" t="s">
        <v>132</v>
      </c>
      <c r="L166" s="178" t="s">
        <v>132</v>
      </c>
      <c r="M166" s="178" t="s">
        <v>132</v>
      </c>
      <c r="N166" s="178" t="s">
        <v>132</v>
      </c>
      <c r="O166" s="178" t="s">
        <v>132</v>
      </c>
      <c r="P166" s="178" t="s">
        <v>132</v>
      </c>
      <c r="Q166" s="178" t="s">
        <v>132</v>
      </c>
      <c r="R166" s="172"/>
      <c r="S166" s="178" t="s">
        <v>132</v>
      </c>
      <c r="T166" s="178" t="s">
        <v>132</v>
      </c>
      <c r="U166" s="178" t="s">
        <v>132</v>
      </c>
      <c r="V166" s="178" t="s">
        <v>132</v>
      </c>
      <c r="W166" s="178">
        <v>0</v>
      </c>
      <c r="X166" s="178">
        <f>'2b COVID Adjustment'!$F$325</f>
        <v>0</v>
      </c>
      <c r="Y166" s="178">
        <f>'2b COVID Adjustment'!$G$325</f>
        <v>0</v>
      </c>
      <c r="Z166" s="178" t="s">
        <v>132</v>
      </c>
      <c r="AA166" s="178" t="s">
        <v>132</v>
      </c>
      <c r="AB166" s="328">
        <f>'2e COVID true-up'!$F$449</f>
        <v>0</v>
      </c>
      <c r="AC166" s="328">
        <f>'2e COVID true-up'!$G$449</f>
        <v>0</v>
      </c>
      <c r="AD166" s="6"/>
    </row>
    <row r="167" spans="1:30" s="59" customFormat="1" ht="12.6" customHeight="1">
      <c r="A167" s="6"/>
      <c r="B167" s="410"/>
      <c r="C167" s="389" t="s">
        <v>149</v>
      </c>
      <c r="D167" s="392" t="s">
        <v>148</v>
      </c>
      <c r="E167" s="395" t="s">
        <v>146</v>
      </c>
      <c r="F167" s="95" t="s">
        <v>130</v>
      </c>
      <c r="G167" s="413"/>
      <c r="H167" s="407"/>
      <c r="I167" s="57"/>
      <c r="J167" s="178" t="s">
        <v>132</v>
      </c>
      <c r="K167" s="178" t="s">
        <v>132</v>
      </c>
      <c r="L167" s="178" t="s">
        <v>132</v>
      </c>
      <c r="M167" s="178" t="s">
        <v>132</v>
      </c>
      <c r="N167" s="178" t="s">
        <v>132</v>
      </c>
      <c r="O167" s="178" t="s">
        <v>132</v>
      </c>
      <c r="P167" s="178" t="s">
        <v>132</v>
      </c>
      <c r="Q167" s="178" t="s">
        <v>132</v>
      </c>
      <c r="R167" s="172"/>
      <c r="S167" s="178" t="s">
        <v>132</v>
      </c>
      <c r="T167" s="178" t="s">
        <v>132</v>
      </c>
      <c r="U167" s="178" t="s">
        <v>132</v>
      </c>
      <c r="V167" s="178" t="s">
        <v>132</v>
      </c>
      <c r="W167" s="178">
        <v>0</v>
      </c>
      <c r="X167" s="178">
        <f>'2b COVID Adjustment'!$F$326</f>
        <v>0</v>
      </c>
      <c r="Y167" s="178">
        <f>'2b COVID Adjustment'!$G$326</f>
        <v>0</v>
      </c>
      <c r="Z167" s="178" t="s">
        <v>132</v>
      </c>
      <c r="AA167" s="178">
        <f>'2d Backwardation adjustment'!I28</f>
        <v>3.6351637387973326</v>
      </c>
      <c r="AB167" s="328">
        <f>'2d Backwardation adjustment'!J28+'2e COVID true-up'!$F$450</f>
        <v>3.6351637387973326</v>
      </c>
      <c r="AC167" s="328">
        <f>'2e COVID true-up'!$G$450</f>
        <v>0</v>
      </c>
      <c r="AD167" s="6"/>
    </row>
    <row r="168" spans="1:30" s="7" customFormat="1" ht="11.25" customHeight="1">
      <c r="A168" s="6"/>
      <c r="B168" s="410"/>
      <c r="C168" s="390"/>
      <c r="D168" s="393"/>
      <c r="E168" s="396"/>
      <c r="F168" s="137" t="s">
        <v>133</v>
      </c>
      <c r="G168" s="413"/>
      <c r="H168" s="407"/>
      <c r="I168" s="172"/>
      <c r="J168" s="178" t="s">
        <v>132</v>
      </c>
      <c r="K168" s="178" t="s">
        <v>132</v>
      </c>
      <c r="L168" s="178" t="s">
        <v>132</v>
      </c>
      <c r="M168" s="178" t="s">
        <v>132</v>
      </c>
      <c r="N168" s="178" t="s">
        <v>132</v>
      </c>
      <c r="O168" s="178" t="s">
        <v>132</v>
      </c>
      <c r="P168" s="178" t="s">
        <v>132</v>
      </c>
      <c r="Q168" s="178" t="s">
        <v>132</v>
      </c>
      <c r="R168" s="172"/>
      <c r="S168" s="178" t="s">
        <v>132</v>
      </c>
      <c r="T168" s="178" t="s">
        <v>132</v>
      </c>
      <c r="U168" s="178" t="s">
        <v>132</v>
      </c>
      <c r="V168" s="178" t="s">
        <v>132</v>
      </c>
      <c r="W168" s="178">
        <v>0</v>
      </c>
      <c r="X168" s="178">
        <f>'2b COVID Adjustment'!$F$326</f>
        <v>0</v>
      </c>
      <c r="Y168" s="178">
        <f>'2b COVID Adjustment'!$G$326</f>
        <v>0</v>
      </c>
      <c r="Z168" s="178" t="s">
        <v>132</v>
      </c>
      <c r="AA168" s="178">
        <f>'2d Backwardation adjustment'!I29</f>
        <v>3.5762132147537407</v>
      </c>
      <c r="AB168" s="328">
        <f>'2d Backwardation adjustment'!J29+'2e COVID true-up'!$F$450</f>
        <v>3.5762132147537407</v>
      </c>
      <c r="AC168" s="328">
        <f>'2e COVID true-up'!$G$450</f>
        <v>0</v>
      </c>
      <c r="AD168" s="6"/>
    </row>
    <row r="169" spans="1:30" s="7" customFormat="1" ht="11.25" customHeight="1">
      <c r="A169" s="6"/>
      <c r="B169" s="410"/>
      <c r="C169" s="390"/>
      <c r="D169" s="393"/>
      <c r="E169" s="396"/>
      <c r="F169" s="137" t="s">
        <v>134</v>
      </c>
      <c r="G169" s="413"/>
      <c r="H169" s="407"/>
      <c r="I169" s="172"/>
      <c r="J169" s="178" t="s">
        <v>132</v>
      </c>
      <c r="K169" s="178" t="s">
        <v>132</v>
      </c>
      <c r="L169" s="178" t="s">
        <v>132</v>
      </c>
      <c r="M169" s="178" t="s">
        <v>132</v>
      </c>
      <c r="N169" s="178" t="s">
        <v>132</v>
      </c>
      <c r="O169" s="178" t="s">
        <v>132</v>
      </c>
      <c r="P169" s="178" t="s">
        <v>132</v>
      </c>
      <c r="Q169" s="178" t="s">
        <v>132</v>
      </c>
      <c r="R169" s="172"/>
      <c r="S169" s="178" t="s">
        <v>132</v>
      </c>
      <c r="T169" s="178" t="s">
        <v>132</v>
      </c>
      <c r="U169" s="178" t="s">
        <v>132</v>
      </c>
      <c r="V169" s="178" t="s">
        <v>132</v>
      </c>
      <c r="W169" s="178">
        <v>0</v>
      </c>
      <c r="X169" s="178">
        <f>'2b COVID Adjustment'!$F$326</f>
        <v>0</v>
      </c>
      <c r="Y169" s="178">
        <f>'2b COVID Adjustment'!$G$326</f>
        <v>0</v>
      </c>
      <c r="Z169" s="178" t="s">
        <v>132</v>
      </c>
      <c r="AA169" s="178">
        <f>'2d Backwardation adjustment'!I30</f>
        <v>3.6785029499013704</v>
      </c>
      <c r="AB169" s="328">
        <f>'2d Backwardation adjustment'!J30+'2e COVID true-up'!$F$450</f>
        <v>3.6785029499013704</v>
      </c>
      <c r="AC169" s="328">
        <f>'2e COVID true-up'!$G$450</f>
        <v>0</v>
      </c>
      <c r="AD169" s="6"/>
    </row>
    <row r="170" spans="1:30" s="7" customFormat="1" ht="11.25" customHeight="1">
      <c r="A170" s="6"/>
      <c r="B170" s="410"/>
      <c r="C170" s="390"/>
      <c r="D170" s="393"/>
      <c r="E170" s="396"/>
      <c r="F170" s="137" t="s">
        <v>135</v>
      </c>
      <c r="G170" s="413"/>
      <c r="H170" s="407"/>
      <c r="I170" s="172"/>
      <c r="J170" s="178" t="s">
        <v>132</v>
      </c>
      <c r="K170" s="178" t="s">
        <v>132</v>
      </c>
      <c r="L170" s="178" t="s">
        <v>132</v>
      </c>
      <c r="M170" s="178" t="s">
        <v>132</v>
      </c>
      <c r="N170" s="178" t="s">
        <v>132</v>
      </c>
      <c r="O170" s="178" t="s">
        <v>132</v>
      </c>
      <c r="P170" s="178" t="s">
        <v>132</v>
      </c>
      <c r="Q170" s="178" t="s">
        <v>132</v>
      </c>
      <c r="R170" s="172"/>
      <c r="S170" s="178" t="s">
        <v>132</v>
      </c>
      <c r="T170" s="178" t="s">
        <v>132</v>
      </c>
      <c r="U170" s="178" t="s">
        <v>132</v>
      </c>
      <c r="V170" s="178" t="s">
        <v>132</v>
      </c>
      <c r="W170" s="178">
        <v>0</v>
      </c>
      <c r="X170" s="178">
        <f>'2b COVID Adjustment'!$F$326</f>
        <v>0</v>
      </c>
      <c r="Y170" s="178">
        <f>'2b COVID Adjustment'!$G$326</f>
        <v>0</v>
      </c>
      <c r="Z170" s="178" t="s">
        <v>132</v>
      </c>
      <c r="AA170" s="178">
        <f>'2d Backwardation adjustment'!I31</f>
        <v>3.7159169318926235</v>
      </c>
      <c r="AB170" s="328">
        <f>'2d Backwardation adjustment'!J31+'2e COVID true-up'!$F$450</f>
        <v>3.7159169318926235</v>
      </c>
      <c r="AC170" s="328">
        <f>'2e COVID true-up'!$G$450</f>
        <v>0</v>
      </c>
      <c r="AD170" s="6"/>
    </row>
    <row r="171" spans="1:30" s="7" customFormat="1" ht="11.25" customHeight="1">
      <c r="A171" s="6"/>
      <c r="B171" s="410"/>
      <c r="C171" s="390"/>
      <c r="D171" s="393"/>
      <c r="E171" s="396"/>
      <c r="F171" s="137" t="s">
        <v>136</v>
      </c>
      <c r="G171" s="413"/>
      <c r="H171" s="407"/>
      <c r="I171" s="172"/>
      <c r="J171" s="178" t="s">
        <v>132</v>
      </c>
      <c r="K171" s="178" t="s">
        <v>132</v>
      </c>
      <c r="L171" s="178" t="s">
        <v>132</v>
      </c>
      <c r="M171" s="178" t="s">
        <v>132</v>
      </c>
      <c r="N171" s="178" t="s">
        <v>132</v>
      </c>
      <c r="O171" s="178" t="s">
        <v>132</v>
      </c>
      <c r="P171" s="178" t="s">
        <v>132</v>
      </c>
      <c r="Q171" s="178" t="s">
        <v>132</v>
      </c>
      <c r="R171" s="172"/>
      <c r="S171" s="178" t="s">
        <v>132</v>
      </c>
      <c r="T171" s="178" t="s">
        <v>132</v>
      </c>
      <c r="U171" s="178" t="s">
        <v>132</v>
      </c>
      <c r="V171" s="178" t="s">
        <v>132</v>
      </c>
      <c r="W171" s="178">
        <v>0</v>
      </c>
      <c r="X171" s="178">
        <f>'2b COVID Adjustment'!$F$326</f>
        <v>0</v>
      </c>
      <c r="Y171" s="178">
        <f>'2b COVID Adjustment'!$G$326</f>
        <v>0</v>
      </c>
      <c r="Z171" s="178" t="s">
        <v>132</v>
      </c>
      <c r="AA171" s="178">
        <f>'2d Backwardation adjustment'!I32</f>
        <v>3.6458747062087693</v>
      </c>
      <c r="AB171" s="328">
        <f>'2d Backwardation adjustment'!J32+'2e COVID true-up'!$F$450</f>
        <v>3.6458747062087693</v>
      </c>
      <c r="AC171" s="328">
        <f>'2e COVID true-up'!$G$450</f>
        <v>0</v>
      </c>
      <c r="AD171" s="6"/>
    </row>
    <row r="172" spans="1:30" s="7" customFormat="1" ht="11.25" customHeight="1">
      <c r="A172" s="6"/>
      <c r="B172" s="410"/>
      <c r="C172" s="390"/>
      <c r="D172" s="393"/>
      <c r="E172" s="396"/>
      <c r="F172" s="137" t="s">
        <v>137</v>
      </c>
      <c r="G172" s="413"/>
      <c r="H172" s="407"/>
      <c r="I172" s="172"/>
      <c r="J172" s="178" t="s">
        <v>132</v>
      </c>
      <c r="K172" s="178" t="s">
        <v>132</v>
      </c>
      <c r="L172" s="178" t="s">
        <v>132</v>
      </c>
      <c r="M172" s="178" t="s">
        <v>132</v>
      </c>
      <c r="N172" s="178" t="s">
        <v>132</v>
      </c>
      <c r="O172" s="178" t="s">
        <v>132</v>
      </c>
      <c r="P172" s="178" t="s">
        <v>132</v>
      </c>
      <c r="Q172" s="178" t="s">
        <v>132</v>
      </c>
      <c r="R172" s="172"/>
      <c r="S172" s="178" t="s">
        <v>132</v>
      </c>
      <c r="T172" s="178" t="s">
        <v>132</v>
      </c>
      <c r="U172" s="178" t="s">
        <v>132</v>
      </c>
      <c r="V172" s="178" t="s">
        <v>132</v>
      </c>
      <c r="W172" s="178">
        <v>0</v>
      </c>
      <c r="X172" s="178">
        <f>'2b COVID Adjustment'!$F$326</f>
        <v>0</v>
      </c>
      <c r="Y172" s="178">
        <f>'2b COVID Adjustment'!$G$326</f>
        <v>0</v>
      </c>
      <c r="Z172" s="178" t="s">
        <v>132</v>
      </c>
      <c r="AA172" s="178">
        <f>'2d Backwardation adjustment'!I33</f>
        <v>3.5376946938646596</v>
      </c>
      <c r="AB172" s="328">
        <f>'2d Backwardation adjustment'!J33+'2e COVID true-up'!$F$450</f>
        <v>3.5376946938646596</v>
      </c>
      <c r="AC172" s="328">
        <f>'2e COVID true-up'!$G$450</f>
        <v>0</v>
      </c>
      <c r="AD172" s="6"/>
    </row>
    <row r="173" spans="1:30" s="7" customFormat="1" ht="11.25" customHeight="1">
      <c r="A173" s="6"/>
      <c r="B173" s="410"/>
      <c r="C173" s="390"/>
      <c r="D173" s="393"/>
      <c r="E173" s="396"/>
      <c r="F173" s="137" t="s">
        <v>138</v>
      </c>
      <c r="G173" s="413"/>
      <c r="H173" s="407"/>
      <c r="I173" s="172"/>
      <c r="J173" s="178" t="s">
        <v>132</v>
      </c>
      <c r="K173" s="178" t="s">
        <v>132</v>
      </c>
      <c r="L173" s="178" t="s">
        <v>132</v>
      </c>
      <c r="M173" s="178" t="s">
        <v>132</v>
      </c>
      <c r="N173" s="178" t="s">
        <v>132</v>
      </c>
      <c r="O173" s="178" t="s">
        <v>132</v>
      </c>
      <c r="P173" s="178" t="s">
        <v>132</v>
      </c>
      <c r="Q173" s="178" t="s">
        <v>132</v>
      </c>
      <c r="R173" s="172"/>
      <c r="S173" s="178" t="s">
        <v>132</v>
      </c>
      <c r="T173" s="178" t="s">
        <v>132</v>
      </c>
      <c r="U173" s="178" t="s">
        <v>132</v>
      </c>
      <c r="V173" s="178" t="s">
        <v>132</v>
      </c>
      <c r="W173" s="178">
        <v>0</v>
      </c>
      <c r="X173" s="178">
        <f>'2b COVID Adjustment'!$F$326</f>
        <v>0</v>
      </c>
      <c r="Y173" s="178">
        <f>'2b COVID Adjustment'!$G$326</f>
        <v>0</v>
      </c>
      <c r="Z173" s="178" t="s">
        <v>132</v>
      </c>
      <c r="AA173" s="178">
        <f>'2d Backwardation adjustment'!I34</f>
        <v>3.5926972025575465</v>
      </c>
      <c r="AB173" s="328">
        <f>'2d Backwardation adjustment'!J34+'2e COVID true-up'!$F$450</f>
        <v>3.5926972025575465</v>
      </c>
      <c r="AC173" s="328">
        <f>'2e COVID true-up'!$G$450</f>
        <v>0</v>
      </c>
      <c r="AD173" s="6"/>
    </row>
    <row r="174" spans="1:30" s="7" customFormat="1" ht="11.25" customHeight="1">
      <c r="A174" s="6"/>
      <c r="B174" s="410"/>
      <c r="C174" s="390"/>
      <c r="D174" s="393"/>
      <c r="E174" s="396"/>
      <c r="F174" s="137" t="s">
        <v>139</v>
      </c>
      <c r="G174" s="413"/>
      <c r="H174" s="407"/>
      <c r="I174" s="172"/>
      <c r="J174" s="178" t="s">
        <v>132</v>
      </c>
      <c r="K174" s="178" t="s">
        <v>132</v>
      </c>
      <c r="L174" s="178" t="s">
        <v>132</v>
      </c>
      <c r="M174" s="178" t="s">
        <v>132</v>
      </c>
      <c r="N174" s="178" t="s">
        <v>132</v>
      </c>
      <c r="O174" s="178" t="s">
        <v>132</v>
      </c>
      <c r="P174" s="178" t="s">
        <v>132</v>
      </c>
      <c r="Q174" s="178" t="s">
        <v>132</v>
      </c>
      <c r="R174" s="172"/>
      <c r="S174" s="178" t="s">
        <v>132</v>
      </c>
      <c r="T174" s="178" t="s">
        <v>132</v>
      </c>
      <c r="U174" s="178" t="s">
        <v>132</v>
      </c>
      <c r="V174" s="178" t="s">
        <v>132</v>
      </c>
      <c r="W174" s="178">
        <v>0</v>
      </c>
      <c r="X174" s="178">
        <f>'2b COVID Adjustment'!$F$326</f>
        <v>0</v>
      </c>
      <c r="Y174" s="178">
        <f>'2b COVID Adjustment'!$G$326</f>
        <v>0</v>
      </c>
      <c r="Z174" s="178" t="s">
        <v>132</v>
      </c>
      <c r="AA174" s="178">
        <f>'2d Backwardation adjustment'!I35</f>
        <v>3.6378250985538432</v>
      </c>
      <c r="AB174" s="328">
        <f>'2d Backwardation adjustment'!J35+'2e COVID true-up'!$F$450</f>
        <v>3.6378250985538432</v>
      </c>
      <c r="AC174" s="328">
        <f>'2e COVID true-up'!$G$450</f>
        <v>0</v>
      </c>
      <c r="AD174" s="6"/>
    </row>
    <row r="175" spans="1:30" s="7" customFormat="1" ht="11.25" customHeight="1">
      <c r="A175" s="6"/>
      <c r="B175" s="410"/>
      <c r="C175" s="390"/>
      <c r="D175" s="393"/>
      <c r="E175" s="396"/>
      <c r="F175" s="137" t="s">
        <v>140</v>
      </c>
      <c r="G175" s="413"/>
      <c r="H175" s="407"/>
      <c r="I175" s="172"/>
      <c r="J175" s="178" t="s">
        <v>132</v>
      </c>
      <c r="K175" s="178" t="s">
        <v>132</v>
      </c>
      <c r="L175" s="178" t="s">
        <v>132</v>
      </c>
      <c r="M175" s="178" t="s">
        <v>132</v>
      </c>
      <c r="N175" s="178" t="s">
        <v>132</v>
      </c>
      <c r="O175" s="178" t="s">
        <v>132</v>
      </c>
      <c r="P175" s="178" t="s">
        <v>132</v>
      </c>
      <c r="Q175" s="178" t="s">
        <v>132</v>
      </c>
      <c r="R175" s="172"/>
      <c r="S175" s="178" t="s">
        <v>132</v>
      </c>
      <c r="T175" s="178" t="s">
        <v>132</v>
      </c>
      <c r="U175" s="178" t="s">
        <v>132</v>
      </c>
      <c r="V175" s="178" t="s">
        <v>132</v>
      </c>
      <c r="W175" s="178">
        <v>0</v>
      </c>
      <c r="X175" s="178">
        <f>'2b COVID Adjustment'!$F$326</f>
        <v>0</v>
      </c>
      <c r="Y175" s="178">
        <f>'2b COVID Adjustment'!$G$326</f>
        <v>0</v>
      </c>
      <c r="Z175" s="178" t="s">
        <v>132</v>
      </c>
      <c r="AA175" s="178">
        <f>'2d Backwardation adjustment'!I36</f>
        <v>3.6374189984799052</v>
      </c>
      <c r="AB175" s="328">
        <f>'2d Backwardation adjustment'!J36+'2e COVID true-up'!$F$450</f>
        <v>3.6374189984799052</v>
      </c>
      <c r="AC175" s="328">
        <f>'2e COVID true-up'!$G$450</f>
        <v>0</v>
      </c>
      <c r="AD175" s="6"/>
    </row>
    <row r="176" spans="1:30" s="7" customFormat="1" ht="11.25" customHeight="1">
      <c r="A176" s="6"/>
      <c r="B176" s="410"/>
      <c r="C176" s="390"/>
      <c r="D176" s="393"/>
      <c r="E176" s="396"/>
      <c r="F176" s="137" t="s">
        <v>141</v>
      </c>
      <c r="G176" s="413"/>
      <c r="H176" s="407"/>
      <c r="I176" s="172"/>
      <c r="J176" s="178" t="s">
        <v>132</v>
      </c>
      <c r="K176" s="178" t="s">
        <v>132</v>
      </c>
      <c r="L176" s="178" t="s">
        <v>132</v>
      </c>
      <c r="M176" s="178" t="s">
        <v>132</v>
      </c>
      <c r="N176" s="178" t="s">
        <v>132</v>
      </c>
      <c r="O176" s="178" t="s">
        <v>132</v>
      </c>
      <c r="P176" s="178" t="s">
        <v>132</v>
      </c>
      <c r="Q176" s="178" t="s">
        <v>132</v>
      </c>
      <c r="R176" s="172"/>
      <c r="S176" s="178" t="s">
        <v>132</v>
      </c>
      <c r="T176" s="178" t="s">
        <v>132</v>
      </c>
      <c r="U176" s="178" t="s">
        <v>132</v>
      </c>
      <c r="V176" s="178" t="s">
        <v>132</v>
      </c>
      <c r="W176" s="178">
        <v>0</v>
      </c>
      <c r="X176" s="178">
        <f>'2b COVID Adjustment'!$F$326</f>
        <v>0</v>
      </c>
      <c r="Y176" s="178">
        <f>'2b COVID Adjustment'!$G$326</f>
        <v>0</v>
      </c>
      <c r="Z176" s="178" t="s">
        <v>132</v>
      </c>
      <c r="AA176" s="178">
        <f>'2d Backwardation adjustment'!I37</f>
        <v>3.6264207141038272</v>
      </c>
      <c r="AB176" s="328">
        <f>'2d Backwardation adjustment'!J37+'2e COVID true-up'!$F$450</f>
        <v>3.6264207141038272</v>
      </c>
      <c r="AC176" s="328">
        <f>'2e COVID true-up'!$G$450</f>
        <v>0</v>
      </c>
      <c r="AD176" s="6"/>
    </row>
    <row r="177" spans="1:30" s="7" customFormat="1" ht="11.25" customHeight="1">
      <c r="A177" s="6"/>
      <c r="B177" s="410"/>
      <c r="C177" s="390"/>
      <c r="D177" s="393"/>
      <c r="E177" s="396"/>
      <c r="F177" s="137" t="s">
        <v>142</v>
      </c>
      <c r="G177" s="413"/>
      <c r="H177" s="407"/>
      <c r="I177" s="172"/>
      <c r="J177" s="178" t="s">
        <v>132</v>
      </c>
      <c r="K177" s="178" t="s">
        <v>132</v>
      </c>
      <c r="L177" s="178" t="s">
        <v>132</v>
      </c>
      <c r="M177" s="178" t="s">
        <v>132</v>
      </c>
      <c r="N177" s="178" t="s">
        <v>132</v>
      </c>
      <c r="O177" s="178" t="s">
        <v>132</v>
      </c>
      <c r="P177" s="178" t="s">
        <v>132</v>
      </c>
      <c r="Q177" s="178" t="s">
        <v>132</v>
      </c>
      <c r="R177" s="172"/>
      <c r="S177" s="178" t="s">
        <v>132</v>
      </c>
      <c r="T177" s="178" t="s">
        <v>132</v>
      </c>
      <c r="U177" s="178" t="s">
        <v>132</v>
      </c>
      <c r="V177" s="178" t="s">
        <v>132</v>
      </c>
      <c r="W177" s="178">
        <v>0</v>
      </c>
      <c r="X177" s="178">
        <f>'2b COVID Adjustment'!$F$326</f>
        <v>0</v>
      </c>
      <c r="Y177" s="178">
        <f>'2b COVID Adjustment'!$G$326</f>
        <v>0</v>
      </c>
      <c r="Z177" s="178" t="s">
        <v>132</v>
      </c>
      <c r="AA177" s="178">
        <f>'2d Backwardation adjustment'!I38</f>
        <v>3.5918515921001428</v>
      </c>
      <c r="AB177" s="328">
        <f>'2d Backwardation adjustment'!J38+'2e COVID true-up'!$F$450</f>
        <v>3.5918515921001428</v>
      </c>
      <c r="AC177" s="328">
        <f>'2e COVID true-up'!$G$450</f>
        <v>0</v>
      </c>
      <c r="AD177" s="6"/>
    </row>
    <row r="178" spans="1:30" s="7" customFormat="1" ht="11.25" customHeight="1">
      <c r="A178" s="6"/>
      <c r="B178" s="410"/>
      <c r="C178" s="390"/>
      <c r="D178" s="393"/>
      <c r="E178" s="396"/>
      <c r="F178" s="137" t="s">
        <v>143</v>
      </c>
      <c r="G178" s="413"/>
      <c r="H178" s="407"/>
      <c r="I178" s="172"/>
      <c r="J178" s="178" t="s">
        <v>132</v>
      </c>
      <c r="K178" s="178" t="s">
        <v>132</v>
      </c>
      <c r="L178" s="178" t="s">
        <v>132</v>
      </c>
      <c r="M178" s="178" t="s">
        <v>132</v>
      </c>
      <c r="N178" s="178" t="s">
        <v>132</v>
      </c>
      <c r="O178" s="178" t="s">
        <v>132</v>
      </c>
      <c r="P178" s="178" t="s">
        <v>132</v>
      </c>
      <c r="Q178" s="178" t="s">
        <v>132</v>
      </c>
      <c r="R178" s="172"/>
      <c r="S178" s="178" t="s">
        <v>132</v>
      </c>
      <c r="T178" s="178" t="s">
        <v>132</v>
      </c>
      <c r="U178" s="178" t="s">
        <v>132</v>
      </c>
      <c r="V178" s="178" t="s">
        <v>132</v>
      </c>
      <c r="W178" s="178">
        <v>0</v>
      </c>
      <c r="X178" s="178">
        <f>'2b COVID Adjustment'!$F$326</f>
        <v>0</v>
      </c>
      <c r="Y178" s="178">
        <f>'2b COVID Adjustment'!$G$326</f>
        <v>0</v>
      </c>
      <c r="Z178" s="178" t="s">
        <v>132</v>
      </c>
      <c r="AA178" s="178">
        <f>'2d Backwardation adjustment'!I39</f>
        <v>3.6112886450785173</v>
      </c>
      <c r="AB178" s="328">
        <f>'2d Backwardation adjustment'!J39+'2e COVID true-up'!$F$450</f>
        <v>3.6112886450785173</v>
      </c>
      <c r="AC178" s="328">
        <f>'2e COVID true-up'!$G$450</f>
        <v>0</v>
      </c>
      <c r="AD178" s="6"/>
    </row>
    <row r="179" spans="1:30" s="7" customFormat="1" ht="10.95" customHeight="1">
      <c r="A179" s="6"/>
      <c r="B179" s="410"/>
      <c r="C179" s="390"/>
      <c r="D179" s="393"/>
      <c r="E179" s="396"/>
      <c r="F179" s="137" t="s">
        <v>144</v>
      </c>
      <c r="G179" s="413"/>
      <c r="H179" s="407"/>
      <c r="I179" s="172"/>
      <c r="J179" s="178" t="s">
        <v>132</v>
      </c>
      <c r="K179" s="178" t="s">
        <v>132</v>
      </c>
      <c r="L179" s="178" t="s">
        <v>132</v>
      </c>
      <c r="M179" s="178" t="s">
        <v>132</v>
      </c>
      <c r="N179" s="178" t="s">
        <v>132</v>
      </c>
      <c r="O179" s="178" t="s">
        <v>132</v>
      </c>
      <c r="P179" s="178" t="s">
        <v>132</v>
      </c>
      <c r="Q179" s="178" t="s">
        <v>132</v>
      </c>
      <c r="R179" s="172"/>
      <c r="S179" s="178" t="s">
        <v>132</v>
      </c>
      <c r="T179" s="178" t="s">
        <v>132</v>
      </c>
      <c r="U179" s="178" t="s">
        <v>132</v>
      </c>
      <c r="V179" s="178" t="s">
        <v>132</v>
      </c>
      <c r="W179" s="178">
        <v>0</v>
      </c>
      <c r="X179" s="178">
        <f>'2b COVID Adjustment'!$F$326</f>
        <v>0</v>
      </c>
      <c r="Y179" s="178">
        <f>'2b COVID Adjustment'!$G$326</f>
        <v>0</v>
      </c>
      <c r="Z179" s="178" t="s">
        <v>132</v>
      </c>
      <c r="AA179" s="178">
        <f>'2d Backwardation adjustment'!I40</f>
        <v>3.6471489109594311</v>
      </c>
      <c r="AB179" s="328">
        <f>'2d Backwardation adjustment'!J40+'2e COVID true-up'!$F$450</f>
        <v>3.6471489109594311</v>
      </c>
      <c r="AC179" s="328">
        <f>'2e COVID true-up'!$G$450</f>
        <v>0</v>
      </c>
      <c r="AD179" s="6"/>
    </row>
    <row r="180" spans="1:30" s="60" customFormat="1" ht="11.25" customHeight="1" thickBot="1">
      <c r="A180" s="6"/>
      <c r="B180" s="411"/>
      <c r="C180" s="391"/>
      <c r="D180" s="394"/>
      <c r="E180" s="397"/>
      <c r="F180" s="96" t="s">
        <v>145</v>
      </c>
      <c r="G180" s="413"/>
      <c r="H180" s="407"/>
      <c r="I180" s="58"/>
      <c r="J180" s="178" t="s">
        <v>132</v>
      </c>
      <c r="K180" s="178" t="s">
        <v>132</v>
      </c>
      <c r="L180" s="178" t="s">
        <v>132</v>
      </c>
      <c r="M180" s="178" t="s">
        <v>132</v>
      </c>
      <c r="N180" s="178" t="s">
        <v>132</v>
      </c>
      <c r="O180" s="178" t="s">
        <v>132</v>
      </c>
      <c r="P180" s="178" t="s">
        <v>132</v>
      </c>
      <c r="Q180" s="178" t="s">
        <v>132</v>
      </c>
      <c r="R180" s="172"/>
      <c r="S180" s="178" t="s">
        <v>132</v>
      </c>
      <c r="T180" s="178" t="s">
        <v>132</v>
      </c>
      <c r="U180" s="178" t="s">
        <v>132</v>
      </c>
      <c r="V180" s="178" t="s">
        <v>132</v>
      </c>
      <c r="W180" s="178">
        <v>0</v>
      </c>
      <c r="X180" s="178">
        <f>'2b COVID Adjustment'!$F$326</f>
        <v>0</v>
      </c>
      <c r="Y180" s="178">
        <f>'2b COVID Adjustment'!$G$326</f>
        <v>0</v>
      </c>
      <c r="Z180" s="178" t="s">
        <v>132</v>
      </c>
      <c r="AA180" s="178">
        <f>'2d Backwardation adjustment'!I41</f>
        <v>3.5757407399959638</v>
      </c>
      <c r="AB180" s="328">
        <f>'2d Backwardation adjustment'!J41+'2e COVID true-up'!$F$450</f>
        <v>3.5757407399959638</v>
      </c>
      <c r="AC180" s="328">
        <f>'2e COVID true-up'!$G$450</f>
        <v>0</v>
      </c>
      <c r="AD180" s="6"/>
    </row>
    <row r="181" spans="1:30" s="59" customFormat="1" ht="12.6" customHeight="1">
      <c r="A181" s="6"/>
      <c r="B181" s="398" t="s">
        <v>150</v>
      </c>
      <c r="C181" s="389" t="s">
        <v>127</v>
      </c>
      <c r="D181" s="392" t="s">
        <v>128</v>
      </c>
      <c r="E181" s="395" t="s">
        <v>129</v>
      </c>
      <c r="F181" s="95" t="s">
        <v>130</v>
      </c>
      <c r="G181" s="413"/>
      <c r="H181" s="407"/>
      <c r="I181" s="57"/>
      <c r="J181" s="178" t="s">
        <v>132</v>
      </c>
      <c r="K181" s="178" t="s">
        <v>132</v>
      </c>
      <c r="L181" s="178" t="s">
        <v>132</v>
      </c>
      <c r="M181" s="178" t="s">
        <v>132</v>
      </c>
      <c r="N181" s="178" t="s">
        <v>132</v>
      </c>
      <c r="O181" s="178" t="s">
        <v>132</v>
      </c>
      <c r="P181" s="178" t="s">
        <v>132</v>
      </c>
      <c r="Q181" s="178" t="s">
        <v>132</v>
      </c>
      <c r="R181" s="172"/>
      <c r="S181" s="178" t="s">
        <v>132</v>
      </c>
      <c r="T181" s="178" t="s">
        <v>132</v>
      </c>
      <c r="U181" s="178" t="s">
        <v>132</v>
      </c>
      <c r="V181" s="178" t="s">
        <v>132</v>
      </c>
      <c r="W181" s="178">
        <v>0</v>
      </c>
      <c r="X181" s="178">
        <f>'2b COVID Adjustment'!$F$327</f>
        <v>1.4870742269298105</v>
      </c>
      <c r="Y181" s="178">
        <f>'2b COVID Adjustment'!$G$327</f>
        <v>0.70457099735818829</v>
      </c>
      <c r="Z181" s="178" t="s">
        <v>132</v>
      </c>
      <c r="AA181" s="178" t="s">
        <v>132</v>
      </c>
      <c r="AB181" s="328">
        <f>'2e COVID true-up'!$F$451</f>
        <v>0</v>
      </c>
      <c r="AC181" s="328">
        <f>'2e COVID true-up'!$G$451</f>
        <v>0</v>
      </c>
      <c r="AD181" s="6"/>
    </row>
    <row r="182" spans="1:30" s="7" customFormat="1" ht="12.6" customHeight="1">
      <c r="A182" s="6"/>
      <c r="B182" s="399"/>
      <c r="C182" s="390"/>
      <c r="D182" s="393"/>
      <c r="E182" s="396"/>
      <c r="F182" s="137" t="s">
        <v>133</v>
      </c>
      <c r="G182" s="413"/>
      <c r="H182" s="407"/>
      <c r="I182" s="172"/>
      <c r="J182" s="178" t="s">
        <v>132</v>
      </c>
      <c r="K182" s="178" t="s">
        <v>132</v>
      </c>
      <c r="L182" s="178" t="s">
        <v>132</v>
      </c>
      <c r="M182" s="178" t="s">
        <v>132</v>
      </c>
      <c r="N182" s="178" t="s">
        <v>132</v>
      </c>
      <c r="O182" s="178" t="s">
        <v>132</v>
      </c>
      <c r="P182" s="178" t="s">
        <v>132</v>
      </c>
      <c r="Q182" s="178" t="s">
        <v>132</v>
      </c>
      <c r="R182" s="172"/>
      <c r="S182" s="178" t="s">
        <v>132</v>
      </c>
      <c r="T182" s="178" t="s">
        <v>132</v>
      </c>
      <c r="U182" s="178" t="s">
        <v>132</v>
      </c>
      <c r="V182" s="178" t="s">
        <v>132</v>
      </c>
      <c r="W182" s="178">
        <v>0</v>
      </c>
      <c r="X182" s="178">
        <f>'2b COVID Adjustment'!$F$327</f>
        <v>1.4870742269298105</v>
      </c>
      <c r="Y182" s="178">
        <f>'2b COVID Adjustment'!$G$327</f>
        <v>0.70457099735818829</v>
      </c>
      <c r="Z182" s="178" t="s">
        <v>132</v>
      </c>
      <c r="AA182" s="178" t="s">
        <v>132</v>
      </c>
      <c r="AB182" s="328">
        <f>'2e COVID true-up'!$F$451</f>
        <v>0</v>
      </c>
      <c r="AC182" s="328">
        <f>'2e COVID true-up'!$G$451</f>
        <v>0</v>
      </c>
      <c r="AD182" s="6"/>
    </row>
    <row r="183" spans="1:30" s="7" customFormat="1" ht="12.6" customHeight="1">
      <c r="A183" s="6"/>
      <c r="B183" s="399"/>
      <c r="C183" s="390"/>
      <c r="D183" s="393"/>
      <c r="E183" s="396"/>
      <c r="F183" s="137" t="s">
        <v>134</v>
      </c>
      <c r="G183" s="413"/>
      <c r="H183" s="407"/>
      <c r="I183" s="172"/>
      <c r="J183" s="178" t="s">
        <v>132</v>
      </c>
      <c r="K183" s="178" t="s">
        <v>132</v>
      </c>
      <c r="L183" s="178" t="s">
        <v>132</v>
      </c>
      <c r="M183" s="178" t="s">
        <v>132</v>
      </c>
      <c r="N183" s="178" t="s">
        <v>132</v>
      </c>
      <c r="O183" s="178" t="s">
        <v>132</v>
      </c>
      <c r="P183" s="178" t="s">
        <v>132</v>
      </c>
      <c r="Q183" s="178" t="s">
        <v>132</v>
      </c>
      <c r="R183" s="172"/>
      <c r="S183" s="178" t="s">
        <v>132</v>
      </c>
      <c r="T183" s="178" t="s">
        <v>132</v>
      </c>
      <c r="U183" s="178" t="s">
        <v>132</v>
      </c>
      <c r="V183" s="178" t="s">
        <v>132</v>
      </c>
      <c r="W183" s="178">
        <v>0</v>
      </c>
      <c r="X183" s="178">
        <f>'2b COVID Adjustment'!$F$327</f>
        <v>1.4870742269298105</v>
      </c>
      <c r="Y183" s="178">
        <f>'2b COVID Adjustment'!$G$327</f>
        <v>0.70457099735818829</v>
      </c>
      <c r="Z183" s="178" t="s">
        <v>132</v>
      </c>
      <c r="AA183" s="178" t="s">
        <v>132</v>
      </c>
      <c r="AB183" s="328">
        <f>'2e COVID true-up'!$F$451</f>
        <v>0</v>
      </c>
      <c r="AC183" s="328">
        <f>'2e COVID true-up'!$G$451</f>
        <v>0</v>
      </c>
      <c r="AD183" s="6"/>
    </row>
    <row r="184" spans="1:30" s="7" customFormat="1" ht="12.6" customHeight="1">
      <c r="A184" s="6"/>
      <c r="B184" s="399"/>
      <c r="C184" s="390"/>
      <c r="D184" s="393"/>
      <c r="E184" s="396"/>
      <c r="F184" s="137" t="s">
        <v>135</v>
      </c>
      <c r="G184" s="413"/>
      <c r="H184" s="407"/>
      <c r="I184" s="172"/>
      <c r="J184" s="178" t="s">
        <v>132</v>
      </c>
      <c r="K184" s="178" t="s">
        <v>132</v>
      </c>
      <c r="L184" s="178" t="s">
        <v>132</v>
      </c>
      <c r="M184" s="178" t="s">
        <v>132</v>
      </c>
      <c r="N184" s="178" t="s">
        <v>132</v>
      </c>
      <c r="O184" s="178" t="s">
        <v>132</v>
      </c>
      <c r="P184" s="178" t="s">
        <v>132</v>
      </c>
      <c r="Q184" s="178" t="s">
        <v>132</v>
      </c>
      <c r="R184" s="172"/>
      <c r="S184" s="178" t="s">
        <v>132</v>
      </c>
      <c r="T184" s="178" t="s">
        <v>132</v>
      </c>
      <c r="U184" s="178" t="s">
        <v>132</v>
      </c>
      <c r="V184" s="178" t="s">
        <v>132</v>
      </c>
      <c r="W184" s="178">
        <v>0</v>
      </c>
      <c r="X184" s="178">
        <f>'2b COVID Adjustment'!$F$327</f>
        <v>1.4870742269298105</v>
      </c>
      <c r="Y184" s="178">
        <f>'2b COVID Adjustment'!$G$327</f>
        <v>0.70457099735818829</v>
      </c>
      <c r="Z184" s="178" t="s">
        <v>132</v>
      </c>
      <c r="AA184" s="178" t="s">
        <v>132</v>
      </c>
      <c r="AB184" s="328">
        <f>'2e COVID true-up'!$F$451</f>
        <v>0</v>
      </c>
      <c r="AC184" s="328">
        <f>'2e COVID true-up'!$G$451</f>
        <v>0</v>
      </c>
      <c r="AD184" s="6"/>
    </row>
    <row r="185" spans="1:30" s="7" customFormat="1" ht="12.6" customHeight="1">
      <c r="A185" s="6"/>
      <c r="B185" s="399"/>
      <c r="C185" s="390"/>
      <c r="D185" s="393"/>
      <c r="E185" s="396"/>
      <c r="F185" s="137" t="s">
        <v>136</v>
      </c>
      <c r="G185" s="413"/>
      <c r="H185" s="407"/>
      <c r="I185" s="172"/>
      <c r="J185" s="178" t="s">
        <v>132</v>
      </c>
      <c r="K185" s="178" t="s">
        <v>132</v>
      </c>
      <c r="L185" s="178" t="s">
        <v>132</v>
      </c>
      <c r="M185" s="178" t="s">
        <v>132</v>
      </c>
      <c r="N185" s="178" t="s">
        <v>132</v>
      </c>
      <c r="O185" s="178" t="s">
        <v>132</v>
      </c>
      <c r="P185" s="178" t="s">
        <v>132</v>
      </c>
      <c r="Q185" s="178" t="s">
        <v>132</v>
      </c>
      <c r="R185" s="172"/>
      <c r="S185" s="178" t="s">
        <v>132</v>
      </c>
      <c r="T185" s="178" t="s">
        <v>132</v>
      </c>
      <c r="U185" s="178" t="s">
        <v>132</v>
      </c>
      <c r="V185" s="178" t="s">
        <v>132</v>
      </c>
      <c r="W185" s="178">
        <v>0</v>
      </c>
      <c r="X185" s="178">
        <f>'2b COVID Adjustment'!$F$327</f>
        <v>1.4870742269298105</v>
      </c>
      <c r="Y185" s="178">
        <f>'2b COVID Adjustment'!$G$327</f>
        <v>0.70457099735818829</v>
      </c>
      <c r="Z185" s="178" t="s">
        <v>132</v>
      </c>
      <c r="AA185" s="178" t="s">
        <v>132</v>
      </c>
      <c r="AB185" s="328">
        <f>'2e COVID true-up'!$F$451</f>
        <v>0</v>
      </c>
      <c r="AC185" s="328">
        <f>'2e COVID true-up'!$G$451</f>
        <v>0</v>
      </c>
      <c r="AD185" s="6"/>
    </row>
    <row r="186" spans="1:30" s="7" customFormat="1" ht="12.6" customHeight="1">
      <c r="A186" s="6"/>
      <c r="B186" s="399"/>
      <c r="C186" s="390"/>
      <c r="D186" s="393"/>
      <c r="E186" s="396"/>
      <c r="F186" s="137" t="s">
        <v>137</v>
      </c>
      <c r="G186" s="413"/>
      <c r="H186" s="407"/>
      <c r="I186" s="172"/>
      <c r="J186" s="178" t="s">
        <v>132</v>
      </c>
      <c r="K186" s="178" t="s">
        <v>132</v>
      </c>
      <c r="L186" s="178" t="s">
        <v>132</v>
      </c>
      <c r="M186" s="178" t="s">
        <v>132</v>
      </c>
      <c r="N186" s="178" t="s">
        <v>132</v>
      </c>
      <c r="O186" s="178" t="s">
        <v>132</v>
      </c>
      <c r="P186" s="178" t="s">
        <v>132</v>
      </c>
      <c r="Q186" s="178" t="s">
        <v>132</v>
      </c>
      <c r="R186" s="172"/>
      <c r="S186" s="178" t="s">
        <v>132</v>
      </c>
      <c r="T186" s="178" t="s">
        <v>132</v>
      </c>
      <c r="U186" s="178" t="s">
        <v>132</v>
      </c>
      <c r="V186" s="178" t="s">
        <v>132</v>
      </c>
      <c r="W186" s="178">
        <v>0</v>
      </c>
      <c r="X186" s="178">
        <f>'2b COVID Adjustment'!$F$327</f>
        <v>1.4870742269298105</v>
      </c>
      <c r="Y186" s="178">
        <f>'2b COVID Adjustment'!$G$327</f>
        <v>0.70457099735818829</v>
      </c>
      <c r="Z186" s="178" t="s">
        <v>132</v>
      </c>
      <c r="AA186" s="178" t="s">
        <v>132</v>
      </c>
      <c r="AB186" s="328">
        <f>'2e COVID true-up'!$F$451</f>
        <v>0</v>
      </c>
      <c r="AC186" s="328">
        <f>'2e COVID true-up'!$G$451</f>
        <v>0</v>
      </c>
      <c r="AD186" s="6"/>
    </row>
    <row r="187" spans="1:30" s="7" customFormat="1" ht="12.6" customHeight="1">
      <c r="A187" s="6"/>
      <c r="B187" s="399"/>
      <c r="C187" s="390"/>
      <c r="D187" s="393"/>
      <c r="E187" s="396"/>
      <c r="F187" s="137" t="s">
        <v>138</v>
      </c>
      <c r="G187" s="413"/>
      <c r="H187" s="407"/>
      <c r="I187" s="172"/>
      <c r="J187" s="178" t="s">
        <v>132</v>
      </c>
      <c r="K187" s="178" t="s">
        <v>132</v>
      </c>
      <c r="L187" s="178" t="s">
        <v>132</v>
      </c>
      <c r="M187" s="178" t="s">
        <v>132</v>
      </c>
      <c r="N187" s="178" t="s">
        <v>132</v>
      </c>
      <c r="O187" s="178" t="s">
        <v>132</v>
      </c>
      <c r="P187" s="178" t="s">
        <v>132</v>
      </c>
      <c r="Q187" s="178" t="s">
        <v>132</v>
      </c>
      <c r="R187" s="172"/>
      <c r="S187" s="178" t="s">
        <v>132</v>
      </c>
      <c r="T187" s="178" t="s">
        <v>132</v>
      </c>
      <c r="U187" s="178" t="s">
        <v>132</v>
      </c>
      <c r="V187" s="178" t="s">
        <v>132</v>
      </c>
      <c r="W187" s="178">
        <v>0</v>
      </c>
      <c r="X187" s="178">
        <f>'2b COVID Adjustment'!$F$327</f>
        <v>1.4870742269298105</v>
      </c>
      <c r="Y187" s="178">
        <f>'2b COVID Adjustment'!$G$327</f>
        <v>0.70457099735818829</v>
      </c>
      <c r="Z187" s="178" t="s">
        <v>132</v>
      </c>
      <c r="AA187" s="178" t="s">
        <v>132</v>
      </c>
      <c r="AB187" s="328">
        <f>'2e COVID true-up'!$F$451</f>
        <v>0</v>
      </c>
      <c r="AC187" s="328">
        <f>'2e COVID true-up'!$G$451</f>
        <v>0</v>
      </c>
      <c r="AD187" s="6"/>
    </row>
    <row r="188" spans="1:30" s="7" customFormat="1" ht="12.6" customHeight="1">
      <c r="A188" s="6"/>
      <c r="B188" s="399"/>
      <c r="C188" s="390"/>
      <c r="D188" s="393"/>
      <c r="E188" s="396"/>
      <c r="F188" s="137" t="s">
        <v>139</v>
      </c>
      <c r="G188" s="413"/>
      <c r="H188" s="407"/>
      <c r="I188" s="172"/>
      <c r="J188" s="178" t="s">
        <v>132</v>
      </c>
      <c r="K188" s="178" t="s">
        <v>132</v>
      </c>
      <c r="L188" s="178" t="s">
        <v>132</v>
      </c>
      <c r="M188" s="178" t="s">
        <v>132</v>
      </c>
      <c r="N188" s="178" t="s">
        <v>132</v>
      </c>
      <c r="O188" s="178" t="s">
        <v>132</v>
      </c>
      <c r="P188" s="178" t="s">
        <v>132</v>
      </c>
      <c r="Q188" s="178" t="s">
        <v>132</v>
      </c>
      <c r="R188" s="172"/>
      <c r="S188" s="178" t="s">
        <v>132</v>
      </c>
      <c r="T188" s="178" t="s">
        <v>132</v>
      </c>
      <c r="U188" s="178" t="s">
        <v>132</v>
      </c>
      <c r="V188" s="178" t="s">
        <v>132</v>
      </c>
      <c r="W188" s="178">
        <v>0</v>
      </c>
      <c r="X188" s="178">
        <f>'2b COVID Adjustment'!$F$327</f>
        <v>1.4870742269298105</v>
      </c>
      <c r="Y188" s="178">
        <f>'2b COVID Adjustment'!$G$327</f>
        <v>0.70457099735818829</v>
      </c>
      <c r="Z188" s="178" t="s">
        <v>132</v>
      </c>
      <c r="AA188" s="178" t="s">
        <v>132</v>
      </c>
      <c r="AB188" s="328">
        <f>'2e COVID true-up'!$F$451</f>
        <v>0</v>
      </c>
      <c r="AC188" s="328">
        <f>'2e COVID true-up'!$G$451</f>
        <v>0</v>
      </c>
      <c r="AD188" s="6"/>
    </row>
    <row r="189" spans="1:30" s="7" customFormat="1" ht="12.6" customHeight="1">
      <c r="A189" s="6"/>
      <c r="B189" s="399"/>
      <c r="C189" s="390"/>
      <c r="D189" s="393"/>
      <c r="E189" s="396"/>
      <c r="F189" s="137" t="s">
        <v>140</v>
      </c>
      <c r="G189" s="413"/>
      <c r="H189" s="407"/>
      <c r="I189" s="172"/>
      <c r="J189" s="178" t="s">
        <v>132</v>
      </c>
      <c r="K189" s="178" t="s">
        <v>132</v>
      </c>
      <c r="L189" s="178" t="s">
        <v>132</v>
      </c>
      <c r="M189" s="178" t="s">
        <v>132</v>
      </c>
      <c r="N189" s="178" t="s">
        <v>132</v>
      </c>
      <c r="O189" s="178" t="s">
        <v>132</v>
      </c>
      <c r="P189" s="178" t="s">
        <v>132</v>
      </c>
      <c r="Q189" s="178" t="s">
        <v>132</v>
      </c>
      <c r="R189" s="172"/>
      <c r="S189" s="178" t="s">
        <v>132</v>
      </c>
      <c r="T189" s="178" t="s">
        <v>132</v>
      </c>
      <c r="U189" s="178" t="s">
        <v>132</v>
      </c>
      <c r="V189" s="178" t="s">
        <v>132</v>
      </c>
      <c r="W189" s="178">
        <v>0</v>
      </c>
      <c r="X189" s="178">
        <f>'2b COVID Adjustment'!$F$327</f>
        <v>1.4870742269298105</v>
      </c>
      <c r="Y189" s="178">
        <f>'2b COVID Adjustment'!$G$327</f>
        <v>0.70457099735818829</v>
      </c>
      <c r="Z189" s="178" t="s">
        <v>132</v>
      </c>
      <c r="AA189" s="178" t="s">
        <v>132</v>
      </c>
      <c r="AB189" s="328">
        <f>'2e COVID true-up'!$F$451</f>
        <v>0</v>
      </c>
      <c r="AC189" s="328">
        <f>'2e COVID true-up'!$G$451</f>
        <v>0</v>
      </c>
      <c r="AD189" s="6"/>
    </row>
    <row r="190" spans="1:30" s="7" customFormat="1" ht="12.6" customHeight="1">
      <c r="A190" s="6"/>
      <c r="B190" s="399"/>
      <c r="C190" s="390"/>
      <c r="D190" s="393"/>
      <c r="E190" s="396"/>
      <c r="F190" s="137" t="s">
        <v>141</v>
      </c>
      <c r="G190" s="413"/>
      <c r="H190" s="407"/>
      <c r="I190" s="172"/>
      <c r="J190" s="178" t="s">
        <v>132</v>
      </c>
      <c r="K190" s="178" t="s">
        <v>132</v>
      </c>
      <c r="L190" s="178" t="s">
        <v>132</v>
      </c>
      <c r="M190" s="178" t="s">
        <v>132</v>
      </c>
      <c r="N190" s="178" t="s">
        <v>132</v>
      </c>
      <c r="O190" s="178" t="s">
        <v>132</v>
      </c>
      <c r="P190" s="178" t="s">
        <v>132</v>
      </c>
      <c r="Q190" s="178" t="s">
        <v>132</v>
      </c>
      <c r="R190" s="172"/>
      <c r="S190" s="178" t="s">
        <v>132</v>
      </c>
      <c r="T190" s="178" t="s">
        <v>132</v>
      </c>
      <c r="U190" s="178" t="s">
        <v>132</v>
      </c>
      <c r="V190" s="178" t="s">
        <v>132</v>
      </c>
      <c r="W190" s="178">
        <v>0</v>
      </c>
      <c r="X190" s="178">
        <f>'2b COVID Adjustment'!$F$327</f>
        <v>1.4870742269298105</v>
      </c>
      <c r="Y190" s="178">
        <f>'2b COVID Adjustment'!$G$327</f>
        <v>0.70457099735818829</v>
      </c>
      <c r="Z190" s="178" t="s">
        <v>132</v>
      </c>
      <c r="AA190" s="178" t="s">
        <v>132</v>
      </c>
      <c r="AB190" s="328">
        <f>'2e COVID true-up'!$F$451</f>
        <v>0</v>
      </c>
      <c r="AC190" s="328">
        <f>'2e COVID true-up'!$G$451</f>
        <v>0</v>
      </c>
      <c r="AD190" s="6"/>
    </row>
    <row r="191" spans="1:30" s="7" customFormat="1" ht="12.6" customHeight="1">
      <c r="A191" s="6"/>
      <c r="B191" s="399"/>
      <c r="C191" s="390"/>
      <c r="D191" s="393"/>
      <c r="E191" s="396"/>
      <c r="F191" s="137" t="s">
        <v>142</v>
      </c>
      <c r="G191" s="413"/>
      <c r="H191" s="407"/>
      <c r="I191" s="172"/>
      <c r="J191" s="178" t="s">
        <v>132</v>
      </c>
      <c r="K191" s="178" t="s">
        <v>132</v>
      </c>
      <c r="L191" s="178" t="s">
        <v>132</v>
      </c>
      <c r="M191" s="178" t="s">
        <v>132</v>
      </c>
      <c r="N191" s="178" t="s">
        <v>132</v>
      </c>
      <c r="O191" s="178" t="s">
        <v>132</v>
      </c>
      <c r="P191" s="178" t="s">
        <v>132</v>
      </c>
      <c r="Q191" s="178" t="s">
        <v>132</v>
      </c>
      <c r="R191" s="172"/>
      <c r="S191" s="178" t="s">
        <v>132</v>
      </c>
      <c r="T191" s="178" t="s">
        <v>132</v>
      </c>
      <c r="U191" s="178" t="s">
        <v>132</v>
      </c>
      <c r="V191" s="178" t="s">
        <v>132</v>
      </c>
      <c r="W191" s="178">
        <v>0</v>
      </c>
      <c r="X191" s="178">
        <f>'2b COVID Adjustment'!$F$327</f>
        <v>1.4870742269298105</v>
      </c>
      <c r="Y191" s="178">
        <f>'2b COVID Adjustment'!$G$327</f>
        <v>0.70457099735818829</v>
      </c>
      <c r="Z191" s="178" t="s">
        <v>132</v>
      </c>
      <c r="AA191" s="178" t="s">
        <v>132</v>
      </c>
      <c r="AB191" s="328">
        <f>'2e COVID true-up'!$F$451</f>
        <v>0</v>
      </c>
      <c r="AC191" s="328">
        <f>'2e COVID true-up'!$G$451</f>
        <v>0</v>
      </c>
      <c r="AD191" s="6"/>
    </row>
    <row r="192" spans="1:30" s="7" customFormat="1" ht="12.6" customHeight="1">
      <c r="A192" s="6"/>
      <c r="B192" s="399"/>
      <c r="C192" s="390"/>
      <c r="D192" s="393"/>
      <c r="E192" s="396"/>
      <c r="F192" s="137" t="s">
        <v>143</v>
      </c>
      <c r="G192" s="413"/>
      <c r="H192" s="407"/>
      <c r="I192" s="172"/>
      <c r="J192" s="178" t="s">
        <v>132</v>
      </c>
      <c r="K192" s="178" t="s">
        <v>132</v>
      </c>
      <c r="L192" s="178" t="s">
        <v>132</v>
      </c>
      <c r="M192" s="178" t="s">
        <v>132</v>
      </c>
      <c r="N192" s="178" t="s">
        <v>132</v>
      </c>
      <c r="O192" s="178" t="s">
        <v>132</v>
      </c>
      <c r="P192" s="178" t="s">
        <v>132</v>
      </c>
      <c r="Q192" s="178" t="s">
        <v>132</v>
      </c>
      <c r="R192" s="172"/>
      <c r="S192" s="178" t="s">
        <v>132</v>
      </c>
      <c r="T192" s="178" t="s">
        <v>132</v>
      </c>
      <c r="U192" s="178" t="s">
        <v>132</v>
      </c>
      <c r="V192" s="178" t="s">
        <v>132</v>
      </c>
      <c r="W192" s="178">
        <v>0</v>
      </c>
      <c r="X192" s="178">
        <f>'2b COVID Adjustment'!$F$327</f>
        <v>1.4870742269298105</v>
      </c>
      <c r="Y192" s="178">
        <f>'2b COVID Adjustment'!$G$327</f>
        <v>0.70457099735818829</v>
      </c>
      <c r="Z192" s="178" t="s">
        <v>132</v>
      </c>
      <c r="AA192" s="178" t="s">
        <v>132</v>
      </c>
      <c r="AB192" s="328">
        <f>'2e COVID true-up'!$F$451</f>
        <v>0</v>
      </c>
      <c r="AC192" s="328">
        <f>'2e COVID true-up'!$G$451</f>
        <v>0</v>
      </c>
      <c r="AD192" s="6"/>
    </row>
    <row r="193" spans="1:30" s="7" customFormat="1" ht="12.6" customHeight="1">
      <c r="A193" s="6"/>
      <c r="B193" s="399"/>
      <c r="C193" s="390"/>
      <c r="D193" s="393"/>
      <c r="E193" s="396"/>
      <c r="F193" s="137" t="s">
        <v>144</v>
      </c>
      <c r="G193" s="413"/>
      <c r="H193" s="407"/>
      <c r="I193" s="172"/>
      <c r="J193" s="178" t="s">
        <v>132</v>
      </c>
      <c r="K193" s="178" t="s">
        <v>132</v>
      </c>
      <c r="L193" s="178" t="s">
        <v>132</v>
      </c>
      <c r="M193" s="178" t="s">
        <v>132</v>
      </c>
      <c r="N193" s="178" t="s">
        <v>132</v>
      </c>
      <c r="O193" s="178" t="s">
        <v>132</v>
      </c>
      <c r="P193" s="178" t="s">
        <v>132</v>
      </c>
      <c r="Q193" s="178" t="s">
        <v>132</v>
      </c>
      <c r="R193" s="172"/>
      <c r="S193" s="178" t="s">
        <v>132</v>
      </c>
      <c r="T193" s="178" t="s">
        <v>132</v>
      </c>
      <c r="U193" s="178" t="s">
        <v>132</v>
      </c>
      <c r="V193" s="178" t="s">
        <v>132</v>
      </c>
      <c r="W193" s="178">
        <v>0</v>
      </c>
      <c r="X193" s="178">
        <f>'2b COVID Adjustment'!$F$327</f>
        <v>1.4870742269298105</v>
      </c>
      <c r="Y193" s="178">
        <f>'2b COVID Adjustment'!$G$327</f>
        <v>0.70457099735818829</v>
      </c>
      <c r="Z193" s="178" t="s">
        <v>132</v>
      </c>
      <c r="AA193" s="178" t="s">
        <v>132</v>
      </c>
      <c r="AB193" s="328">
        <f>'2e COVID true-up'!$F$451</f>
        <v>0</v>
      </c>
      <c r="AC193" s="328">
        <f>'2e COVID true-up'!$G$451</f>
        <v>0</v>
      </c>
      <c r="AD193" s="6"/>
    </row>
    <row r="194" spans="1:30" s="60" customFormat="1" ht="12.6" customHeight="1" thickBot="1">
      <c r="A194" s="6"/>
      <c r="B194" s="399"/>
      <c r="C194" s="391"/>
      <c r="D194" s="394"/>
      <c r="E194" s="397"/>
      <c r="F194" s="96" t="s">
        <v>145</v>
      </c>
      <c r="G194" s="413"/>
      <c r="H194" s="407"/>
      <c r="I194" s="58"/>
      <c r="J194" s="178" t="s">
        <v>132</v>
      </c>
      <c r="K194" s="178" t="s">
        <v>132</v>
      </c>
      <c r="L194" s="178" t="s">
        <v>132</v>
      </c>
      <c r="M194" s="178" t="s">
        <v>132</v>
      </c>
      <c r="N194" s="178" t="s">
        <v>132</v>
      </c>
      <c r="O194" s="178" t="s">
        <v>132</v>
      </c>
      <c r="P194" s="178" t="s">
        <v>132</v>
      </c>
      <c r="Q194" s="178" t="s">
        <v>132</v>
      </c>
      <c r="R194" s="172"/>
      <c r="S194" s="178" t="s">
        <v>132</v>
      </c>
      <c r="T194" s="178" t="s">
        <v>132</v>
      </c>
      <c r="U194" s="178" t="s">
        <v>132</v>
      </c>
      <c r="V194" s="178" t="s">
        <v>132</v>
      </c>
      <c r="W194" s="178">
        <v>0</v>
      </c>
      <c r="X194" s="178">
        <f>'2b COVID Adjustment'!$F$327</f>
        <v>1.4870742269298105</v>
      </c>
      <c r="Y194" s="178">
        <f>'2b COVID Adjustment'!$G$327</f>
        <v>0.70457099735818829</v>
      </c>
      <c r="Z194" s="178" t="s">
        <v>132</v>
      </c>
      <c r="AA194" s="178" t="s">
        <v>132</v>
      </c>
      <c r="AB194" s="328">
        <f>'2e COVID true-up'!$F$451</f>
        <v>0</v>
      </c>
      <c r="AC194" s="328">
        <f>'2e COVID true-up'!$G$451</f>
        <v>0</v>
      </c>
      <c r="AD194" s="6"/>
    </row>
    <row r="195" spans="1:30" s="59" customFormat="1" ht="12.6" customHeight="1">
      <c r="A195" s="6"/>
      <c r="B195" s="399"/>
      <c r="C195" s="389" t="s">
        <v>127</v>
      </c>
      <c r="D195" s="392" t="s">
        <v>128</v>
      </c>
      <c r="E195" s="395" t="s">
        <v>146</v>
      </c>
      <c r="F195" s="95" t="s">
        <v>130</v>
      </c>
      <c r="G195" s="413"/>
      <c r="H195" s="407"/>
      <c r="I195" s="57"/>
      <c r="J195" s="178" t="s">
        <v>132</v>
      </c>
      <c r="K195" s="178" t="s">
        <v>132</v>
      </c>
      <c r="L195" s="178" t="s">
        <v>132</v>
      </c>
      <c r="M195" s="178" t="s">
        <v>132</v>
      </c>
      <c r="N195" s="178" t="s">
        <v>132</v>
      </c>
      <c r="O195" s="178" t="s">
        <v>132</v>
      </c>
      <c r="P195" s="178" t="s">
        <v>132</v>
      </c>
      <c r="Q195" s="178" t="s">
        <v>132</v>
      </c>
      <c r="R195" s="172"/>
      <c r="S195" s="178" t="s">
        <v>132</v>
      </c>
      <c r="T195" s="178" t="s">
        <v>132</v>
      </c>
      <c r="U195" s="178" t="s">
        <v>132</v>
      </c>
      <c r="V195" s="178" t="s">
        <v>132</v>
      </c>
      <c r="W195" s="178">
        <f>'2a Q1 Adjustment Component'!H$79</f>
        <v>10.705717509101307</v>
      </c>
      <c r="X195" s="178">
        <f>'2b COVID Adjustment'!$F$328</f>
        <v>13.71215092385904</v>
      </c>
      <c r="Y195" s="178">
        <f>'2b COVID Adjustment'!$G$328</f>
        <v>4.43</v>
      </c>
      <c r="Z195" s="178" t="s">
        <v>132</v>
      </c>
      <c r="AA195" s="178">
        <f>'2c AWC adjustment'!$I$42+'2d Backwardation adjustment'!$I$42</f>
        <v>26.679544917909343</v>
      </c>
      <c r="AB195" s="328">
        <f>'2c AWC adjustment'!$J$42+'2d Backwardation adjustment'!$J$42+'2e COVID true-up'!$F$452</f>
        <v>26.679544917909343</v>
      </c>
      <c r="AC195" s="328">
        <f>'2e COVID true-up'!$G$452</f>
        <v>0</v>
      </c>
      <c r="AD195" s="6"/>
    </row>
    <row r="196" spans="1:30" s="7" customFormat="1" ht="12.6" customHeight="1">
      <c r="A196" s="6"/>
      <c r="B196" s="399"/>
      <c r="C196" s="390"/>
      <c r="D196" s="393"/>
      <c r="E196" s="396"/>
      <c r="F196" s="137" t="s">
        <v>133</v>
      </c>
      <c r="G196" s="413"/>
      <c r="H196" s="407"/>
      <c r="I196" s="172"/>
      <c r="J196" s="178" t="s">
        <v>132</v>
      </c>
      <c r="K196" s="178" t="s">
        <v>132</v>
      </c>
      <c r="L196" s="178" t="s">
        <v>132</v>
      </c>
      <c r="M196" s="178" t="s">
        <v>132</v>
      </c>
      <c r="N196" s="178" t="s">
        <v>132</v>
      </c>
      <c r="O196" s="178" t="s">
        <v>132</v>
      </c>
      <c r="P196" s="178" t="s">
        <v>132</v>
      </c>
      <c r="Q196" s="178" t="s">
        <v>132</v>
      </c>
      <c r="R196" s="172"/>
      <c r="S196" s="178" t="s">
        <v>132</v>
      </c>
      <c r="T196" s="178" t="s">
        <v>132</v>
      </c>
      <c r="U196" s="178" t="s">
        <v>132</v>
      </c>
      <c r="V196" s="178" t="s">
        <v>132</v>
      </c>
      <c r="W196" s="178">
        <f>'2a Q1 Adjustment Component'!H$79</f>
        <v>10.705717509101307</v>
      </c>
      <c r="X196" s="178">
        <f>'2b COVID Adjustment'!$F$328</f>
        <v>13.71215092385904</v>
      </c>
      <c r="Y196" s="178">
        <f>'2b COVID Adjustment'!$G$328</f>
        <v>4.43</v>
      </c>
      <c r="Z196" s="178" t="s">
        <v>132</v>
      </c>
      <c r="AA196" s="178">
        <f>'2c AWC adjustment'!$I$42+'2d Backwardation adjustment'!$I$42</f>
        <v>26.679544917909343</v>
      </c>
      <c r="AB196" s="328">
        <f>'2c AWC adjustment'!$J$42+'2d Backwardation adjustment'!$J$42+'2e COVID true-up'!$F$452</f>
        <v>26.679544917909343</v>
      </c>
      <c r="AC196" s="328">
        <f>'2e COVID true-up'!$G$452</f>
        <v>0</v>
      </c>
      <c r="AD196" s="6"/>
    </row>
    <row r="197" spans="1:30" s="7" customFormat="1" ht="12.6" customHeight="1">
      <c r="A197" s="6"/>
      <c r="B197" s="399"/>
      <c r="C197" s="390"/>
      <c r="D197" s="393"/>
      <c r="E197" s="396"/>
      <c r="F197" s="137" t="s">
        <v>134</v>
      </c>
      <c r="G197" s="413"/>
      <c r="H197" s="407"/>
      <c r="I197" s="172"/>
      <c r="J197" s="178" t="s">
        <v>132</v>
      </c>
      <c r="K197" s="178" t="s">
        <v>132</v>
      </c>
      <c r="L197" s="178" t="s">
        <v>132</v>
      </c>
      <c r="M197" s="178" t="s">
        <v>132</v>
      </c>
      <c r="N197" s="178" t="s">
        <v>132</v>
      </c>
      <c r="O197" s="178" t="s">
        <v>132</v>
      </c>
      <c r="P197" s="178" t="s">
        <v>132</v>
      </c>
      <c r="Q197" s="178" t="s">
        <v>132</v>
      </c>
      <c r="R197" s="172"/>
      <c r="S197" s="178" t="s">
        <v>132</v>
      </c>
      <c r="T197" s="178" t="s">
        <v>132</v>
      </c>
      <c r="U197" s="178" t="s">
        <v>132</v>
      </c>
      <c r="V197" s="178" t="s">
        <v>132</v>
      </c>
      <c r="W197" s="178">
        <f>'2a Q1 Adjustment Component'!H$79</f>
        <v>10.705717509101307</v>
      </c>
      <c r="X197" s="178">
        <f>'2b COVID Adjustment'!$F$328</f>
        <v>13.71215092385904</v>
      </c>
      <c r="Y197" s="178">
        <f>'2b COVID Adjustment'!$G$328</f>
        <v>4.43</v>
      </c>
      <c r="Z197" s="178" t="s">
        <v>132</v>
      </c>
      <c r="AA197" s="178">
        <f>'2c AWC adjustment'!$I$42+'2d Backwardation adjustment'!$I$42</f>
        <v>26.679544917909343</v>
      </c>
      <c r="AB197" s="328">
        <f>'2c AWC adjustment'!$J$42+'2d Backwardation adjustment'!$J$42+'2e COVID true-up'!$F$452</f>
        <v>26.679544917909343</v>
      </c>
      <c r="AC197" s="328">
        <f>'2e COVID true-up'!$G$452</f>
        <v>0</v>
      </c>
      <c r="AD197" s="6"/>
    </row>
    <row r="198" spans="1:30" s="7" customFormat="1" ht="12.6" customHeight="1">
      <c r="A198" s="6"/>
      <c r="B198" s="399"/>
      <c r="C198" s="390"/>
      <c r="D198" s="393"/>
      <c r="E198" s="396"/>
      <c r="F198" s="137" t="s">
        <v>135</v>
      </c>
      <c r="G198" s="413"/>
      <c r="H198" s="407"/>
      <c r="I198" s="172"/>
      <c r="J198" s="178" t="s">
        <v>132</v>
      </c>
      <c r="K198" s="178" t="s">
        <v>132</v>
      </c>
      <c r="L198" s="178" t="s">
        <v>132</v>
      </c>
      <c r="M198" s="178" t="s">
        <v>132</v>
      </c>
      <c r="N198" s="178" t="s">
        <v>132</v>
      </c>
      <c r="O198" s="178" t="s">
        <v>132</v>
      </c>
      <c r="P198" s="178" t="s">
        <v>132</v>
      </c>
      <c r="Q198" s="178" t="s">
        <v>132</v>
      </c>
      <c r="R198" s="172"/>
      <c r="S198" s="178" t="s">
        <v>132</v>
      </c>
      <c r="T198" s="178" t="s">
        <v>132</v>
      </c>
      <c r="U198" s="178" t="s">
        <v>132</v>
      </c>
      <c r="V198" s="178" t="s">
        <v>132</v>
      </c>
      <c r="W198" s="178">
        <f>'2a Q1 Adjustment Component'!H$79</f>
        <v>10.705717509101307</v>
      </c>
      <c r="X198" s="178">
        <f>'2b COVID Adjustment'!$F$328</f>
        <v>13.71215092385904</v>
      </c>
      <c r="Y198" s="178">
        <f>'2b COVID Adjustment'!$G$328</f>
        <v>4.43</v>
      </c>
      <c r="Z198" s="178" t="s">
        <v>132</v>
      </c>
      <c r="AA198" s="178">
        <f>'2c AWC adjustment'!$I$42+'2d Backwardation adjustment'!$I$42</f>
        <v>26.679544917909343</v>
      </c>
      <c r="AB198" s="328">
        <f>'2c AWC adjustment'!$J$42+'2d Backwardation adjustment'!$J$42+'2e COVID true-up'!$F$452</f>
        <v>26.679544917909343</v>
      </c>
      <c r="AC198" s="328">
        <f>'2e COVID true-up'!$G$452</f>
        <v>0</v>
      </c>
      <c r="AD198" s="6"/>
    </row>
    <row r="199" spans="1:30" s="7" customFormat="1" ht="12.6" customHeight="1">
      <c r="A199" s="6"/>
      <c r="B199" s="399"/>
      <c r="C199" s="390"/>
      <c r="D199" s="393"/>
      <c r="E199" s="396"/>
      <c r="F199" s="137" t="s">
        <v>136</v>
      </c>
      <c r="G199" s="413"/>
      <c r="H199" s="407"/>
      <c r="I199" s="172"/>
      <c r="J199" s="178" t="s">
        <v>132</v>
      </c>
      <c r="K199" s="178" t="s">
        <v>132</v>
      </c>
      <c r="L199" s="178" t="s">
        <v>132</v>
      </c>
      <c r="M199" s="178" t="s">
        <v>132</v>
      </c>
      <c r="N199" s="178" t="s">
        <v>132</v>
      </c>
      <c r="O199" s="178" t="s">
        <v>132</v>
      </c>
      <c r="P199" s="178" t="s">
        <v>132</v>
      </c>
      <c r="Q199" s="178" t="s">
        <v>132</v>
      </c>
      <c r="R199" s="172"/>
      <c r="S199" s="178" t="s">
        <v>132</v>
      </c>
      <c r="T199" s="178" t="s">
        <v>132</v>
      </c>
      <c r="U199" s="178" t="s">
        <v>132</v>
      </c>
      <c r="V199" s="178" t="s">
        <v>132</v>
      </c>
      <c r="W199" s="178">
        <f>'2a Q1 Adjustment Component'!H$79</f>
        <v>10.705717509101307</v>
      </c>
      <c r="X199" s="178">
        <f>'2b COVID Adjustment'!$F$328</f>
        <v>13.71215092385904</v>
      </c>
      <c r="Y199" s="178">
        <f>'2b COVID Adjustment'!$G$328</f>
        <v>4.43</v>
      </c>
      <c r="Z199" s="178" t="s">
        <v>132</v>
      </c>
      <c r="AA199" s="178">
        <f>'2c AWC adjustment'!$I$42+'2d Backwardation adjustment'!$I$42</f>
        <v>26.679544917909343</v>
      </c>
      <c r="AB199" s="328">
        <f>'2c AWC adjustment'!$J$42+'2d Backwardation adjustment'!$J$42+'2e COVID true-up'!$F$452</f>
        <v>26.679544917909343</v>
      </c>
      <c r="AC199" s="328">
        <f>'2e COVID true-up'!$G$452</f>
        <v>0</v>
      </c>
      <c r="AD199" s="6"/>
    </row>
    <row r="200" spans="1:30" s="7" customFormat="1" ht="12.6" customHeight="1">
      <c r="A200" s="6"/>
      <c r="B200" s="399"/>
      <c r="C200" s="390"/>
      <c r="D200" s="393"/>
      <c r="E200" s="396"/>
      <c r="F200" s="137" t="s">
        <v>137</v>
      </c>
      <c r="G200" s="413"/>
      <c r="H200" s="407"/>
      <c r="I200" s="172"/>
      <c r="J200" s="178" t="s">
        <v>132</v>
      </c>
      <c r="K200" s="178" t="s">
        <v>132</v>
      </c>
      <c r="L200" s="178" t="s">
        <v>132</v>
      </c>
      <c r="M200" s="178" t="s">
        <v>132</v>
      </c>
      <c r="N200" s="178" t="s">
        <v>132</v>
      </c>
      <c r="O200" s="178" t="s">
        <v>132</v>
      </c>
      <c r="P200" s="178" t="s">
        <v>132</v>
      </c>
      <c r="Q200" s="178" t="s">
        <v>132</v>
      </c>
      <c r="R200" s="172"/>
      <c r="S200" s="178" t="s">
        <v>132</v>
      </c>
      <c r="T200" s="178" t="s">
        <v>132</v>
      </c>
      <c r="U200" s="178" t="s">
        <v>132</v>
      </c>
      <c r="V200" s="178" t="s">
        <v>132</v>
      </c>
      <c r="W200" s="178">
        <f>'2a Q1 Adjustment Component'!H$79</f>
        <v>10.705717509101307</v>
      </c>
      <c r="X200" s="178">
        <f>'2b COVID Adjustment'!$F$328</f>
        <v>13.71215092385904</v>
      </c>
      <c r="Y200" s="178">
        <f>'2b COVID Adjustment'!$G$328</f>
        <v>4.43</v>
      </c>
      <c r="Z200" s="178" t="s">
        <v>132</v>
      </c>
      <c r="AA200" s="178">
        <f>'2c AWC adjustment'!$I$42+'2d Backwardation adjustment'!$I$42</f>
        <v>26.679544917909343</v>
      </c>
      <c r="AB200" s="328">
        <f>'2c AWC adjustment'!$J$42+'2d Backwardation adjustment'!$J$42+'2e COVID true-up'!$F$452</f>
        <v>26.679544917909343</v>
      </c>
      <c r="AC200" s="328">
        <f>'2e COVID true-up'!$G$452</f>
        <v>0</v>
      </c>
      <c r="AD200" s="6"/>
    </row>
    <row r="201" spans="1:30" s="7" customFormat="1" ht="12.6" customHeight="1">
      <c r="A201" s="6"/>
      <c r="B201" s="399"/>
      <c r="C201" s="390"/>
      <c r="D201" s="393"/>
      <c r="E201" s="396"/>
      <c r="F201" s="137" t="s">
        <v>138</v>
      </c>
      <c r="G201" s="413"/>
      <c r="H201" s="407"/>
      <c r="I201" s="172"/>
      <c r="J201" s="178" t="s">
        <v>132</v>
      </c>
      <c r="K201" s="178" t="s">
        <v>132</v>
      </c>
      <c r="L201" s="178" t="s">
        <v>132</v>
      </c>
      <c r="M201" s="178" t="s">
        <v>132</v>
      </c>
      <c r="N201" s="178" t="s">
        <v>132</v>
      </c>
      <c r="O201" s="178" t="s">
        <v>132</v>
      </c>
      <c r="P201" s="178" t="s">
        <v>132</v>
      </c>
      <c r="Q201" s="178" t="s">
        <v>132</v>
      </c>
      <c r="R201" s="172"/>
      <c r="S201" s="178" t="s">
        <v>132</v>
      </c>
      <c r="T201" s="178" t="s">
        <v>132</v>
      </c>
      <c r="U201" s="178" t="s">
        <v>132</v>
      </c>
      <c r="V201" s="178" t="s">
        <v>132</v>
      </c>
      <c r="W201" s="178">
        <f>'2a Q1 Adjustment Component'!H$79</f>
        <v>10.705717509101307</v>
      </c>
      <c r="X201" s="178">
        <f>'2b COVID Adjustment'!$F$328</f>
        <v>13.71215092385904</v>
      </c>
      <c r="Y201" s="178">
        <f>'2b COVID Adjustment'!$G$328</f>
        <v>4.43</v>
      </c>
      <c r="Z201" s="178" t="s">
        <v>132</v>
      </c>
      <c r="AA201" s="178">
        <f>'2c AWC adjustment'!$I$42+'2d Backwardation adjustment'!$I$42</f>
        <v>26.679544917909343</v>
      </c>
      <c r="AB201" s="328">
        <f>'2c AWC adjustment'!$J$42+'2d Backwardation adjustment'!$J$42+'2e COVID true-up'!$F$452</f>
        <v>26.679544917909343</v>
      </c>
      <c r="AC201" s="328">
        <f>'2e COVID true-up'!$G$452</f>
        <v>0</v>
      </c>
      <c r="AD201" s="6"/>
    </row>
    <row r="202" spans="1:30" s="7" customFormat="1" ht="12.6" customHeight="1">
      <c r="A202" s="6"/>
      <c r="B202" s="399"/>
      <c r="C202" s="390"/>
      <c r="D202" s="393"/>
      <c r="E202" s="396"/>
      <c r="F202" s="137" t="s">
        <v>139</v>
      </c>
      <c r="G202" s="413"/>
      <c r="H202" s="407"/>
      <c r="I202" s="172"/>
      <c r="J202" s="178" t="s">
        <v>132</v>
      </c>
      <c r="K202" s="178" t="s">
        <v>132</v>
      </c>
      <c r="L202" s="178" t="s">
        <v>132</v>
      </c>
      <c r="M202" s="178" t="s">
        <v>132</v>
      </c>
      <c r="N202" s="178" t="s">
        <v>132</v>
      </c>
      <c r="O202" s="178" t="s">
        <v>132</v>
      </c>
      <c r="P202" s="178" t="s">
        <v>132</v>
      </c>
      <c r="Q202" s="178" t="s">
        <v>132</v>
      </c>
      <c r="R202" s="172"/>
      <c r="S202" s="178" t="s">
        <v>132</v>
      </c>
      <c r="T202" s="178" t="s">
        <v>132</v>
      </c>
      <c r="U202" s="178" t="s">
        <v>132</v>
      </c>
      <c r="V202" s="178" t="s">
        <v>132</v>
      </c>
      <c r="W202" s="178">
        <f>'2a Q1 Adjustment Component'!H$79</f>
        <v>10.705717509101307</v>
      </c>
      <c r="X202" s="178">
        <f>'2b COVID Adjustment'!$F$328</f>
        <v>13.71215092385904</v>
      </c>
      <c r="Y202" s="178">
        <f>'2b COVID Adjustment'!$G$328</f>
        <v>4.43</v>
      </c>
      <c r="Z202" s="178" t="s">
        <v>132</v>
      </c>
      <c r="AA202" s="178">
        <f>'2c AWC adjustment'!$I$42+'2d Backwardation adjustment'!$I$42</f>
        <v>26.679544917909343</v>
      </c>
      <c r="AB202" s="328">
        <f>'2c AWC adjustment'!$J$42+'2d Backwardation adjustment'!$J$42+'2e COVID true-up'!$F$452</f>
        <v>26.679544917909343</v>
      </c>
      <c r="AC202" s="328">
        <f>'2e COVID true-up'!$G$452</f>
        <v>0</v>
      </c>
      <c r="AD202" s="6"/>
    </row>
    <row r="203" spans="1:30" s="7" customFormat="1" ht="12.6" customHeight="1">
      <c r="A203" s="6"/>
      <c r="B203" s="399"/>
      <c r="C203" s="390"/>
      <c r="D203" s="393"/>
      <c r="E203" s="396"/>
      <c r="F203" s="137" t="s">
        <v>140</v>
      </c>
      <c r="G203" s="413"/>
      <c r="H203" s="407"/>
      <c r="I203" s="172"/>
      <c r="J203" s="178" t="s">
        <v>132</v>
      </c>
      <c r="K203" s="178" t="s">
        <v>132</v>
      </c>
      <c r="L203" s="178" t="s">
        <v>132</v>
      </c>
      <c r="M203" s="178" t="s">
        <v>132</v>
      </c>
      <c r="N203" s="178" t="s">
        <v>132</v>
      </c>
      <c r="O203" s="178" t="s">
        <v>132</v>
      </c>
      <c r="P203" s="178" t="s">
        <v>132</v>
      </c>
      <c r="Q203" s="178" t="s">
        <v>132</v>
      </c>
      <c r="R203" s="172"/>
      <c r="S203" s="178" t="s">
        <v>132</v>
      </c>
      <c r="T203" s="178" t="s">
        <v>132</v>
      </c>
      <c r="U203" s="178" t="s">
        <v>132</v>
      </c>
      <c r="V203" s="178" t="s">
        <v>132</v>
      </c>
      <c r="W203" s="178">
        <f>'2a Q1 Adjustment Component'!H$79</f>
        <v>10.705717509101307</v>
      </c>
      <c r="X203" s="178">
        <f>'2b COVID Adjustment'!$F$328</f>
        <v>13.71215092385904</v>
      </c>
      <c r="Y203" s="178">
        <f>'2b COVID Adjustment'!$G$328</f>
        <v>4.43</v>
      </c>
      <c r="Z203" s="178" t="s">
        <v>132</v>
      </c>
      <c r="AA203" s="178">
        <f>'2c AWC adjustment'!$I$42+'2d Backwardation adjustment'!$I$42</f>
        <v>26.679544917909343</v>
      </c>
      <c r="AB203" s="328">
        <f>'2c AWC adjustment'!$J$42+'2d Backwardation adjustment'!$J$42+'2e COVID true-up'!$F$452</f>
        <v>26.679544917909343</v>
      </c>
      <c r="AC203" s="328">
        <f>'2e COVID true-up'!$G$452</f>
        <v>0</v>
      </c>
      <c r="AD203" s="6"/>
    </row>
    <row r="204" spans="1:30" s="7" customFormat="1" ht="12.6" customHeight="1">
      <c r="A204" s="6"/>
      <c r="B204" s="399"/>
      <c r="C204" s="390"/>
      <c r="D204" s="393"/>
      <c r="E204" s="396"/>
      <c r="F204" s="137" t="s">
        <v>141</v>
      </c>
      <c r="G204" s="413"/>
      <c r="H204" s="407"/>
      <c r="I204" s="172"/>
      <c r="J204" s="178" t="s">
        <v>132</v>
      </c>
      <c r="K204" s="178" t="s">
        <v>132</v>
      </c>
      <c r="L204" s="178" t="s">
        <v>132</v>
      </c>
      <c r="M204" s="178" t="s">
        <v>132</v>
      </c>
      <c r="N204" s="178" t="s">
        <v>132</v>
      </c>
      <c r="O204" s="178" t="s">
        <v>132</v>
      </c>
      <c r="P204" s="178" t="s">
        <v>132</v>
      </c>
      <c r="Q204" s="178" t="s">
        <v>132</v>
      </c>
      <c r="R204" s="172"/>
      <c r="S204" s="178" t="s">
        <v>132</v>
      </c>
      <c r="T204" s="178" t="s">
        <v>132</v>
      </c>
      <c r="U204" s="178" t="s">
        <v>132</v>
      </c>
      <c r="V204" s="178" t="s">
        <v>132</v>
      </c>
      <c r="W204" s="178">
        <f>'2a Q1 Adjustment Component'!H$79</f>
        <v>10.705717509101307</v>
      </c>
      <c r="X204" s="178">
        <f>'2b COVID Adjustment'!$F$328</f>
        <v>13.71215092385904</v>
      </c>
      <c r="Y204" s="178">
        <f>'2b COVID Adjustment'!$G$328</f>
        <v>4.43</v>
      </c>
      <c r="Z204" s="178" t="s">
        <v>132</v>
      </c>
      <c r="AA204" s="178">
        <f>'2c AWC adjustment'!$I$42+'2d Backwardation adjustment'!$I$42</f>
        <v>26.679544917909343</v>
      </c>
      <c r="AB204" s="328">
        <f>'2c AWC adjustment'!$J$42+'2d Backwardation adjustment'!$J$42+'2e COVID true-up'!$F$452</f>
        <v>26.679544917909343</v>
      </c>
      <c r="AC204" s="328">
        <f>'2e COVID true-up'!$G$452</f>
        <v>0</v>
      </c>
      <c r="AD204" s="6"/>
    </row>
    <row r="205" spans="1:30" s="7" customFormat="1" ht="12.6" customHeight="1">
      <c r="A205" s="6"/>
      <c r="B205" s="399"/>
      <c r="C205" s="390"/>
      <c r="D205" s="393"/>
      <c r="E205" s="396"/>
      <c r="F205" s="137" t="s">
        <v>142</v>
      </c>
      <c r="G205" s="413"/>
      <c r="H205" s="407"/>
      <c r="I205" s="172"/>
      <c r="J205" s="178" t="s">
        <v>132</v>
      </c>
      <c r="K205" s="178" t="s">
        <v>132</v>
      </c>
      <c r="L205" s="178" t="s">
        <v>132</v>
      </c>
      <c r="M205" s="178" t="s">
        <v>132</v>
      </c>
      <c r="N205" s="178" t="s">
        <v>132</v>
      </c>
      <c r="O205" s="178" t="s">
        <v>132</v>
      </c>
      <c r="P205" s="178" t="s">
        <v>132</v>
      </c>
      <c r="Q205" s="178" t="s">
        <v>132</v>
      </c>
      <c r="R205" s="172"/>
      <c r="S205" s="178" t="s">
        <v>132</v>
      </c>
      <c r="T205" s="178" t="s">
        <v>132</v>
      </c>
      <c r="U205" s="178" t="s">
        <v>132</v>
      </c>
      <c r="V205" s="178" t="s">
        <v>132</v>
      </c>
      <c r="W205" s="178">
        <f>'2a Q1 Adjustment Component'!H$79</f>
        <v>10.705717509101307</v>
      </c>
      <c r="X205" s="178">
        <f>'2b COVID Adjustment'!$F$328</f>
        <v>13.71215092385904</v>
      </c>
      <c r="Y205" s="178">
        <f>'2b COVID Adjustment'!$G$328</f>
        <v>4.43</v>
      </c>
      <c r="Z205" s="178" t="s">
        <v>132</v>
      </c>
      <c r="AA205" s="178">
        <f>'2c AWC adjustment'!$I$42+'2d Backwardation adjustment'!$I$42</f>
        <v>26.679544917909343</v>
      </c>
      <c r="AB205" s="328">
        <f>'2c AWC adjustment'!$J$42+'2d Backwardation adjustment'!$J$42+'2e COVID true-up'!$F$452</f>
        <v>26.679544917909343</v>
      </c>
      <c r="AC205" s="328">
        <f>'2e COVID true-up'!$G$452</f>
        <v>0</v>
      </c>
      <c r="AD205" s="6"/>
    </row>
    <row r="206" spans="1:30" s="7" customFormat="1" ht="12.6" customHeight="1">
      <c r="A206" s="6"/>
      <c r="B206" s="399"/>
      <c r="C206" s="390"/>
      <c r="D206" s="393"/>
      <c r="E206" s="396"/>
      <c r="F206" s="137" t="s">
        <v>143</v>
      </c>
      <c r="G206" s="413"/>
      <c r="H206" s="407"/>
      <c r="I206" s="172"/>
      <c r="J206" s="178" t="s">
        <v>132</v>
      </c>
      <c r="K206" s="178" t="s">
        <v>132</v>
      </c>
      <c r="L206" s="178" t="s">
        <v>132</v>
      </c>
      <c r="M206" s="178" t="s">
        <v>132</v>
      </c>
      <c r="N206" s="178" t="s">
        <v>132</v>
      </c>
      <c r="O206" s="178" t="s">
        <v>132</v>
      </c>
      <c r="P206" s="178" t="s">
        <v>132</v>
      </c>
      <c r="Q206" s="178" t="s">
        <v>132</v>
      </c>
      <c r="R206" s="172"/>
      <c r="S206" s="178" t="s">
        <v>132</v>
      </c>
      <c r="T206" s="178" t="s">
        <v>132</v>
      </c>
      <c r="U206" s="178" t="s">
        <v>132</v>
      </c>
      <c r="V206" s="178" t="s">
        <v>132</v>
      </c>
      <c r="W206" s="178">
        <f>'2a Q1 Adjustment Component'!H$79</f>
        <v>10.705717509101307</v>
      </c>
      <c r="X206" s="178">
        <f>'2b COVID Adjustment'!$F$328</f>
        <v>13.71215092385904</v>
      </c>
      <c r="Y206" s="178">
        <f>'2b COVID Adjustment'!$G$328</f>
        <v>4.43</v>
      </c>
      <c r="Z206" s="178" t="s">
        <v>132</v>
      </c>
      <c r="AA206" s="178">
        <f>'2c AWC adjustment'!$I$42+'2d Backwardation adjustment'!$I$42</f>
        <v>26.679544917909343</v>
      </c>
      <c r="AB206" s="328">
        <f>'2c AWC adjustment'!$J$42+'2d Backwardation adjustment'!$J$42+'2e COVID true-up'!$F$452</f>
        <v>26.679544917909343</v>
      </c>
      <c r="AC206" s="328">
        <f>'2e COVID true-up'!$G$452</f>
        <v>0</v>
      </c>
      <c r="AD206" s="6"/>
    </row>
    <row r="207" spans="1:30" s="7" customFormat="1" ht="12.6" customHeight="1">
      <c r="A207" s="6"/>
      <c r="B207" s="399"/>
      <c r="C207" s="390"/>
      <c r="D207" s="393"/>
      <c r="E207" s="396"/>
      <c r="F207" s="137" t="s">
        <v>144</v>
      </c>
      <c r="G207" s="413"/>
      <c r="H207" s="407"/>
      <c r="I207" s="172"/>
      <c r="J207" s="178" t="s">
        <v>132</v>
      </c>
      <c r="K207" s="178" t="s">
        <v>132</v>
      </c>
      <c r="L207" s="178" t="s">
        <v>132</v>
      </c>
      <c r="M207" s="178" t="s">
        <v>132</v>
      </c>
      <c r="N207" s="178" t="s">
        <v>132</v>
      </c>
      <c r="O207" s="178" t="s">
        <v>132</v>
      </c>
      <c r="P207" s="178" t="s">
        <v>132</v>
      </c>
      <c r="Q207" s="178" t="s">
        <v>132</v>
      </c>
      <c r="R207" s="172"/>
      <c r="S207" s="178" t="s">
        <v>132</v>
      </c>
      <c r="T207" s="178" t="s">
        <v>132</v>
      </c>
      <c r="U207" s="178" t="s">
        <v>132</v>
      </c>
      <c r="V207" s="178" t="s">
        <v>132</v>
      </c>
      <c r="W207" s="178">
        <f>'2a Q1 Adjustment Component'!H$79</f>
        <v>10.705717509101307</v>
      </c>
      <c r="X207" s="178">
        <f>'2b COVID Adjustment'!$F$328</f>
        <v>13.71215092385904</v>
      </c>
      <c r="Y207" s="178">
        <f>'2b COVID Adjustment'!$G$328</f>
        <v>4.43</v>
      </c>
      <c r="Z207" s="178" t="s">
        <v>132</v>
      </c>
      <c r="AA207" s="178">
        <f>'2c AWC adjustment'!$I$42+'2d Backwardation adjustment'!$I$42</f>
        <v>26.679544917909343</v>
      </c>
      <c r="AB207" s="328">
        <f>'2c AWC adjustment'!$J$42+'2d Backwardation adjustment'!$J$42+'2e COVID true-up'!$F$452</f>
        <v>26.679544917909343</v>
      </c>
      <c r="AC207" s="328">
        <f>'2e COVID true-up'!$G$452</f>
        <v>0</v>
      </c>
      <c r="AD207" s="6"/>
    </row>
    <row r="208" spans="1:30" s="60" customFormat="1" ht="12.6" customHeight="1" thickBot="1">
      <c r="A208" s="6"/>
      <c r="B208" s="399"/>
      <c r="C208" s="391"/>
      <c r="D208" s="394"/>
      <c r="E208" s="397"/>
      <c r="F208" s="96" t="s">
        <v>145</v>
      </c>
      <c r="G208" s="413"/>
      <c r="H208" s="407"/>
      <c r="I208" s="58"/>
      <c r="J208" s="178" t="s">
        <v>132</v>
      </c>
      <c r="K208" s="178" t="s">
        <v>132</v>
      </c>
      <c r="L208" s="178" t="s">
        <v>132</v>
      </c>
      <c r="M208" s="178" t="s">
        <v>132</v>
      </c>
      <c r="N208" s="178" t="s">
        <v>132</v>
      </c>
      <c r="O208" s="178" t="s">
        <v>132</v>
      </c>
      <c r="P208" s="178" t="s">
        <v>132</v>
      </c>
      <c r="Q208" s="178" t="s">
        <v>132</v>
      </c>
      <c r="R208" s="172"/>
      <c r="S208" s="178" t="s">
        <v>132</v>
      </c>
      <c r="T208" s="178" t="s">
        <v>132</v>
      </c>
      <c r="U208" s="178" t="s">
        <v>132</v>
      </c>
      <c r="V208" s="178" t="s">
        <v>132</v>
      </c>
      <c r="W208" s="178">
        <f>'2a Q1 Adjustment Component'!H$79</f>
        <v>10.705717509101307</v>
      </c>
      <c r="X208" s="178">
        <f>'2b COVID Adjustment'!$F$328</f>
        <v>13.71215092385904</v>
      </c>
      <c r="Y208" s="178">
        <f>'2b COVID Adjustment'!$G$328</f>
        <v>4.43</v>
      </c>
      <c r="Z208" s="178" t="s">
        <v>132</v>
      </c>
      <c r="AA208" s="178">
        <f>'2c AWC adjustment'!$I$42+'2d Backwardation adjustment'!$I$42</f>
        <v>26.679544917909343</v>
      </c>
      <c r="AB208" s="328">
        <f>'2c AWC adjustment'!$J$42+'2d Backwardation adjustment'!$J$42+'2e COVID true-up'!$F$452</f>
        <v>26.679544917909343</v>
      </c>
      <c r="AC208" s="328">
        <f>'2e COVID true-up'!$G$452</f>
        <v>0</v>
      </c>
      <c r="AD208" s="6"/>
    </row>
    <row r="209" spans="1:30" s="59" customFormat="1" ht="12.6" customHeight="1">
      <c r="A209" s="6"/>
      <c r="B209" s="399"/>
      <c r="C209" s="389" t="s">
        <v>127</v>
      </c>
      <c r="D209" s="392" t="s">
        <v>147</v>
      </c>
      <c r="E209" s="395" t="s">
        <v>129</v>
      </c>
      <c r="F209" s="95" t="s">
        <v>130</v>
      </c>
      <c r="G209" s="413"/>
      <c r="H209" s="407"/>
      <c r="I209" s="57"/>
      <c r="J209" s="178" t="s">
        <v>132</v>
      </c>
      <c r="K209" s="178" t="s">
        <v>132</v>
      </c>
      <c r="L209" s="178" t="s">
        <v>132</v>
      </c>
      <c r="M209" s="178" t="s">
        <v>132</v>
      </c>
      <c r="N209" s="178" t="s">
        <v>132</v>
      </c>
      <c r="O209" s="178" t="s">
        <v>132</v>
      </c>
      <c r="P209" s="178" t="s">
        <v>132</v>
      </c>
      <c r="Q209" s="178" t="s">
        <v>132</v>
      </c>
      <c r="R209" s="172"/>
      <c r="S209" s="178" t="s">
        <v>132</v>
      </c>
      <c r="T209" s="178" t="s">
        <v>132</v>
      </c>
      <c r="U209" s="178" t="s">
        <v>132</v>
      </c>
      <c r="V209" s="178" t="s">
        <v>132</v>
      </c>
      <c r="W209" s="178">
        <v>0</v>
      </c>
      <c r="X209" s="178">
        <f>'2b COVID Adjustment'!$F$329</f>
        <v>1.4870742269298105</v>
      </c>
      <c r="Y209" s="178">
        <f>'2b COVID Adjustment'!$G$329</f>
        <v>0.70457099735818829</v>
      </c>
      <c r="Z209" s="178" t="s">
        <v>132</v>
      </c>
      <c r="AA209" s="178" t="s">
        <v>132</v>
      </c>
      <c r="AB209" s="328">
        <f>'2e COVID true-up'!$F$453</f>
        <v>0</v>
      </c>
      <c r="AC209" s="328">
        <f>'2e COVID true-up'!$G$453</f>
        <v>0</v>
      </c>
      <c r="AD209" s="6"/>
    </row>
    <row r="210" spans="1:30" s="7" customFormat="1" ht="12.6" customHeight="1">
      <c r="A210" s="6"/>
      <c r="B210" s="399"/>
      <c r="C210" s="390"/>
      <c r="D210" s="393"/>
      <c r="E210" s="396"/>
      <c r="F210" s="137" t="s">
        <v>133</v>
      </c>
      <c r="G210" s="413"/>
      <c r="H210" s="407"/>
      <c r="I210" s="172"/>
      <c r="J210" s="178" t="s">
        <v>132</v>
      </c>
      <c r="K210" s="178" t="s">
        <v>132</v>
      </c>
      <c r="L210" s="178" t="s">
        <v>132</v>
      </c>
      <c r="M210" s="178" t="s">
        <v>132</v>
      </c>
      <c r="N210" s="178" t="s">
        <v>132</v>
      </c>
      <c r="O210" s="178" t="s">
        <v>132</v>
      </c>
      <c r="P210" s="178" t="s">
        <v>132</v>
      </c>
      <c r="Q210" s="178" t="s">
        <v>132</v>
      </c>
      <c r="R210" s="172"/>
      <c r="S210" s="178" t="s">
        <v>132</v>
      </c>
      <c r="T210" s="178" t="s">
        <v>132</v>
      </c>
      <c r="U210" s="178" t="s">
        <v>132</v>
      </c>
      <c r="V210" s="178" t="s">
        <v>132</v>
      </c>
      <c r="W210" s="178">
        <v>0</v>
      </c>
      <c r="X210" s="178">
        <f>'2b COVID Adjustment'!$F$329</f>
        <v>1.4870742269298105</v>
      </c>
      <c r="Y210" s="178">
        <f>'2b COVID Adjustment'!$G$329</f>
        <v>0.70457099735818829</v>
      </c>
      <c r="Z210" s="178" t="s">
        <v>132</v>
      </c>
      <c r="AA210" s="178" t="s">
        <v>132</v>
      </c>
      <c r="AB210" s="328">
        <f>'2e COVID true-up'!$F$453</f>
        <v>0</v>
      </c>
      <c r="AC210" s="328">
        <f>'2e COVID true-up'!$G$453</f>
        <v>0</v>
      </c>
      <c r="AD210" s="6"/>
    </row>
    <row r="211" spans="1:30" s="7" customFormat="1" ht="12.6" customHeight="1">
      <c r="A211" s="6"/>
      <c r="B211" s="399"/>
      <c r="C211" s="390"/>
      <c r="D211" s="393"/>
      <c r="E211" s="396"/>
      <c r="F211" s="137" t="s">
        <v>134</v>
      </c>
      <c r="G211" s="413"/>
      <c r="H211" s="407"/>
      <c r="I211" s="172"/>
      <c r="J211" s="178" t="s">
        <v>132</v>
      </c>
      <c r="K211" s="178" t="s">
        <v>132</v>
      </c>
      <c r="L211" s="178" t="s">
        <v>132</v>
      </c>
      <c r="M211" s="178" t="s">
        <v>132</v>
      </c>
      <c r="N211" s="178" t="s">
        <v>132</v>
      </c>
      <c r="O211" s="178" t="s">
        <v>132</v>
      </c>
      <c r="P211" s="178" t="s">
        <v>132</v>
      </c>
      <c r="Q211" s="178" t="s">
        <v>132</v>
      </c>
      <c r="R211" s="172"/>
      <c r="S211" s="178" t="s">
        <v>132</v>
      </c>
      <c r="T211" s="178" t="s">
        <v>132</v>
      </c>
      <c r="U211" s="178" t="s">
        <v>132</v>
      </c>
      <c r="V211" s="178" t="s">
        <v>132</v>
      </c>
      <c r="W211" s="178">
        <v>0</v>
      </c>
      <c r="X211" s="178">
        <f>'2b COVID Adjustment'!$F$329</f>
        <v>1.4870742269298105</v>
      </c>
      <c r="Y211" s="178">
        <f>'2b COVID Adjustment'!$G$329</f>
        <v>0.70457099735818829</v>
      </c>
      <c r="Z211" s="178" t="s">
        <v>132</v>
      </c>
      <c r="AA211" s="178" t="s">
        <v>132</v>
      </c>
      <c r="AB211" s="328">
        <f>'2e COVID true-up'!$F$453</f>
        <v>0</v>
      </c>
      <c r="AC211" s="328">
        <f>'2e COVID true-up'!$G$453</f>
        <v>0</v>
      </c>
      <c r="AD211" s="6"/>
    </row>
    <row r="212" spans="1:30" s="7" customFormat="1" ht="12.6" customHeight="1">
      <c r="A212" s="6"/>
      <c r="B212" s="399"/>
      <c r="C212" s="390"/>
      <c r="D212" s="393"/>
      <c r="E212" s="396"/>
      <c r="F212" s="137" t="s">
        <v>135</v>
      </c>
      <c r="G212" s="413"/>
      <c r="H212" s="407"/>
      <c r="I212" s="172"/>
      <c r="J212" s="178" t="s">
        <v>132</v>
      </c>
      <c r="K212" s="178" t="s">
        <v>132</v>
      </c>
      <c r="L212" s="178" t="s">
        <v>132</v>
      </c>
      <c r="M212" s="178" t="s">
        <v>132</v>
      </c>
      <c r="N212" s="178" t="s">
        <v>132</v>
      </c>
      <c r="O212" s="178" t="s">
        <v>132</v>
      </c>
      <c r="P212" s="178" t="s">
        <v>132</v>
      </c>
      <c r="Q212" s="178" t="s">
        <v>132</v>
      </c>
      <c r="R212" s="172"/>
      <c r="S212" s="178" t="s">
        <v>132</v>
      </c>
      <c r="T212" s="178" t="s">
        <v>132</v>
      </c>
      <c r="U212" s="178" t="s">
        <v>132</v>
      </c>
      <c r="V212" s="178" t="s">
        <v>132</v>
      </c>
      <c r="W212" s="178">
        <v>0</v>
      </c>
      <c r="X212" s="178">
        <f>'2b COVID Adjustment'!$F$329</f>
        <v>1.4870742269298105</v>
      </c>
      <c r="Y212" s="178">
        <f>'2b COVID Adjustment'!$G$329</f>
        <v>0.70457099735818829</v>
      </c>
      <c r="Z212" s="178" t="s">
        <v>132</v>
      </c>
      <c r="AA212" s="178" t="s">
        <v>132</v>
      </c>
      <c r="AB212" s="328">
        <f>'2e COVID true-up'!$F$453</f>
        <v>0</v>
      </c>
      <c r="AC212" s="328">
        <f>'2e COVID true-up'!$G$453</f>
        <v>0</v>
      </c>
      <c r="AD212" s="6"/>
    </row>
    <row r="213" spans="1:30" s="7" customFormat="1" ht="12.6" customHeight="1">
      <c r="A213" s="6"/>
      <c r="B213" s="399"/>
      <c r="C213" s="390"/>
      <c r="D213" s="393"/>
      <c r="E213" s="396"/>
      <c r="F213" s="137" t="s">
        <v>136</v>
      </c>
      <c r="G213" s="413"/>
      <c r="H213" s="407"/>
      <c r="I213" s="172"/>
      <c r="J213" s="178" t="s">
        <v>132</v>
      </c>
      <c r="K213" s="178" t="s">
        <v>132</v>
      </c>
      <c r="L213" s="178" t="s">
        <v>132</v>
      </c>
      <c r="M213" s="178" t="s">
        <v>132</v>
      </c>
      <c r="N213" s="178" t="s">
        <v>132</v>
      </c>
      <c r="O213" s="178" t="s">
        <v>132</v>
      </c>
      <c r="P213" s="178" t="s">
        <v>132</v>
      </c>
      <c r="Q213" s="178" t="s">
        <v>132</v>
      </c>
      <c r="R213" s="172"/>
      <c r="S213" s="178" t="s">
        <v>132</v>
      </c>
      <c r="T213" s="178" t="s">
        <v>132</v>
      </c>
      <c r="U213" s="178" t="s">
        <v>132</v>
      </c>
      <c r="V213" s="178" t="s">
        <v>132</v>
      </c>
      <c r="W213" s="178">
        <v>0</v>
      </c>
      <c r="X213" s="178">
        <f>'2b COVID Adjustment'!$F$329</f>
        <v>1.4870742269298105</v>
      </c>
      <c r="Y213" s="178">
        <f>'2b COVID Adjustment'!$G$329</f>
        <v>0.70457099735818829</v>
      </c>
      <c r="Z213" s="178" t="s">
        <v>132</v>
      </c>
      <c r="AA213" s="178" t="s">
        <v>132</v>
      </c>
      <c r="AB213" s="328">
        <f>'2e COVID true-up'!$F$453</f>
        <v>0</v>
      </c>
      <c r="AC213" s="328">
        <f>'2e COVID true-up'!$G$453</f>
        <v>0</v>
      </c>
      <c r="AD213" s="6"/>
    </row>
    <row r="214" spans="1:30" s="7" customFormat="1" ht="12.6" customHeight="1">
      <c r="A214" s="6"/>
      <c r="B214" s="399"/>
      <c r="C214" s="390"/>
      <c r="D214" s="393"/>
      <c r="E214" s="396"/>
      <c r="F214" s="137" t="s">
        <v>137</v>
      </c>
      <c r="G214" s="413"/>
      <c r="H214" s="407"/>
      <c r="I214" s="172"/>
      <c r="J214" s="178" t="s">
        <v>132</v>
      </c>
      <c r="K214" s="178" t="s">
        <v>132</v>
      </c>
      <c r="L214" s="178" t="s">
        <v>132</v>
      </c>
      <c r="M214" s="178" t="s">
        <v>132</v>
      </c>
      <c r="N214" s="178" t="s">
        <v>132</v>
      </c>
      <c r="O214" s="178" t="s">
        <v>132</v>
      </c>
      <c r="P214" s="178" t="s">
        <v>132</v>
      </c>
      <c r="Q214" s="178" t="s">
        <v>132</v>
      </c>
      <c r="R214" s="172"/>
      <c r="S214" s="178" t="s">
        <v>132</v>
      </c>
      <c r="T214" s="178" t="s">
        <v>132</v>
      </c>
      <c r="U214" s="178" t="s">
        <v>132</v>
      </c>
      <c r="V214" s="178" t="s">
        <v>132</v>
      </c>
      <c r="W214" s="178">
        <v>0</v>
      </c>
      <c r="X214" s="178">
        <f>'2b COVID Adjustment'!$F$329</f>
        <v>1.4870742269298105</v>
      </c>
      <c r="Y214" s="178">
        <f>'2b COVID Adjustment'!$G$329</f>
        <v>0.70457099735818829</v>
      </c>
      <c r="Z214" s="178" t="s">
        <v>132</v>
      </c>
      <c r="AA214" s="178" t="s">
        <v>132</v>
      </c>
      <c r="AB214" s="328">
        <f>'2e COVID true-up'!$F$453</f>
        <v>0</v>
      </c>
      <c r="AC214" s="328">
        <f>'2e COVID true-up'!$G$453</f>
        <v>0</v>
      </c>
      <c r="AD214" s="6"/>
    </row>
    <row r="215" spans="1:30" s="7" customFormat="1" ht="12.6" customHeight="1">
      <c r="A215" s="6"/>
      <c r="B215" s="399"/>
      <c r="C215" s="390"/>
      <c r="D215" s="393"/>
      <c r="E215" s="396"/>
      <c r="F215" s="137" t="s">
        <v>138</v>
      </c>
      <c r="G215" s="413"/>
      <c r="H215" s="407"/>
      <c r="I215" s="172"/>
      <c r="J215" s="178" t="s">
        <v>132</v>
      </c>
      <c r="K215" s="178" t="s">
        <v>132</v>
      </c>
      <c r="L215" s="178" t="s">
        <v>132</v>
      </c>
      <c r="M215" s="178" t="s">
        <v>132</v>
      </c>
      <c r="N215" s="178" t="s">
        <v>132</v>
      </c>
      <c r="O215" s="178" t="s">
        <v>132</v>
      </c>
      <c r="P215" s="178" t="s">
        <v>132</v>
      </c>
      <c r="Q215" s="178" t="s">
        <v>132</v>
      </c>
      <c r="R215" s="172"/>
      <c r="S215" s="178" t="s">
        <v>132</v>
      </c>
      <c r="T215" s="178" t="s">
        <v>132</v>
      </c>
      <c r="U215" s="178" t="s">
        <v>132</v>
      </c>
      <c r="V215" s="178" t="s">
        <v>132</v>
      </c>
      <c r="W215" s="178">
        <v>0</v>
      </c>
      <c r="X215" s="178">
        <f>'2b COVID Adjustment'!$F$329</f>
        <v>1.4870742269298105</v>
      </c>
      <c r="Y215" s="178">
        <f>'2b COVID Adjustment'!$G$329</f>
        <v>0.70457099735818829</v>
      </c>
      <c r="Z215" s="178" t="s">
        <v>132</v>
      </c>
      <c r="AA215" s="178" t="s">
        <v>132</v>
      </c>
      <c r="AB215" s="328">
        <f>'2e COVID true-up'!$F$453</f>
        <v>0</v>
      </c>
      <c r="AC215" s="328">
        <f>'2e COVID true-up'!$G$453</f>
        <v>0</v>
      </c>
      <c r="AD215" s="6"/>
    </row>
    <row r="216" spans="1:30" s="7" customFormat="1" ht="12.6" customHeight="1">
      <c r="A216" s="6"/>
      <c r="B216" s="399"/>
      <c r="C216" s="390"/>
      <c r="D216" s="393"/>
      <c r="E216" s="396"/>
      <c r="F216" s="137" t="s">
        <v>139</v>
      </c>
      <c r="G216" s="413"/>
      <c r="H216" s="407"/>
      <c r="I216" s="172"/>
      <c r="J216" s="178" t="s">
        <v>132</v>
      </c>
      <c r="K216" s="178" t="s">
        <v>132</v>
      </c>
      <c r="L216" s="178" t="s">
        <v>132</v>
      </c>
      <c r="M216" s="178" t="s">
        <v>132</v>
      </c>
      <c r="N216" s="178" t="s">
        <v>132</v>
      </c>
      <c r="O216" s="178" t="s">
        <v>132</v>
      </c>
      <c r="P216" s="178" t="s">
        <v>132</v>
      </c>
      <c r="Q216" s="178" t="s">
        <v>132</v>
      </c>
      <c r="R216" s="172"/>
      <c r="S216" s="178" t="s">
        <v>132</v>
      </c>
      <c r="T216" s="178" t="s">
        <v>132</v>
      </c>
      <c r="U216" s="178" t="s">
        <v>132</v>
      </c>
      <c r="V216" s="178" t="s">
        <v>132</v>
      </c>
      <c r="W216" s="178">
        <v>0</v>
      </c>
      <c r="X216" s="178">
        <f>'2b COVID Adjustment'!$F$329</f>
        <v>1.4870742269298105</v>
      </c>
      <c r="Y216" s="178">
        <f>'2b COVID Adjustment'!$G$329</f>
        <v>0.70457099735818829</v>
      </c>
      <c r="Z216" s="178" t="s">
        <v>132</v>
      </c>
      <c r="AA216" s="178" t="s">
        <v>132</v>
      </c>
      <c r="AB216" s="328">
        <f>'2e COVID true-up'!$F$453</f>
        <v>0</v>
      </c>
      <c r="AC216" s="328">
        <f>'2e COVID true-up'!$G$453</f>
        <v>0</v>
      </c>
      <c r="AD216" s="6"/>
    </row>
    <row r="217" spans="1:30" s="7" customFormat="1" ht="12.6" customHeight="1">
      <c r="A217" s="6"/>
      <c r="B217" s="399"/>
      <c r="C217" s="390"/>
      <c r="D217" s="393"/>
      <c r="E217" s="396"/>
      <c r="F217" s="137" t="s">
        <v>140</v>
      </c>
      <c r="G217" s="413"/>
      <c r="H217" s="407"/>
      <c r="I217" s="172"/>
      <c r="J217" s="178" t="s">
        <v>132</v>
      </c>
      <c r="K217" s="178" t="s">
        <v>132</v>
      </c>
      <c r="L217" s="178" t="s">
        <v>132</v>
      </c>
      <c r="M217" s="178" t="s">
        <v>132</v>
      </c>
      <c r="N217" s="178" t="s">
        <v>132</v>
      </c>
      <c r="O217" s="178" t="s">
        <v>132</v>
      </c>
      <c r="P217" s="178" t="s">
        <v>132</v>
      </c>
      <c r="Q217" s="178" t="s">
        <v>132</v>
      </c>
      <c r="R217" s="172"/>
      <c r="S217" s="178" t="s">
        <v>132</v>
      </c>
      <c r="T217" s="178" t="s">
        <v>132</v>
      </c>
      <c r="U217" s="178" t="s">
        <v>132</v>
      </c>
      <c r="V217" s="178" t="s">
        <v>132</v>
      </c>
      <c r="W217" s="178">
        <v>0</v>
      </c>
      <c r="X217" s="178">
        <f>'2b COVID Adjustment'!$F$329</f>
        <v>1.4870742269298105</v>
      </c>
      <c r="Y217" s="178">
        <f>'2b COVID Adjustment'!$G$329</f>
        <v>0.70457099735818829</v>
      </c>
      <c r="Z217" s="178" t="s">
        <v>132</v>
      </c>
      <c r="AA217" s="178" t="s">
        <v>132</v>
      </c>
      <c r="AB217" s="328">
        <f>'2e COVID true-up'!$F$453</f>
        <v>0</v>
      </c>
      <c r="AC217" s="328">
        <f>'2e COVID true-up'!$G$453</f>
        <v>0</v>
      </c>
      <c r="AD217" s="6"/>
    </row>
    <row r="218" spans="1:30" s="7" customFormat="1" ht="12.6" customHeight="1">
      <c r="A218" s="6"/>
      <c r="B218" s="399"/>
      <c r="C218" s="390"/>
      <c r="D218" s="393"/>
      <c r="E218" s="396"/>
      <c r="F218" s="137" t="s">
        <v>141</v>
      </c>
      <c r="G218" s="413"/>
      <c r="H218" s="407"/>
      <c r="I218" s="172"/>
      <c r="J218" s="178" t="s">
        <v>132</v>
      </c>
      <c r="K218" s="178" t="s">
        <v>132</v>
      </c>
      <c r="L218" s="178" t="s">
        <v>132</v>
      </c>
      <c r="M218" s="178" t="s">
        <v>132</v>
      </c>
      <c r="N218" s="178" t="s">
        <v>132</v>
      </c>
      <c r="O218" s="178" t="s">
        <v>132</v>
      </c>
      <c r="P218" s="178" t="s">
        <v>132</v>
      </c>
      <c r="Q218" s="178" t="s">
        <v>132</v>
      </c>
      <c r="R218" s="172"/>
      <c r="S218" s="178" t="s">
        <v>132</v>
      </c>
      <c r="T218" s="178" t="s">
        <v>132</v>
      </c>
      <c r="U218" s="178" t="s">
        <v>132</v>
      </c>
      <c r="V218" s="178" t="s">
        <v>132</v>
      </c>
      <c r="W218" s="178">
        <v>0</v>
      </c>
      <c r="X218" s="178">
        <f>'2b COVID Adjustment'!$F$329</f>
        <v>1.4870742269298105</v>
      </c>
      <c r="Y218" s="178">
        <f>'2b COVID Adjustment'!$G$329</f>
        <v>0.70457099735818829</v>
      </c>
      <c r="Z218" s="178" t="s">
        <v>132</v>
      </c>
      <c r="AA218" s="178" t="s">
        <v>132</v>
      </c>
      <c r="AB218" s="328">
        <f>'2e COVID true-up'!$F$453</f>
        <v>0</v>
      </c>
      <c r="AC218" s="328">
        <f>'2e COVID true-up'!$G$453</f>
        <v>0</v>
      </c>
      <c r="AD218" s="6"/>
    </row>
    <row r="219" spans="1:30" s="7" customFormat="1" ht="12.6" customHeight="1">
      <c r="A219" s="6"/>
      <c r="B219" s="399"/>
      <c r="C219" s="390"/>
      <c r="D219" s="393"/>
      <c r="E219" s="396"/>
      <c r="F219" s="137" t="s">
        <v>142</v>
      </c>
      <c r="G219" s="413"/>
      <c r="H219" s="407"/>
      <c r="I219" s="172"/>
      <c r="J219" s="178" t="s">
        <v>132</v>
      </c>
      <c r="K219" s="178" t="s">
        <v>132</v>
      </c>
      <c r="L219" s="178" t="s">
        <v>132</v>
      </c>
      <c r="M219" s="178" t="s">
        <v>132</v>
      </c>
      <c r="N219" s="178" t="s">
        <v>132</v>
      </c>
      <c r="O219" s="178" t="s">
        <v>132</v>
      </c>
      <c r="P219" s="178" t="s">
        <v>132</v>
      </c>
      <c r="Q219" s="178" t="s">
        <v>132</v>
      </c>
      <c r="R219" s="172"/>
      <c r="S219" s="178" t="s">
        <v>132</v>
      </c>
      <c r="T219" s="178" t="s">
        <v>132</v>
      </c>
      <c r="U219" s="178" t="s">
        <v>132</v>
      </c>
      <c r="V219" s="178" t="s">
        <v>132</v>
      </c>
      <c r="W219" s="178">
        <v>0</v>
      </c>
      <c r="X219" s="178">
        <f>'2b COVID Adjustment'!$F$329</f>
        <v>1.4870742269298105</v>
      </c>
      <c r="Y219" s="178">
        <f>'2b COVID Adjustment'!$G$329</f>
        <v>0.70457099735818829</v>
      </c>
      <c r="Z219" s="178" t="s">
        <v>132</v>
      </c>
      <c r="AA219" s="178" t="s">
        <v>132</v>
      </c>
      <c r="AB219" s="328">
        <f>'2e COVID true-up'!$F$453</f>
        <v>0</v>
      </c>
      <c r="AC219" s="328">
        <f>'2e COVID true-up'!$G$453</f>
        <v>0</v>
      </c>
      <c r="AD219" s="6"/>
    </row>
    <row r="220" spans="1:30" s="7" customFormat="1" ht="12.6" customHeight="1">
      <c r="A220" s="6"/>
      <c r="B220" s="399"/>
      <c r="C220" s="390"/>
      <c r="D220" s="393"/>
      <c r="E220" s="396"/>
      <c r="F220" s="137" t="s">
        <v>143</v>
      </c>
      <c r="G220" s="413"/>
      <c r="H220" s="407"/>
      <c r="I220" s="172"/>
      <c r="J220" s="178" t="s">
        <v>132</v>
      </c>
      <c r="K220" s="178" t="s">
        <v>132</v>
      </c>
      <c r="L220" s="178" t="s">
        <v>132</v>
      </c>
      <c r="M220" s="178" t="s">
        <v>132</v>
      </c>
      <c r="N220" s="178" t="s">
        <v>132</v>
      </c>
      <c r="O220" s="178" t="s">
        <v>132</v>
      </c>
      <c r="P220" s="178" t="s">
        <v>132</v>
      </c>
      <c r="Q220" s="178" t="s">
        <v>132</v>
      </c>
      <c r="R220" s="172"/>
      <c r="S220" s="178" t="s">
        <v>132</v>
      </c>
      <c r="T220" s="178" t="s">
        <v>132</v>
      </c>
      <c r="U220" s="178" t="s">
        <v>132</v>
      </c>
      <c r="V220" s="178" t="s">
        <v>132</v>
      </c>
      <c r="W220" s="178">
        <v>0</v>
      </c>
      <c r="X220" s="178">
        <f>'2b COVID Adjustment'!$F$329</f>
        <v>1.4870742269298105</v>
      </c>
      <c r="Y220" s="178">
        <f>'2b COVID Adjustment'!$G$329</f>
        <v>0.70457099735818829</v>
      </c>
      <c r="Z220" s="178" t="s">
        <v>132</v>
      </c>
      <c r="AA220" s="178" t="s">
        <v>132</v>
      </c>
      <c r="AB220" s="328">
        <f>'2e COVID true-up'!$F$453</f>
        <v>0</v>
      </c>
      <c r="AC220" s="328">
        <f>'2e COVID true-up'!$G$453</f>
        <v>0</v>
      </c>
      <c r="AD220" s="6"/>
    </row>
    <row r="221" spans="1:30" s="7" customFormat="1" ht="12.6" customHeight="1">
      <c r="A221" s="6"/>
      <c r="B221" s="399"/>
      <c r="C221" s="390"/>
      <c r="D221" s="393"/>
      <c r="E221" s="396"/>
      <c r="F221" s="137" t="s">
        <v>144</v>
      </c>
      <c r="G221" s="413"/>
      <c r="H221" s="407"/>
      <c r="I221" s="172"/>
      <c r="J221" s="178" t="s">
        <v>132</v>
      </c>
      <c r="K221" s="178" t="s">
        <v>132</v>
      </c>
      <c r="L221" s="178" t="s">
        <v>132</v>
      </c>
      <c r="M221" s="178" t="s">
        <v>132</v>
      </c>
      <c r="N221" s="178" t="s">
        <v>132</v>
      </c>
      <c r="O221" s="178" t="s">
        <v>132</v>
      </c>
      <c r="P221" s="178" t="s">
        <v>132</v>
      </c>
      <c r="Q221" s="178" t="s">
        <v>132</v>
      </c>
      <c r="R221" s="172"/>
      <c r="S221" s="178" t="s">
        <v>132</v>
      </c>
      <c r="T221" s="178" t="s">
        <v>132</v>
      </c>
      <c r="U221" s="178" t="s">
        <v>132</v>
      </c>
      <c r="V221" s="178" t="s">
        <v>132</v>
      </c>
      <c r="W221" s="178">
        <v>0</v>
      </c>
      <c r="X221" s="178">
        <f>'2b COVID Adjustment'!$F$329</f>
        <v>1.4870742269298105</v>
      </c>
      <c r="Y221" s="178">
        <f>'2b COVID Adjustment'!$G$329</f>
        <v>0.70457099735818829</v>
      </c>
      <c r="Z221" s="178" t="s">
        <v>132</v>
      </c>
      <c r="AA221" s="178" t="s">
        <v>132</v>
      </c>
      <c r="AB221" s="328">
        <f>'2e COVID true-up'!$F$453</f>
        <v>0</v>
      </c>
      <c r="AC221" s="328">
        <f>'2e COVID true-up'!$G$453</f>
        <v>0</v>
      </c>
      <c r="AD221" s="6"/>
    </row>
    <row r="222" spans="1:30" s="60" customFormat="1" ht="12.6" customHeight="1" thickBot="1">
      <c r="A222" s="6"/>
      <c r="B222" s="399"/>
      <c r="C222" s="391"/>
      <c r="D222" s="394"/>
      <c r="E222" s="397"/>
      <c r="F222" s="96" t="s">
        <v>145</v>
      </c>
      <c r="G222" s="413"/>
      <c r="H222" s="407"/>
      <c r="I222" s="58"/>
      <c r="J222" s="178" t="s">
        <v>132</v>
      </c>
      <c r="K222" s="178" t="s">
        <v>132</v>
      </c>
      <c r="L222" s="178" t="s">
        <v>132</v>
      </c>
      <c r="M222" s="178" t="s">
        <v>132</v>
      </c>
      <c r="N222" s="178" t="s">
        <v>132</v>
      </c>
      <c r="O222" s="178" t="s">
        <v>132</v>
      </c>
      <c r="P222" s="178" t="s">
        <v>132</v>
      </c>
      <c r="Q222" s="178" t="s">
        <v>132</v>
      </c>
      <c r="R222" s="172"/>
      <c r="S222" s="178" t="s">
        <v>132</v>
      </c>
      <c r="T222" s="178" t="s">
        <v>132</v>
      </c>
      <c r="U222" s="178" t="s">
        <v>132</v>
      </c>
      <c r="V222" s="178" t="s">
        <v>132</v>
      </c>
      <c r="W222" s="178">
        <v>0</v>
      </c>
      <c r="X222" s="178">
        <f>'2b COVID Adjustment'!$F$329</f>
        <v>1.4870742269298105</v>
      </c>
      <c r="Y222" s="178">
        <f>'2b COVID Adjustment'!$G$329</f>
        <v>0.70457099735818829</v>
      </c>
      <c r="Z222" s="178" t="s">
        <v>132</v>
      </c>
      <c r="AA222" s="178" t="s">
        <v>132</v>
      </c>
      <c r="AB222" s="328">
        <f>'2e COVID true-up'!$F$453</f>
        <v>0</v>
      </c>
      <c r="AC222" s="328">
        <f>'2e COVID true-up'!$G$453</f>
        <v>0</v>
      </c>
      <c r="AD222" s="6"/>
    </row>
    <row r="223" spans="1:30" s="59" customFormat="1" ht="12.6" customHeight="1">
      <c r="A223" s="6"/>
      <c r="B223" s="399"/>
      <c r="C223" s="389" t="s">
        <v>127</v>
      </c>
      <c r="D223" s="392" t="s">
        <v>147</v>
      </c>
      <c r="E223" s="395" t="s">
        <v>146</v>
      </c>
      <c r="F223" s="95" t="s">
        <v>130</v>
      </c>
      <c r="G223" s="413"/>
      <c r="H223" s="407"/>
      <c r="I223" s="57"/>
      <c r="J223" s="178" t="s">
        <v>132</v>
      </c>
      <c r="K223" s="178" t="s">
        <v>132</v>
      </c>
      <c r="L223" s="178" t="s">
        <v>132</v>
      </c>
      <c r="M223" s="178" t="s">
        <v>132</v>
      </c>
      <c r="N223" s="178" t="s">
        <v>132</v>
      </c>
      <c r="O223" s="178" t="s">
        <v>132</v>
      </c>
      <c r="P223" s="178" t="s">
        <v>132</v>
      </c>
      <c r="Q223" s="178" t="s">
        <v>132</v>
      </c>
      <c r="R223" s="172"/>
      <c r="S223" s="178" t="s">
        <v>132</v>
      </c>
      <c r="T223" s="178" t="s">
        <v>132</v>
      </c>
      <c r="U223" s="178" t="s">
        <v>132</v>
      </c>
      <c r="V223" s="178" t="s">
        <v>132</v>
      </c>
      <c r="W223" s="178">
        <f>'2a Q1 Adjustment Component'!H$79</f>
        <v>10.705717509101307</v>
      </c>
      <c r="X223" s="178">
        <f>'2b COVID Adjustment'!$F$330</f>
        <v>13.71215092385904</v>
      </c>
      <c r="Y223" s="178">
        <f>'2b COVID Adjustment'!$G$330</f>
        <v>4.43</v>
      </c>
      <c r="Z223" s="178" t="s">
        <v>132</v>
      </c>
      <c r="AA223" s="178">
        <f>'2c AWC adjustment'!$I$42+'2d Backwardation adjustment'!$I$42</f>
        <v>26.679544917909343</v>
      </c>
      <c r="AB223" s="328">
        <f>'2c AWC adjustment'!$J$42+'2d Backwardation adjustment'!$J$42+'2e COVID true-up'!$F$454</f>
        <v>26.679544917909343</v>
      </c>
      <c r="AC223" s="328">
        <f>'2e COVID true-up'!$G$454</f>
        <v>0</v>
      </c>
      <c r="AD223" s="6"/>
    </row>
    <row r="224" spans="1:30" s="7" customFormat="1" ht="12.6" customHeight="1">
      <c r="A224" s="6"/>
      <c r="B224" s="399"/>
      <c r="C224" s="390"/>
      <c r="D224" s="393"/>
      <c r="E224" s="396"/>
      <c r="F224" s="137" t="s">
        <v>133</v>
      </c>
      <c r="G224" s="413"/>
      <c r="H224" s="407"/>
      <c r="I224" s="172"/>
      <c r="J224" s="178" t="s">
        <v>132</v>
      </c>
      <c r="K224" s="178" t="s">
        <v>132</v>
      </c>
      <c r="L224" s="178" t="s">
        <v>132</v>
      </c>
      <c r="M224" s="178" t="s">
        <v>132</v>
      </c>
      <c r="N224" s="178" t="s">
        <v>132</v>
      </c>
      <c r="O224" s="178" t="s">
        <v>132</v>
      </c>
      <c r="P224" s="178" t="s">
        <v>132</v>
      </c>
      <c r="Q224" s="178" t="s">
        <v>132</v>
      </c>
      <c r="R224" s="172"/>
      <c r="S224" s="178" t="s">
        <v>132</v>
      </c>
      <c r="T224" s="178" t="s">
        <v>132</v>
      </c>
      <c r="U224" s="178" t="s">
        <v>132</v>
      </c>
      <c r="V224" s="178" t="s">
        <v>132</v>
      </c>
      <c r="W224" s="178">
        <f>'2a Q1 Adjustment Component'!H$79</f>
        <v>10.705717509101307</v>
      </c>
      <c r="X224" s="178">
        <f>'2b COVID Adjustment'!$F$330</f>
        <v>13.71215092385904</v>
      </c>
      <c r="Y224" s="178">
        <f>'2b COVID Adjustment'!$G$330</f>
        <v>4.43</v>
      </c>
      <c r="Z224" s="178" t="s">
        <v>132</v>
      </c>
      <c r="AA224" s="178">
        <f>'2c AWC adjustment'!$I$42+'2d Backwardation adjustment'!$I$42</f>
        <v>26.679544917909343</v>
      </c>
      <c r="AB224" s="328">
        <f>'2c AWC adjustment'!$J$42+'2d Backwardation adjustment'!$J$42+'2e COVID true-up'!$F$454</f>
        <v>26.679544917909343</v>
      </c>
      <c r="AC224" s="328">
        <f>'2e COVID true-up'!$G$454</f>
        <v>0</v>
      </c>
      <c r="AD224" s="6"/>
    </row>
    <row r="225" spans="1:30" s="7" customFormat="1" ht="12.6" customHeight="1">
      <c r="A225" s="6"/>
      <c r="B225" s="399"/>
      <c r="C225" s="390"/>
      <c r="D225" s="393"/>
      <c r="E225" s="396"/>
      <c r="F225" s="137" t="s">
        <v>134</v>
      </c>
      <c r="G225" s="413"/>
      <c r="H225" s="407"/>
      <c r="I225" s="172"/>
      <c r="J225" s="178" t="s">
        <v>132</v>
      </c>
      <c r="K225" s="178" t="s">
        <v>132</v>
      </c>
      <c r="L225" s="178" t="s">
        <v>132</v>
      </c>
      <c r="M225" s="178" t="s">
        <v>132</v>
      </c>
      <c r="N225" s="178" t="s">
        <v>132</v>
      </c>
      <c r="O225" s="178" t="s">
        <v>132</v>
      </c>
      <c r="P225" s="178" t="s">
        <v>132</v>
      </c>
      <c r="Q225" s="178" t="s">
        <v>132</v>
      </c>
      <c r="R225" s="172"/>
      <c r="S225" s="178" t="s">
        <v>132</v>
      </c>
      <c r="T225" s="178" t="s">
        <v>132</v>
      </c>
      <c r="U225" s="178" t="s">
        <v>132</v>
      </c>
      <c r="V225" s="178" t="s">
        <v>132</v>
      </c>
      <c r="W225" s="178">
        <f>'2a Q1 Adjustment Component'!H$79</f>
        <v>10.705717509101307</v>
      </c>
      <c r="X225" s="178">
        <f>'2b COVID Adjustment'!$F$330</f>
        <v>13.71215092385904</v>
      </c>
      <c r="Y225" s="178">
        <f>'2b COVID Adjustment'!$G$330</f>
        <v>4.43</v>
      </c>
      <c r="Z225" s="178" t="s">
        <v>132</v>
      </c>
      <c r="AA225" s="178">
        <f>'2c AWC adjustment'!$I$42+'2d Backwardation adjustment'!$I$42</f>
        <v>26.679544917909343</v>
      </c>
      <c r="AB225" s="328">
        <f>'2c AWC adjustment'!$J$42+'2d Backwardation adjustment'!$J$42+'2e COVID true-up'!$F$454</f>
        <v>26.679544917909343</v>
      </c>
      <c r="AC225" s="328">
        <f>'2e COVID true-up'!$G$454</f>
        <v>0</v>
      </c>
      <c r="AD225" s="6"/>
    </row>
    <row r="226" spans="1:30" s="7" customFormat="1" ht="12.6" customHeight="1">
      <c r="A226" s="6"/>
      <c r="B226" s="399"/>
      <c r="C226" s="390"/>
      <c r="D226" s="393"/>
      <c r="E226" s="396"/>
      <c r="F226" s="137" t="s">
        <v>135</v>
      </c>
      <c r="G226" s="413"/>
      <c r="H226" s="407"/>
      <c r="I226" s="172"/>
      <c r="J226" s="178" t="s">
        <v>132</v>
      </c>
      <c r="K226" s="178" t="s">
        <v>132</v>
      </c>
      <c r="L226" s="178" t="s">
        <v>132</v>
      </c>
      <c r="M226" s="178" t="s">
        <v>132</v>
      </c>
      <c r="N226" s="178" t="s">
        <v>132</v>
      </c>
      <c r="O226" s="178" t="s">
        <v>132</v>
      </c>
      <c r="P226" s="178" t="s">
        <v>132</v>
      </c>
      <c r="Q226" s="178" t="s">
        <v>132</v>
      </c>
      <c r="R226" s="172"/>
      <c r="S226" s="178" t="s">
        <v>132</v>
      </c>
      <c r="T226" s="178" t="s">
        <v>132</v>
      </c>
      <c r="U226" s="178" t="s">
        <v>132</v>
      </c>
      <c r="V226" s="178" t="s">
        <v>132</v>
      </c>
      <c r="W226" s="178">
        <f>'2a Q1 Adjustment Component'!H$79</f>
        <v>10.705717509101307</v>
      </c>
      <c r="X226" s="178">
        <f>'2b COVID Adjustment'!$F$330</f>
        <v>13.71215092385904</v>
      </c>
      <c r="Y226" s="178">
        <f>'2b COVID Adjustment'!$G$330</f>
        <v>4.43</v>
      </c>
      <c r="Z226" s="178" t="s">
        <v>132</v>
      </c>
      <c r="AA226" s="178">
        <f>'2c AWC adjustment'!$I$42+'2d Backwardation adjustment'!$I$42</f>
        <v>26.679544917909343</v>
      </c>
      <c r="AB226" s="328">
        <f>'2c AWC adjustment'!$J$42+'2d Backwardation adjustment'!$J$42+'2e COVID true-up'!$F$454</f>
        <v>26.679544917909343</v>
      </c>
      <c r="AC226" s="328">
        <f>'2e COVID true-up'!$G$454</f>
        <v>0</v>
      </c>
      <c r="AD226" s="6"/>
    </row>
    <row r="227" spans="1:30" s="7" customFormat="1" ht="12.6" customHeight="1">
      <c r="A227" s="6"/>
      <c r="B227" s="399"/>
      <c r="C227" s="390"/>
      <c r="D227" s="393"/>
      <c r="E227" s="396"/>
      <c r="F227" s="137" t="s">
        <v>136</v>
      </c>
      <c r="G227" s="413"/>
      <c r="H227" s="407"/>
      <c r="I227" s="172"/>
      <c r="J227" s="178" t="s">
        <v>132</v>
      </c>
      <c r="K227" s="178" t="s">
        <v>132</v>
      </c>
      <c r="L227" s="178" t="s">
        <v>132</v>
      </c>
      <c r="M227" s="178" t="s">
        <v>132</v>
      </c>
      <c r="N227" s="178" t="s">
        <v>132</v>
      </c>
      <c r="O227" s="178" t="s">
        <v>132</v>
      </c>
      <c r="P227" s="178" t="s">
        <v>132</v>
      </c>
      <c r="Q227" s="178" t="s">
        <v>132</v>
      </c>
      <c r="R227" s="172"/>
      <c r="S227" s="178" t="s">
        <v>132</v>
      </c>
      <c r="T227" s="178" t="s">
        <v>132</v>
      </c>
      <c r="U227" s="178" t="s">
        <v>132</v>
      </c>
      <c r="V227" s="178" t="s">
        <v>132</v>
      </c>
      <c r="W227" s="178">
        <f>'2a Q1 Adjustment Component'!H$79</f>
        <v>10.705717509101307</v>
      </c>
      <c r="X227" s="178">
        <f>'2b COVID Adjustment'!$F$330</f>
        <v>13.71215092385904</v>
      </c>
      <c r="Y227" s="178">
        <f>'2b COVID Adjustment'!$G$330</f>
        <v>4.43</v>
      </c>
      <c r="Z227" s="178" t="s">
        <v>132</v>
      </c>
      <c r="AA227" s="178">
        <f>'2c AWC adjustment'!$I$42+'2d Backwardation adjustment'!$I$42</f>
        <v>26.679544917909343</v>
      </c>
      <c r="AB227" s="328">
        <f>'2c AWC adjustment'!$J$42+'2d Backwardation adjustment'!$J$42+'2e COVID true-up'!$F$454</f>
        <v>26.679544917909343</v>
      </c>
      <c r="AC227" s="328">
        <f>'2e COVID true-up'!$G$454</f>
        <v>0</v>
      </c>
      <c r="AD227" s="6"/>
    </row>
    <row r="228" spans="1:30" s="7" customFormat="1" ht="12.6" customHeight="1">
      <c r="A228" s="6"/>
      <c r="B228" s="399"/>
      <c r="C228" s="390"/>
      <c r="D228" s="393"/>
      <c r="E228" s="396"/>
      <c r="F228" s="137" t="s">
        <v>137</v>
      </c>
      <c r="G228" s="413"/>
      <c r="H228" s="407"/>
      <c r="I228" s="172"/>
      <c r="J228" s="178" t="s">
        <v>132</v>
      </c>
      <c r="K228" s="178" t="s">
        <v>132</v>
      </c>
      <c r="L228" s="178" t="s">
        <v>132</v>
      </c>
      <c r="M228" s="178" t="s">
        <v>132</v>
      </c>
      <c r="N228" s="178" t="s">
        <v>132</v>
      </c>
      <c r="O228" s="178" t="s">
        <v>132</v>
      </c>
      <c r="P228" s="178" t="s">
        <v>132</v>
      </c>
      <c r="Q228" s="178" t="s">
        <v>132</v>
      </c>
      <c r="R228" s="172"/>
      <c r="S228" s="178" t="s">
        <v>132</v>
      </c>
      <c r="T228" s="178" t="s">
        <v>132</v>
      </c>
      <c r="U228" s="178" t="s">
        <v>132</v>
      </c>
      <c r="V228" s="178" t="s">
        <v>132</v>
      </c>
      <c r="W228" s="178">
        <f>'2a Q1 Adjustment Component'!H$79</f>
        <v>10.705717509101307</v>
      </c>
      <c r="X228" s="178">
        <f>'2b COVID Adjustment'!$F$330</f>
        <v>13.71215092385904</v>
      </c>
      <c r="Y228" s="178">
        <f>'2b COVID Adjustment'!$G$330</f>
        <v>4.43</v>
      </c>
      <c r="Z228" s="178" t="s">
        <v>132</v>
      </c>
      <c r="AA228" s="178">
        <f>'2c AWC adjustment'!$I$42+'2d Backwardation adjustment'!$I$42</f>
        <v>26.679544917909343</v>
      </c>
      <c r="AB228" s="328">
        <f>'2c AWC adjustment'!$J$42+'2d Backwardation adjustment'!$J$42+'2e COVID true-up'!$F$454</f>
        <v>26.679544917909343</v>
      </c>
      <c r="AC228" s="328">
        <f>'2e COVID true-up'!$G$454</f>
        <v>0</v>
      </c>
      <c r="AD228" s="6"/>
    </row>
    <row r="229" spans="1:30" s="7" customFormat="1" ht="12.6" customHeight="1">
      <c r="A229" s="6"/>
      <c r="B229" s="399"/>
      <c r="C229" s="390"/>
      <c r="D229" s="393"/>
      <c r="E229" s="396"/>
      <c r="F229" s="137" t="s">
        <v>138</v>
      </c>
      <c r="G229" s="413"/>
      <c r="H229" s="407"/>
      <c r="I229" s="172"/>
      <c r="J229" s="178" t="s">
        <v>132</v>
      </c>
      <c r="K229" s="178" t="s">
        <v>132</v>
      </c>
      <c r="L229" s="178" t="s">
        <v>132</v>
      </c>
      <c r="M229" s="178" t="s">
        <v>132</v>
      </c>
      <c r="N229" s="178" t="s">
        <v>132</v>
      </c>
      <c r="O229" s="178" t="s">
        <v>132</v>
      </c>
      <c r="P229" s="178" t="s">
        <v>132</v>
      </c>
      <c r="Q229" s="178" t="s">
        <v>132</v>
      </c>
      <c r="R229" s="172"/>
      <c r="S229" s="178" t="s">
        <v>132</v>
      </c>
      <c r="T229" s="178" t="s">
        <v>132</v>
      </c>
      <c r="U229" s="178" t="s">
        <v>132</v>
      </c>
      <c r="V229" s="178" t="s">
        <v>132</v>
      </c>
      <c r="W229" s="178">
        <f>'2a Q1 Adjustment Component'!H$79</f>
        <v>10.705717509101307</v>
      </c>
      <c r="X229" s="178">
        <f>'2b COVID Adjustment'!$F$330</f>
        <v>13.71215092385904</v>
      </c>
      <c r="Y229" s="178">
        <f>'2b COVID Adjustment'!$G$330</f>
        <v>4.43</v>
      </c>
      <c r="Z229" s="178" t="s">
        <v>132</v>
      </c>
      <c r="AA229" s="178">
        <f>'2c AWC adjustment'!$I$42+'2d Backwardation adjustment'!$I$42</f>
        <v>26.679544917909343</v>
      </c>
      <c r="AB229" s="328">
        <f>'2c AWC adjustment'!$J$42+'2d Backwardation adjustment'!$J$42+'2e COVID true-up'!$F$454</f>
        <v>26.679544917909343</v>
      </c>
      <c r="AC229" s="328">
        <f>'2e COVID true-up'!$G$454</f>
        <v>0</v>
      </c>
      <c r="AD229" s="6"/>
    </row>
    <row r="230" spans="1:30" s="7" customFormat="1" ht="12.6" customHeight="1">
      <c r="A230" s="6"/>
      <c r="B230" s="399"/>
      <c r="C230" s="390"/>
      <c r="D230" s="393"/>
      <c r="E230" s="396"/>
      <c r="F230" s="137" t="s">
        <v>139</v>
      </c>
      <c r="G230" s="413"/>
      <c r="H230" s="407"/>
      <c r="I230" s="172"/>
      <c r="J230" s="178" t="s">
        <v>132</v>
      </c>
      <c r="K230" s="178" t="s">
        <v>132</v>
      </c>
      <c r="L230" s="178" t="s">
        <v>132</v>
      </c>
      <c r="M230" s="178" t="s">
        <v>132</v>
      </c>
      <c r="N230" s="178" t="s">
        <v>132</v>
      </c>
      <c r="O230" s="178" t="s">
        <v>132</v>
      </c>
      <c r="P230" s="178" t="s">
        <v>132</v>
      </c>
      <c r="Q230" s="178" t="s">
        <v>132</v>
      </c>
      <c r="R230" s="172"/>
      <c r="S230" s="178" t="s">
        <v>132</v>
      </c>
      <c r="T230" s="178" t="s">
        <v>132</v>
      </c>
      <c r="U230" s="178" t="s">
        <v>132</v>
      </c>
      <c r="V230" s="178" t="s">
        <v>132</v>
      </c>
      <c r="W230" s="178">
        <f>'2a Q1 Adjustment Component'!H$79</f>
        <v>10.705717509101307</v>
      </c>
      <c r="X230" s="178">
        <f>'2b COVID Adjustment'!$F$330</f>
        <v>13.71215092385904</v>
      </c>
      <c r="Y230" s="178">
        <f>'2b COVID Adjustment'!$G$330</f>
        <v>4.43</v>
      </c>
      <c r="Z230" s="178" t="s">
        <v>132</v>
      </c>
      <c r="AA230" s="178">
        <f>'2c AWC adjustment'!$I$42+'2d Backwardation adjustment'!$I$42</f>
        <v>26.679544917909343</v>
      </c>
      <c r="AB230" s="328">
        <f>'2c AWC adjustment'!$J$42+'2d Backwardation adjustment'!$J$42+'2e COVID true-up'!$F$454</f>
        <v>26.679544917909343</v>
      </c>
      <c r="AC230" s="328">
        <f>'2e COVID true-up'!$G$454</f>
        <v>0</v>
      </c>
      <c r="AD230" s="6"/>
    </row>
    <row r="231" spans="1:30" s="7" customFormat="1" ht="12.6" customHeight="1">
      <c r="A231" s="6"/>
      <c r="B231" s="399"/>
      <c r="C231" s="390"/>
      <c r="D231" s="393"/>
      <c r="E231" s="396"/>
      <c r="F231" s="137" t="s">
        <v>140</v>
      </c>
      <c r="G231" s="413"/>
      <c r="H231" s="407"/>
      <c r="I231" s="172"/>
      <c r="J231" s="178" t="s">
        <v>132</v>
      </c>
      <c r="K231" s="178" t="s">
        <v>132</v>
      </c>
      <c r="L231" s="178" t="s">
        <v>132</v>
      </c>
      <c r="M231" s="178" t="s">
        <v>132</v>
      </c>
      <c r="N231" s="178" t="s">
        <v>132</v>
      </c>
      <c r="O231" s="178" t="s">
        <v>132</v>
      </c>
      <c r="P231" s="178" t="s">
        <v>132</v>
      </c>
      <c r="Q231" s="178" t="s">
        <v>132</v>
      </c>
      <c r="R231" s="172"/>
      <c r="S231" s="178" t="s">
        <v>132</v>
      </c>
      <c r="T231" s="178" t="s">
        <v>132</v>
      </c>
      <c r="U231" s="178" t="s">
        <v>132</v>
      </c>
      <c r="V231" s="178" t="s">
        <v>132</v>
      </c>
      <c r="W231" s="178">
        <f>'2a Q1 Adjustment Component'!H$79</f>
        <v>10.705717509101307</v>
      </c>
      <c r="X231" s="178">
        <f>'2b COVID Adjustment'!$F$330</f>
        <v>13.71215092385904</v>
      </c>
      <c r="Y231" s="178">
        <f>'2b COVID Adjustment'!$G$330</f>
        <v>4.43</v>
      </c>
      <c r="Z231" s="178" t="s">
        <v>132</v>
      </c>
      <c r="AA231" s="178">
        <f>'2c AWC adjustment'!$I$42+'2d Backwardation adjustment'!$I$42</f>
        <v>26.679544917909343</v>
      </c>
      <c r="AB231" s="328">
        <f>'2c AWC adjustment'!$J$42+'2d Backwardation adjustment'!$J$42+'2e COVID true-up'!$F$454</f>
        <v>26.679544917909343</v>
      </c>
      <c r="AC231" s="328">
        <f>'2e COVID true-up'!$G$454</f>
        <v>0</v>
      </c>
      <c r="AD231" s="6"/>
    </row>
    <row r="232" spans="1:30" s="7" customFormat="1" ht="12.6" customHeight="1">
      <c r="A232" s="6"/>
      <c r="B232" s="399"/>
      <c r="C232" s="390"/>
      <c r="D232" s="393"/>
      <c r="E232" s="396"/>
      <c r="F232" s="137" t="s">
        <v>141</v>
      </c>
      <c r="G232" s="413"/>
      <c r="H232" s="407"/>
      <c r="I232" s="172"/>
      <c r="J232" s="178" t="s">
        <v>132</v>
      </c>
      <c r="K232" s="178" t="s">
        <v>132</v>
      </c>
      <c r="L232" s="178" t="s">
        <v>132</v>
      </c>
      <c r="M232" s="178" t="s">
        <v>132</v>
      </c>
      <c r="N232" s="178" t="s">
        <v>132</v>
      </c>
      <c r="O232" s="178" t="s">
        <v>132</v>
      </c>
      <c r="P232" s="178" t="s">
        <v>132</v>
      </c>
      <c r="Q232" s="178" t="s">
        <v>132</v>
      </c>
      <c r="R232" s="172"/>
      <c r="S232" s="178" t="s">
        <v>132</v>
      </c>
      <c r="T232" s="178" t="s">
        <v>132</v>
      </c>
      <c r="U232" s="178" t="s">
        <v>132</v>
      </c>
      <c r="V232" s="178" t="s">
        <v>132</v>
      </c>
      <c r="W232" s="178">
        <f>'2a Q1 Adjustment Component'!H$79</f>
        <v>10.705717509101307</v>
      </c>
      <c r="X232" s="178">
        <f>'2b COVID Adjustment'!$F$330</f>
        <v>13.71215092385904</v>
      </c>
      <c r="Y232" s="178">
        <f>'2b COVID Adjustment'!$G$330</f>
        <v>4.43</v>
      </c>
      <c r="Z232" s="178" t="s">
        <v>132</v>
      </c>
      <c r="AA232" s="178">
        <f>'2c AWC adjustment'!$I$42+'2d Backwardation adjustment'!$I$42</f>
        <v>26.679544917909343</v>
      </c>
      <c r="AB232" s="328">
        <f>'2c AWC adjustment'!$J$42+'2d Backwardation adjustment'!$J$42+'2e COVID true-up'!$F$454</f>
        <v>26.679544917909343</v>
      </c>
      <c r="AC232" s="328">
        <f>'2e COVID true-up'!$G$454</f>
        <v>0</v>
      </c>
      <c r="AD232" s="6"/>
    </row>
    <row r="233" spans="1:30" s="7" customFormat="1" ht="12.6" customHeight="1">
      <c r="A233" s="6"/>
      <c r="B233" s="399"/>
      <c r="C233" s="390"/>
      <c r="D233" s="393"/>
      <c r="E233" s="396"/>
      <c r="F233" s="137" t="s">
        <v>142</v>
      </c>
      <c r="G233" s="413"/>
      <c r="H233" s="407"/>
      <c r="I233" s="172"/>
      <c r="J233" s="178" t="s">
        <v>132</v>
      </c>
      <c r="K233" s="178" t="s">
        <v>132</v>
      </c>
      <c r="L233" s="178" t="s">
        <v>132</v>
      </c>
      <c r="M233" s="178" t="s">
        <v>132</v>
      </c>
      <c r="N233" s="178" t="s">
        <v>132</v>
      </c>
      <c r="O233" s="178" t="s">
        <v>132</v>
      </c>
      <c r="P233" s="178" t="s">
        <v>132</v>
      </c>
      <c r="Q233" s="178" t="s">
        <v>132</v>
      </c>
      <c r="R233" s="172"/>
      <c r="S233" s="178" t="s">
        <v>132</v>
      </c>
      <c r="T233" s="178" t="s">
        <v>132</v>
      </c>
      <c r="U233" s="178" t="s">
        <v>132</v>
      </c>
      <c r="V233" s="178" t="s">
        <v>132</v>
      </c>
      <c r="W233" s="178">
        <f>'2a Q1 Adjustment Component'!H$79</f>
        <v>10.705717509101307</v>
      </c>
      <c r="X233" s="178">
        <f>'2b COVID Adjustment'!$F$330</f>
        <v>13.71215092385904</v>
      </c>
      <c r="Y233" s="178">
        <f>'2b COVID Adjustment'!$G$330</f>
        <v>4.43</v>
      </c>
      <c r="Z233" s="178" t="s">
        <v>132</v>
      </c>
      <c r="AA233" s="178">
        <f>'2c AWC adjustment'!$I$42+'2d Backwardation adjustment'!$I$42</f>
        <v>26.679544917909343</v>
      </c>
      <c r="AB233" s="328">
        <f>'2c AWC adjustment'!$J$42+'2d Backwardation adjustment'!$J$42+'2e COVID true-up'!$F$454</f>
        <v>26.679544917909343</v>
      </c>
      <c r="AC233" s="328">
        <f>'2e COVID true-up'!$G$454</f>
        <v>0</v>
      </c>
      <c r="AD233" s="6"/>
    </row>
    <row r="234" spans="1:30" s="7" customFormat="1" ht="12.6" customHeight="1">
      <c r="A234" s="6"/>
      <c r="B234" s="399"/>
      <c r="C234" s="390"/>
      <c r="D234" s="393"/>
      <c r="E234" s="396"/>
      <c r="F234" s="137" t="s">
        <v>143</v>
      </c>
      <c r="G234" s="413"/>
      <c r="H234" s="407"/>
      <c r="I234" s="172"/>
      <c r="J234" s="178" t="s">
        <v>132</v>
      </c>
      <c r="K234" s="178" t="s">
        <v>132</v>
      </c>
      <c r="L234" s="178" t="s">
        <v>132</v>
      </c>
      <c r="M234" s="178" t="s">
        <v>132</v>
      </c>
      <c r="N234" s="178" t="s">
        <v>132</v>
      </c>
      <c r="O234" s="178" t="s">
        <v>132</v>
      </c>
      <c r="P234" s="178" t="s">
        <v>132</v>
      </c>
      <c r="Q234" s="178" t="s">
        <v>132</v>
      </c>
      <c r="R234" s="172"/>
      <c r="S234" s="178" t="s">
        <v>132</v>
      </c>
      <c r="T234" s="178" t="s">
        <v>132</v>
      </c>
      <c r="U234" s="178" t="s">
        <v>132</v>
      </c>
      <c r="V234" s="178" t="s">
        <v>132</v>
      </c>
      <c r="W234" s="178">
        <f>'2a Q1 Adjustment Component'!H$79</f>
        <v>10.705717509101307</v>
      </c>
      <c r="X234" s="178">
        <f>'2b COVID Adjustment'!$F$330</f>
        <v>13.71215092385904</v>
      </c>
      <c r="Y234" s="178">
        <f>'2b COVID Adjustment'!$G$330</f>
        <v>4.43</v>
      </c>
      <c r="Z234" s="178" t="s">
        <v>132</v>
      </c>
      <c r="AA234" s="178">
        <f>'2c AWC adjustment'!$I$42+'2d Backwardation adjustment'!$I$42</f>
        <v>26.679544917909343</v>
      </c>
      <c r="AB234" s="328">
        <f>'2c AWC adjustment'!$J$42+'2d Backwardation adjustment'!$J$42+'2e COVID true-up'!$F$454</f>
        <v>26.679544917909343</v>
      </c>
      <c r="AC234" s="328">
        <f>'2e COVID true-up'!$G$454</f>
        <v>0</v>
      </c>
      <c r="AD234" s="6"/>
    </row>
    <row r="235" spans="1:30" s="7" customFormat="1" ht="12.6" customHeight="1">
      <c r="A235" s="6"/>
      <c r="B235" s="399"/>
      <c r="C235" s="390"/>
      <c r="D235" s="393"/>
      <c r="E235" s="396"/>
      <c r="F235" s="137" t="s">
        <v>144</v>
      </c>
      <c r="G235" s="413"/>
      <c r="H235" s="407"/>
      <c r="I235" s="172"/>
      <c r="J235" s="178" t="s">
        <v>132</v>
      </c>
      <c r="K235" s="178" t="s">
        <v>132</v>
      </c>
      <c r="L235" s="178" t="s">
        <v>132</v>
      </c>
      <c r="M235" s="178" t="s">
        <v>132</v>
      </c>
      <c r="N235" s="178" t="s">
        <v>132</v>
      </c>
      <c r="O235" s="178" t="s">
        <v>132</v>
      </c>
      <c r="P235" s="178" t="s">
        <v>132</v>
      </c>
      <c r="Q235" s="178" t="s">
        <v>132</v>
      </c>
      <c r="R235" s="172"/>
      <c r="S235" s="178" t="s">
        <v>132</v>
      </c>
      <c r="T235" s="178" t="s">
        <v>132</v>
      </c>
      <c r="U235" s="178" t="s">
        <v>132</v>
      </c>
      <c r="V235" s="178" t="s">
        <v>132</v>
      </c>
      <c r="W235" s="178">
        <f>'2a Q1 Adjustment Component'!H$79</f>
        <v>10.705717509101307</v>
      </c>
      <c r="X235" s="178">
        <f>'2b COVID Adjustment'!$F$330</f>
        <v>13.71215092385904</v>
      </c>
      <c r="Y235" s="178">
        <f>'2b COVID Adjustment'!$G$330</f>
        <v>4.43</v>
      </c>
      <c r="Z235" s="178" t="s">
        <v>132</v>
      </c>
      <c r="AA235" s="178">
        <f>'2c AWC adjustment'!$I$42+'2d Backwardation adjustment'!$I$42</f>
        <v>26.679544917909343</v>
      </c>
      <c r="AB235" s="328">
        <f>'2c AWC adjustment'!$J$42+'2d Backwardation adjustment'!$J$42+'2e COVID true-up'!$F$454</f>
        <v>26.679544917909343</v>
      </c>
      <c r="AC235" s="328">
        <f>'2e COVID true-up'!$G$454</f>
        <v>0</v>
      </c>
      <c r="AD235" s="6"/>
    </row>
    <row r="236" spans="1:30" s="60" customFormat="1" ht="12.6" customHeight="1" thickBot="1">
      <c r="A236" s="6"/>
      <c r="B236" s="399"/>
      <c r="C236" s="391"/>
      <c r="D236" s="394"/>
      <c r="E236" s="397"/>
      <c r="F236" s="96" t="s">
        <v>145</v>
      </c>
      <c r="G236" s="413"/>
      <c r="H236" s="407"/>
      <c r="I236" s="58"/>
      <c r="J236" s="178" t="s">
        <v>132</v>
      </c>
      <c r="K236" s="178" t="s">
        <v>132</v>
      </c>
      <c r="L236" s="178" t="s">
        <v>132</v>
      </c>
      <c r="M236" s="178" t="s">
        <v>132</v>
      </c>
      <c r="N236" s="178" t="s">
        <v>132</v>
      </c>
      <c r="O236" s="178" t="s">
        <v>132</v>
      </c>
      <c r="P236" s="178" t="s">
        <v>132</v>
      </c>
      <c r="Q236" s="178" t="s">
        <v>132</v>
      </c>
      <c r="R236" s="172"/>
      <c r="S236" s="178" t="s">
        <v>132</v>
      </c>
      <c r="T236" s="178" t="s">
        <v>132</v>
      </c>
      <c r="U236" s="178" t="s">
        <v>132</v>
      </c>
      <c r="V236" s="178" t="s">
        <v>132</v>
      </c>
      <c r="W236" s="178">
        <f>'2a Q1 Adjustment Component'!H$79</f>
        <v>10.705717509101307</v>
      </c>
      <c r="X236" s="178">
        <f>'2b COVID Adjustment'!$F$330</f>
        <v>13.71215092385904</v>
      </c>
      <c r="Y236" s="178">
        <f>'2b COVID Adjustment'!$G$330</f>
        <v>4.43</v>
      </c>
      <c r="Z236" s="178" t="s">
        <v>132</v>
      </c>
      <c r="AA236" s="178">
        <f>'2c AWC adjustment'!$I$42+'2d Backwardation adjustment'!$I$42</f>
        <v>26.679544917909343</v>
      </c>
      <c r="AB236" s="328">
        <f>'2c AWC adjustment'!$J$42+'2d Backwardation adjustment'!$J$42+'2e COVID true-up'!$F$454</f>
        <v>26.679544917909343</v>
      </c>
      <c r="AC236" s="328">
        <f>'2e COVID true-up'!$G$454</f>
        <v>0</v>
      </c>
      <c r="AD236" s="6"/>
    </row>
    <row r="237" spans="1:30" s="61" customFormat="1">
      <c r="A237" s="1"/>
      <c r="B237" s="399"/>
      <c r="C237" s="389" t="s">
        <v>127</v>
      </c>
      <c r="D237" s="392" t="s">
        <v>148</v>
      </c>
      <c r="E237" s="395" t="s">
        <v>129</v>
      </c>
      <c r="F237" s="95" t="s">
        <v>130</v>
      </c>
      <c r="G237" s="413"/>
      <c r="H237" s="407"/>
      <c r="I237" s="57"/>
      <c r="J237" s="178" t="s">
        <v>132</v>
      </c>
      <c r="K237" s="178" t="s">
        <v>132</v>
      </c>
      <c r="L237" s="178" t="s">
        <v>132</v>
      </c>
      <c r="M237" s="178" t="s">
        <v>132</v>
      </c>
      <c r="N237" s="178" t="s">
        <v>132</v>
      </c>
      <c r="O237" s="178" t="s">
        <v>132</v>
      </c>
      <c r="P237" s="178" t="s">
        <v>132</v>
      </c>
      <c r="Q237" s="178" t="s">
        <v>132</v>
      </c>
      <c r="R237" s="172"/>
      <c r="S237" s="178" t="s">
        <v>132</v>
      </c>
      <c r="T237" s="178" t="s">
        <v>132</v>
      </c>
      <c r="U237" s="178" t="s">
        <v>132</v>
      </c>
      <c r="V237" s="178" t="s">
        <v>132</v>
      </c>
      <c r="W237" s="178">
        <v>0</v>
      </c>
      <c r="X237" s="178">
        <f>'2b COVID Adjustment'!$F$331</f>
        <v>0</v>
      </c>
      <c r="Y237" s="178">
        <f>'2b COVID Adjustment'!$G$331</f>
        <v>0</v>
      </c>
      <c r="Z237" s="178" t="s">
        <v>132</v>
      </c>
      <c r="AA237" s="178" t="s">
        <v>132</v>
      </c>
      <c r="AB237" s="329">
        <f>'2e COVID true-up'!$F$455</f>
        <v>0</v>
      </c>
      <c r="AC237" s="329">
        <f>'2e COVID true-up'!$G$455</f>
        <v>0</v>
      </c>
      <c r="AD237" s="1"/>
    </row>
    <row r="238" spans="1:30">
      <c r="A238" s="1"/>
      <c r="B238" s="399"/>
      <c r="C238" s="390"/>
      <c r="D238" s="393"/>
      <c r="E238" s="396"/>
      <c r="F238" s="137" t="s">
        <v>133</v>
      </c>
      <c r="G238" s="413"/>
      <c r="H238" s="407"/>
      <c r="I238" s="172"/>
      <c r="J238" s="178" t="s">
        <v>132</v>
      </c>
      <c r="K238" s="178" t="s">
        <v>132</v>
      </c>
      <c r="L238" s="178" t="s">
        <v>132</v>
      </c>
      <c r="M238" s="178" t="s">
        <v>132</v>
      </c>
      <c r="N238" s="178" t="s">
        <v>132</v>
      </c>
      <c r="O238" s="178" t="s">
        <v>132</v>
      </c>
      <c r="P238" s="178" t="s">
        <v>132</v>
      </c>
      <c r="Q238" s="178" t="s">
        <v>132</v>
      </c>
      <c r="R238" s="172"/>
      <c r="S238" s="178" t="s">
        <v>132</v>
      </c>
      <c r="T238" s="178" t="s">
        <v>132</v>
      </c>
      <c r="U238" s="178" t="s">
        <v>132</v>
      </c>
      <c r="V238" s="178" t="s">
        <v>132</v>
      </c>
      <c r="W238" s="178">
        <v>0</v>
      </c>
      <c r="X238" s="178">
        <f>'2b COVID Adjustment'!$F$331</f>
        <v>0</v>
      </c>
      <c r="Y238" s="178">
        <f>'2b COVID Adjustment'!$G$331</f>
        <v>0</v>
      </c>
      <c r="Z238" s="178" t="s">
        <v>132</v>
      </c>
      <c r="AA238" s="178" t="s">
        <v>132</v>
      </c>
      <c r="AB238" s="329">
        <f>'2e COVID true-up'!$F$455</f>
        <v>0</v>
      </c>
      <c r="AC238" s="329">
        <f>'2e COVID true-up'!$G$455</f>
        <v>0</v>
      </c>
      <c r="AD238" s="1"/>
    </row>
    <row r="239" spans="1:30">
      <c r="A239" s="1"/>
      <c r="B239" s="399"/>
      <c r="C239" s="390"/>
      <c r="D239" s="393"/>
      <c r="E239" s="396"/>
      <c r="F239" s="137" t="s">
        <v>134</v>
      </c>
      <c r="G239" s="413"/>
      <c r="H239" s="407"/>
      <c r="I239" s="172"/>
      <c r="J239" s="178" t="s">
        <v>132</v>
      </c>
      <c r="K239" s="178" t="s">
        <v>132</v>
      </c>
      <c r="L239" s="178" t="s">
        <v>132</v>
      </c>
      <c r="M239" s="178" t="s">
        <v>132</v>
      </c>
      <c r="N239" s="178" t="s">
        <v>132</v>
      </c>
      <c r="O239" s="178" t="s">
        <v>132</v>
      </c>
      <c r="P239" s="178" t="s">
        <v>132</v>
      </c>
      <c r="Q239" s="178" t="s">
        <v>132</v>
      </c>
      <c r="R239" s="172"/>
      <c r="S239" s="178" t="s">
        <v>132</v>
      </c>
      <c r="T239" s="178" t="s">
        <v>132</v>
      </c>
      <c r="U239" s="178" t="s">
        <v>132</v>
      </c>
      <c r="V239" s="178" t="s">
        <v>132</v>
      </c>
      <c r="W239" s="178">
        <v>0</v>
      </c>
      <c r="X239" s="178">
        <f>'2b COVID Adjustment'!$F$331</f>
        <v>0</v>
      </c>
      <c r="Y239" s="178">
        <f>'2b COVID Adjustment'!$G$331</f>
        <v>0</v>
      </c>
      <c r="Z239" s="178" t="s">
        <v>132</v>
      </c>
      <c r="AA239" s="178" t="s">
        <v>132</v>
      </c>
      <c r="AB239" s="329">
        <f>'2e COVID true-up'!$F$455</f>
        <v>0</v>
      </c>
      <c r="AC239" s="329">
        <f>'2e COVID true-up'!$G$455</f>
        <v>0</v>
      </c>
      <c r="AD239" s="1"/>
    </row>
    <row r="240" spans="1:30">
      <c r="A240" s="1"/>
      <c r="B240" s="399"/>
      <c r="C240" s="390"/>
      <c r="D240" s="393"/>
      <c r="E240" s="396"/>
      <c r="F240" s="137" t="s">
        <v>135</v>
      </c>
      <c r="G240" s="413"/>
      <c r="H240" s="407"/>
      <c r="I240" s="172"/>
      <c r="J240" s="178" t="s">
        <v>132</v>
      </c>
      <c r="K240" s="178" t="s">
        <v>132</v>
      </c>
      <c r="L240" s="178" t="s">
        <v>132</v>
      </c>
      <c r="M240" s="178" t="s">
        <v>132</v>
      </c>
      <c r="N240" s="178" t="s">
        <v>132</v>
      </c>
      <c r="O240" s="178" t="s">
        <v>132</v>
      </c>
      <c r="P240" s="178" t="s">
        <v>132</v>
      </c>
      <c r="Q240" s="178" t="s">
        <v>132</v>
      </c>
      <c r="R240" s="172"/>
      <c r="S240" s="178" t="s">
        <v>132</v>
      </c>
      <c r="T240" s="178" t="s">
        <v>132</v>
      </c>
      <c r="U240" s="178" t="s">
        <v>132</v>
      </c>
      <c r="V240" s="178" t="s">
        <v>132</v>
      </c>
      <c r="W240" s="178">
        <v>0</v>
      </c>
      <c r="X240" s="178">
        <f>'2b COVID Adjustment'!$F$331</f>
        <v>0</v>
      </c>
      <c r="Y240" s="178">
        <f>'2b COVID Adjustment'!$G$331</f>
        <v>0</v>
      </c>
      <c r="Z240" s="178" t="s">
        <v>132</v>
      </c>
      <c r="AA240" s="178" t="s">
        <v>132</v>
      </c>
      <c r="AB240" s="329">
        <f>'2e COVID true-up'!$F$455</f>
        <v>0</v>
      </c>
      <c r="AC240" s="329">
        <f>'2e COVID true-up'!$G$455</f>
        <v>0</v>
      </c>
      <c r="AD240" s="1"/>
    </row>
    <row r="241" spans="1:30">
      <c r="A241" s="1"/>
      <c r="B241" s="399"/>
      <c r="C241" s="390"/>
      <c r="D241" s="393"/>
      <c r="E241" s="396"/>
      <c r="F241" s="137" t="s">
        <v>136</v>
      </c>
      <c r="G241" s="413"/>
      <c r="H241" s="407"/>
      <c r="I241" s="172"/>
      <c r="J241" s="178" t="s">
        <v>132</v>
      </c>
      <c r="K241" s="178" t="s">
        <v>132</v>
      </c>
      <c r="L241" s="178" t="s">
        <v>132</v>
      </c>
      <c r="M241" s="178" t="s">
        <v>132</v>
      </c>
      <c r="N241" s="178" t="s">
        <v>132</v>
      </c>
      <c r="O241" s="178" t="s">
        <v>132</v>
      </c>
      <c r="P241" s="178" t="s">
        <v>132</v>
      </c>
      <c r="Q241" s="178" t="s">
        <v>132</v>
      </c>
      <c r="R241" s="172"/>
      <c r="S241" s="178" t="s">
        <v>132</v>
      </c>
      <c r="T241" s="178" t="s">
        <v>132</v>
      </c>
      <c r="U241" s="178" t="s">
        <v>132</v>
      </c>
      <c r="V241" s="178" t="s">
        <v>132</v>
      </c>
      <c r="W241" s="178">
        <v>0</v>
      </c>
      <c r="X241" s="178">
        <f>'2b COVID Adjustment'!$F$331</f>
        <v>0</v>
      </c>
      <c r="Y241" s="178">
        <f>'2b COVID Adjustment'!$G$331</f>
        <v>0</v>
      </c>
      <c r="Z241" s="178" t="s">
        <v>132</v>
      </c>
      <c r="AA241" s="178" t="s">
        <v>132</v>
      </c>
      <c r="AB241" s="329">
        <f>'2e COVID true-up'!$F$455</f>
        <v>0</v>
      </c>
      <c r="AC241" s="329">
        <f>'2e COVID true-up'!$G$455</f>
        <v>0</v>
      </c>
      <c r="AD241" s="1"/>
    </row>
    <row r="242" spans="1:30">
      <c r="A242" s="1"/>
      <c r="B242" s="399"/>
      <c r="C242" s="390"/>
      <c r="D242" s="393"/>
      <c r="E242" s="396"/>
      <c r="F242" s="137" t="s">
        <v>137</v>
      </c>
      <c r="G242" s="413"/>
      <c r="H242" s="407"/>
      <c r="I242" s="172"/>
      <c r="J242" s="178" t="s">
        <v>132</v>
      </c>
      <c r="K242" s="178" t="s">
        <v>132</v>
      </c>
      <c r="L242" s="178" t="s">
        <v>132</v>
      </c>
      <c r="M242" s="178" t="s">
        <v>132</v>
      </c>
      <c r="N242" s="178" t="s">
        <v>132</v>
      </c>
      <c r="O242" s="178" t="s">
        <v>132</v>
      </c>
      <c r="P242" s="178" t="s">
        <v>132</v>
      </c>
      <c r="Q242" s="178" t="s">
        <v>132</v>
      </c>
      <c r="R242" s="172"/>
      <c r="S242" s="178" t="s">
        <v>132</v>
      </c>
      <c r="T242" s="178" t="s">
        <v>132</v>
      </c>
      <c r="U242" s="178" t="s">
        <v>132</v>
      </c>
      <c r="V242" s="178" t="s">
        <v>132</v>
      </c>
      <c r="W242" s="178">
        <v>0</v>
      </c>
      <c r="X242" s="178">
        <f>'2b COVID Adjustment'!$F$331</f>
        <v>0</v>
      </c>
      <c r="Y242" s="178">
        <f>'2b COVID Adjustment'!$G$331</f>
        <v>0</v>
      </c>
      <c r="Z242" s="178" t="s">
        <v>132</v>
      </c>
      <c r="AA242" s="178" t="s">
        <v>132</v>
      </c>
      <c r="AB242" s="329">
        <f>'2e COVID true-up'!$F$455</f>
        <v>0</v>
      </c>
      <c r="AC242" s="329">
        <f>'2e COVID true-up'!$G$455</f>
        <v>0</v>
      </c>
      <c r="AD242" s="1"/>
    </row>
    <row r="243" spans="1:30">
      <c r="A243" s="1"/>
      <c r="B243" s="399"/>
      <c r="C243" s="390"/>
      <c r="D243" s="393"/>
      <c r="E243" s="396"/>
      <c r="F243" s="137" t="s">
        <v>138</v>
      </c>
      <c r="G243" s="413"/>
      <c r="H243" s="407"/>
      <c r="I243" s="172"/>
      <c r="J243" s="178" t="s">
        <v>132</v>
      </c>
      <c r="K243" s="178" t="s">
        <v>132</v>
      </c>
      <c r="L243" s="178" t="s">
        <v>132</v>
      </c>
      <c r="M243" s="178" t="s">
        <v>132</v>
      </c>
      <c r="N243" s="178" t="s">
        <v>132</v>
      </c>
      <c r="O243" s="178" t="s">
        <v>132</v>
      </c>
      <c r="P243" s="178" t="s">
        <v>132</v>
      </c>
      <c r="Q243" s="178" t="s">
        <v>132</v>
      </c>
      <c r="R243" s="172"/>
      <c r="S243" s="178" t="s">
        <v>132</v>
      </c>
      <c r="T243" s="178" t="s">
        <v>132</v>
      </c>
      <c r="U243" s="178" t="s">
        <v>132</v>
      </c>
      <c r="V243" s="178" t="s">
        <v>132</v>
      </c>
      <c r="W243" s="178">
        <v>0</v>
      </c>
      <c r="X243" s="178">
        <f>'2b COVID Adjustment'!$F$331</f>
        <v>0</v>
      </c>
      <c r="Y243" s="178">
        <f>'2b COVID Adjustment'!$G$331</f>
        <v>0</v>
      </c>
      <c r="Z243" s="178" t="s">
        <v>132</v>
      </c>
      <c r="AA243" s="178" t="s">
        <v>132</v>
      </c>
      <c r="AB243" s="329">
        <f>'2e COVID true-up'!$F$455</f>
        <v>0</v>
      </c>
      <c r="AC243" s="329">
        <f>'2e COVID true-up'!$G$455</f>
        <v>0</v>
      </c>
      <c r="AD243" s="1"/>
    </row>
    <row r="244" spans="1:30">
      <c r="A244" s="1"/>
      <c r="B244" s="399"/>
      <c r="C244" s="390"/>
      <c r="D244" s="393"/>
      <c r="E244" s="396"/>
      <c r="F244" s="137" t="s">
        <v>139</v>
      </c>
      <c r="G244" s="413"/>
      <c r="H244" s="407"/>
      <c r="I244" s="172"/>
      <c r="J244" s="178" t="s">
        <v>132</v>
      </c>
      <c r="K244" s="178" t="s">
        <v>132</v>
      </c>
      <c r="L244" s="178" t="s">
        <v>132</v>
      </c>
      <c r="M244" s="178" t="s">
        <v>132</v>
      </c>
      <c r="N244" s="178" t="s">
        <v>132</v>
      </c>
      <c r="O244" s="178" t="s">
        <v>132</v>
      </c>
      <c r="P244" s="178" t="s">
        <v>132</v>
      </c>
      <c r="Q244" s="178" t="s">
        <v>132</v>
      </c>
      <c r="R244" s="172"/>
      <c r="S244" s="178" t="s">
        <v>132</v>
      </c>
      <c r="T244" s="178" t="s">
        <v>132</v>
      </c>
      <c r="U244" s="178" t="s">
        <v>132</v>
      </c>
      <c r="V244" s="178" t="s">
        <v>132</v>
      </c>
      <c r="W244" s="178">
        <v>0</v>
      </c>
      <c r="X244" s="178">
        <f>'2b COVID Adjustment'!$F$331</f>
        <v>0</v>
      </c>
      <c r="Y244" s="178">
        <f>'2b COVID Adjustment'!$G$331</f>
        <v>0</v>
      </c>
      <c r="Z244" s="178" t="s">
        <v>132</v>
      </c>
      <c r="AA244" s="178" t="s">
        <v>132</v>
      </c>
      <c r="AB244" s="329">
        <f>'2e COVID true-up'!$F$455</f>
        <v>0</v>
      </c>
      <c r="AC244" s="329">
        <f>'2e COVID true-up'!$G$455</f>
        <v>0</v>
      </c>
      <c r="AD244" s="1"/>
    </row>
    <row r="245" spans="1:30">
      <c r="A245" s="1"/>
      <c r="B245" s="399"/>
      <c r="C245" s="390"/>
      <c r="D245" s="393"/>
      <c r="E245" s="396"/>
      <c r="F245" s="137" t="s">
        <v>140</v>
      </c>
      <c r="G245" s="413"/>
      <c r="H245" s="407"/>
      <c r="I245" s="172"/>
      <c r="J245" s="178" t="s">
        <v>132</v>
      </c>
      <c r="K245" s="178" t="s">
        <v>132</v>
      </c>
      <c r="L245" s="178" t="s">
        <v>132</v>
      </c>
      <c r="M245" s="178" t="s">
        <v>132</v>
      </c>
      <c r="N245" s="178" t="s">
        <v>132</v>
      </c>
      <c r="O245" s="178" t="s">
        <v>132</v>
      </c>
      <c r="P245" s="178" t="s">
        <v>132</v>
      </c>
      <c r="Q245" s="178" t="s">
        <v>132</v>
      </c>
      <c r="R245" s="172"/>
      <c r="S245" s="178" t="s">
        <v>132</v>
      </c>
      <c r="T245" s="178" t="s">
        <v>132</v>
      </c>
      <c r="U245" s="178" t="s">
        <v>132</v>
      </c>
      <c r="V245" s="178" t="s">
        <v>132</v>
      </c>
      <c r="W245" s="178">
        <v>0</v>
      </c>
      <c r="X245" s="178">
        <f>'2b COVID Adjustment'!$F$331</f>
        <v>0</v>
      </c>
      <c r="Y245" s="178">
        <f>'2b COVID Adjustment'!$G$331</f>
        <v>0</v>
      </c>
      <c r="Z245" s="178" t="s">
        <v>132</v>
      </c>
      <c r="AA245" s="178" t="s">
        <v>132</v>
      </c>
      <c r="AB245" s="329">
        <f>'2e COVID true-up'!$F$455</f>
        <v>0</v>
      </c>
      <c r="AC245" s="329">
        <f>'2e COVID true-up'!$G$455</f>
        <v>0</v>
      </c>
      <c r="AD245" s="1"/>
    </row>
    <row r="246" spans="1:30">
      <c r="A246" s="1"/>
      <c r="B246" s="399"/>
      <c r="C246" s="390"/>
      <c r="D246" s="393"/>
      <c r="E246" s="396"/>
      <c r="F246" s="137" t="s">
        <v>141</v>
      </c>
      <c r="G246" s="413"/>
      <c r="H246" s="407"/>
      <c r="I246" s="172"/>
      <c r="J246" s="178" t="s">
        <v>132</v>
      </c>
      <c r="K246" s="178" t="s">
        <v>132</v>
      </c>
      <c r="L246" s="178" t="s">
        <v>132</v>
      </c>
      <c r="M246" s="178" t="s">
        <v>132</v>
      </c>
      <c r="N246" s="178" t="s">
        <v>132</v>
      </c>
      <c r="O246" s="178" t="s">
        <v>132</v>
      </c>
      <c r="P246" s="178" t="s">
        <v>132</v>
      </c>
      <c r="Q246" s="178" t="s">
        <v>132</v>
      </c>
      <c r="R246" s="172"/>
      <c r="S246" s="178" t="s">
        <v>132</v>
      </c>
      <c r="T246" s="178" t="s">
        <v>132</v>
      </c>
      <c r="U246" s="178" t="s">
        <v>132</v>
      </c>
      <c r="V246" s="178" t="s">
        <v>132</v>
      </c>
      <c r="W246" s="178">
        <v>0</v>
      </c>
      <c r="X246" s="178">
        <f>'2b COVID Adjustment'!$F$331</f>
        <v>0</v>
      </c>
      <c r="Y246" s="178">
        <f>'2b COVID Adjustment'!$G$331</f>
        <v>0</v>
      </c>
      <c r="Z246" s="178" t="s">
        <v>132</v>
      </c>
      <c r="AA246" s="178" t="s">
        <v>132</v>
      </c>
      <c r="AB246" s="329">
        <f>'2e COVID true-up'!$F$455</f>
        <v>0</v>
      </c>
      <c r="AC246" s="329">
        <f>'2e COVID true-up'!$G$455</f>
        <v>0</v>
      </c>
      <c r="AD246" s="1"/>
    </row>
    <row r="247" spans="1:30">
      <c r="A247" s="1"/>
      <c r="B247" s="399"/>
      <c r="C247" s="390"/>
      <c r="D247" s="393"/>
      <c r="E247" s="396"/>
      <c r="F247" s="137" t="s">
        <v>142</v>
      </c>
      <c r="G247" s="413"/>
      <c r="H247" s="407"/>
      <c r="I247" s="172"/>
      <c r="J247" s="178" t="s">
        <v>132</v>
      </c>
      <c r="K247" s="178" t="s">
        <v>132</v>
      </c>
      <c r="L247" s="178" t="s">
        <v>132</v>
      </c>
      <c r="M247" s="178" t="s">
        <v>132</v>
      </c>
      <c r="N247" s="178" t="s">
        <v>132</v>
      </c>
      <c r="O247" s="178" t="s">
        <v>132</v>
      </c>
      <c r="P247" s="178" t="s">
        <v>132</v>
      </c>
      <c r="Q247" s="178" t="s">
        <v>132</v>
      </c>
      <c r="R247" s="172"/>
      <c r="S247" s="178" t="s">
        <v>132</v>
      </c>
      <c r="T247" s="178" t="s">
        <v>132</v>
      </c>
      <c r="U247" s="178" t="s">
        <v>132</v>
      </c>
      <c r="V247" s="178" t="s">
        <v>132</v>
      </c>
      <c r="W247" s="178">
        <v>0</v>
      </c>
      <c r="X247" s="178">
        <f>'2b COVID Adjustment'!$F$331</f>
        <v>0</v>
      </c>
      <c r="Y247" s="178">
        <f>'2b COVID Adjustment'!$G$331</f>
        <v>0</v>
      </c>
      <c r="Z247" s="178" t="s">
        <v>132</v>
      </c>
      <c r="AA247" s="178" t="s">
        <v>132</v>
      </c>
      <c r="AB247" s="329">
        <f>'2e COVID true-up'!$F$455</f>
        <v>0</v>
      </c>
      <c r="AC247" s="329">
        <f>'2e COVID true-up'!$G$455</f>
        <v>0</v>
      </c>
      <c r="AD247" s="1"/>
    </row>
    <row r="248" spans="1:30">
      <c r="A248" s="1"/>
      <c r="B248" s="399"/>
      <c r="C248" s="390"/>
      <c r="D248" s="393"/>
      <c r="E248" s="396"/>
      <c r="F248" s="137" t="s">
        <v>143</v>
      </c>
      <c r="G248" s="413"/>
      <c r="H248" s="407"/>
      <c r="I248" s="172"/>
      <c r="J248" s="178" t="s">
        <v>132</v>
      </c>
      <c r="K248" s="178" t="s">
        <v>132</v>
      </c>
      <c r="L248" s="178" t="s">
        <v>132</v>
      </c>
      <c r="M248" s="178" t="s">
        <v>132</v>
      </c>
      <c r="N248" s="178" t="s">
        <v>132</v>
      </c>
      <c r="O248" s="178" t="s">
        <v>132</v>
      </c>
      <c r="P248" s="178" t="s">
        <v>132</v>
      </c>
      <c r="Q248" s="178" t="s">
        <v>132</v>
      </c>
      <c r="R248" s="172"/>
      <c r="S248" s="178" t="s">
        <v>132</v>
      </c>
      <c r="T248" s="178" t="s">
        <v>132</v>
      </c>
      <c r="U248" s="178" t="s">
        <v>132</v>
      </c>
      <c r="V248" s="178" t="s">
        <v>132</v>
      </c>
      <c r="W248" s="178">
        <v>0</v>
      </c>
      <c r="X248" s="178">
        <f>'2b COVID Adjustment'!$F$331</f>
        <v>0</v>
      </c>
      <c r="Y248" s="178">
        <f>'2b COVID Adjustment'!$G$331</f>
        <v>0</v>
      </c>
      <c r="Z248" s="178" t="s">
        <v>132</v>
      </c>
      <c r="AA248" s="178" t="s">
        <v>132</v>
      </c>
      <c r="AB248" s="329">
        <f>'2e COVID true-up'!$F$455</f>
        <v>0</v>
      </c>
      <c r="AC248" s="329">
        <f>'2e COVID true-up'!$G$455</f>
        <v>0</v>
      </c>
      <c r="AD248" s="1"/>
    </row>
    <row r="249" spans="1:30">
      <c r="A249" s="1"/>
      <c r="B249" s="399"/>
      <c r="C249" s="390"/>
      <c r="D249" s="393"/>
      <c r="E249" s="396"/>
      <c r="F249" s="137" t="s">
        <v>144</v>
      </c>
      <c r="G249" s="413"/>
      <c r="H249" s="407"/>
      <c r="I249" s="172"/>
      <c r="J249" s="178" t="s">
        <v>132</v>
      </c>
      <c r="K249" s="178" t="s">
        <v>132</v>
      </c>
      <c r="L249" s="178" t="s">
        <v>132</v>
      </c>
      <c r="M249" s="178" t="s">
        <v>132</v>
      </c>
      <c r="N249" s="178" t="s">
        <v>132</v>
      </c>
      <c r="O249" s="178" t="s">
        <v>132</v>
      </c>
      <c r="P249" s="178" t="s">
        <v>132</v>
      </c>
      <c r="Q249" s="178" t="s">
        <v>132</v>
      </c>
      <c r="R249" s="172"/>
      <c r="S249" s="178" t="s">
        <v>132</v>
      </c>
      <c r="T249" s="178" t="s">
        <v>132</v>
      </c>
      <c r="U249" s="178" t="s">
        <v>132</v>
      </c>
      <c r="V249" s="178" t="s">
        <v>132</v>
      </c>
      <c r="W249" s="178">
        <v>0</v>
      </c>
      <c r="X249" s="178">
        <f>'2b COVID Adjustment'!$F$331</f>
        <v>0</v>
      </c>
      <c r="Y249" s="178">
        <f>'2b COVID Adjustment'!$G$331</f>
        <v>0</v>
      </c>
      <c r="Z249" s="178" t="s">
        <v>132</v>
      </c>
      <c r="AA249" s="178" t="s">
        <v>132</v>
      </c>
      <c r="AB249" s="329">
        <f>'2e COVID true-up'!$F$455</f>
        <v>0</v>
      </c>
      <c r="AC249" s="329">
        <f>'2e COVID true-up'!$G$455</f>
        <v>0</v>
      </c>
      <c r="AD249" s="1"/>
    </row>
    <row r="250" spans="1:30" s="62" customFormat="1" ht="15" thickBot="1">
      <c r="A250" s="1"/>
      <c r="B250" s="399"/>
      <c r="C250" s="391"/>
      <c r="D250" s="394"/>
      <c r="E250" s="397"/>
      <c r="F250" s="96" t="s">
        <v>145</v>
      </c>
      <c r="G250" s="413"/>
      <c r="H250" s="407"/>
      <c r="I250" s="58"/>
      <c r="J250" s="178" t="s">
        <v>132</v>
      </c>
      <c r="K250" s="178" t="s">
        <v>132</v>
      </c>
      <c r="L250" s="178" t="s">
        <v>132</v>
      </c>
      <c r="M250" s="178" t="s">
        <v>132</v>
      </c>
      <c r="N250" s="178" t="s">
        <v>132</v>
      </c>
      <c r="O250" s="178" t="s">
        <v>132</v>
      </c>
      <c r="P250" s="178" t="s">
        <v>132</v>
      </c>
      <c r="Q250" s="178" t="s">
        <v>132</v>
      </c>
      <c r="R250" s="172"/>
      <c r="S250" s="178" t="s">
        <v>132</v>
      </c>
      <c r="T250" s="178" t="s">
        <v>132</v>
      </c>
      <c r="U250" s="178" t="s">
        <v>132</v>
      </c>
      <c r="V250" s="178" t="s">
        <v>132</v>
      </c>
      <c r="W250" s="178">
        <v>0</v>
      </c>
      <c r="X250" s="178">
        <f>'2b COVID Adjustment'!$F$331</f>
        <v>0</v>
      </c>
      <c r="Y250" s="178">
        <f>'2b COVID Adjustment'!$G$331</f>
        <v>0</v>
      </c>
      <c r="Z250" s="178" t="s">
        <v>132</v>
      </c>
      <c r="AA250" s="178" t="s">
        <v>132</v>
      </c>
      <c r="AB250" s="329">
        <f>'2e COVID true-up'!$F$455</f>
        <v>0</v>
      </c>
      <c r="AC250" s="329">
        <f>'2e COVID true-up'!$G$455</f>
        <v>0</v>
      </c>
      <c r="AD250" s="1"/>
    </row>
    <row r="251" spans="1:30" s="61" customFormat="1">
      <c r="A251" s="1"/>
      <c r="B251" s="399"/>
      <c r="C251" s="389" t="s">
        <v>127</v>
      </c>
      <c r="D251" s="392" t="s">
        <v>148</v>
      </c>
      <c r="E251" s="395" t="s">
        <v>146</v>
      </c>
      <c r="F251" s="95" t="s">
        <v>130</v>
      </c>
      <c r="G251" s="413"/>
      <c r="H251" s="407"/>
      <c r="I251" s="57"/>
      <c r="J251" s="178" t="s">
        <v>132</v>
      </c>
      <c r="K251" s="178" t="s">
        <v>132</v>
      </c>
      <c r="L251" s="178" t="s">
        <v>132</v>
      </c>
      <c r="M251" s="178" t="s">
        <v>132</v>
      </c>
      <c r="N251" s="178" t="s">
        <v>132</v>
      </c>
      <c r="O251" s="178" t="s">
        <v>132</v>
      </c>
      <c r="P251" s="178" t="s">
        <v>132</v>
      </c>
      <c r="Q251" s="178" t="s">
        <v>132</v>
      </c>
      <c r="R251" s="172"/>
      <c r="S251" s="178" t="s">
        <v>132</v>
      </c>
      <c r="T251" s="178" t="s">
        <v>132</v>
      </c>
      <c r="U251" s="178" t="s">
        <v>132</v>
      </c>
      <c r="V251" s="178" t="s">
        <v>132</v>
      </c>
      <c r="W251" s="178">
        <v>0</v>
      </c>
      <c r="X251" s="178">
        <f>'2b COVID Adjustment'!$F$332</f>
        <v>0</v>
      </c>
      <c r="Y251" s="178">
        <f>'2b COVID Adjustment'!$G$332</f>
        <v>0</v>
      </c>
      <c r="Z251" s="178" t="s">
        <v>132</v>
      </c>
      <c r="AA251" s="178">
        <f>'2d Backwardation adjustment'!$I$43</f>
        <v>2.9742599903583686</v>
      </c>
      <c r="AB251" s="328">
        <f>'2d Backwardation adjustment'!$J$43+'2e COVID true-up'!$F$456</f>
        <v>2.9742599903583686</v>
      </c>
      <c r="AC251" s="329">
        <f>'2e COVID true-up'!$G$456</f>
        <v>0</v>
      </c>
      <c r="AD251" s="1"/>
    </row>
    <row r="252" spans="1:30">
      <c r="A252" s="1"/>
      <c r="B252" s="399"/>
      <c r="C252" s="390"/>
      <c r="D252" s="393"/>
      <c r="E252" s="396"/>
      <c r="F252" s="137" t="s">
        <v>133</v>
      </c>
      <c r="G252" s="413"/>
      <c r="H252" s="407"/>
      <c r="I252" s="172"/>
      <c r="J252" s="178" t="s">
        <v>132</v>
      </c>
      <c r="K252" s="178" t="s">
        <v>132</v>
      </c>
      <c r="L252" s="178" t="s">
        <v>132</v>
      </c>
      <c r="M252" s="178" t="s">
        <v>132</v>
      </c>
      <c r="N252" s="178" t="s">
        <v>132</v>
      </c>
      <c r="O252" s="178" t="s">
        <v>132</v>
      </c>
      <c r="P252" s="178" t="s">
        <v>132</v>
      </c>
      <c r="Q252" s="178" t="s">
        <v>132</v>
      </c>
      <c r="R252" s="172"/>
      <c r="S252" s="178" t="s">
        <v>132</v>
      </c>
      <c r="T252" s="178" t="s">
        <v>132</v>
      </c>
      <c r="U252" s="178" t="s">
        <v>132</v>
      </c>
      <c r="V252" s="178" t="s">
        <v>132</v>
      </c>
      <c r="W252" s="178">
        <v>0</v>
      </c>
      <c r="X252" s="178">
        <f>'2b COVID Adjustment'!$F$332</f>
        <v>0</v>
      </c>
      <c r="Y252" s="178">
        <f>'2b COVID Adjustment'!$G$332</f>
        <v>0</v>
      </c>
      <c r="Z252" s="178" t="s">
        <v>132</v>
      </c>
      <c r="AA252" s="178">
        <f>'2d Backwardation adjustment'!$I$43</f>
        <v>2.9742599903583686</v>
      </c>
      <c r="AB252" s="328">
        <f>'2d Backwardation adjustment'!$J$43+'2e COVID true-up'!$F$456</f>
        <v>2.9742599903583686</v>
      </c>
      <c r="AC252" s="329">
        <f>'2e COVID true-up'!$G$456</f>
        <v>0</v>
      </c>
      <c r="AD252" s="1"/>
    </row>
    <row r="253" spans="1:30">
      <c r="A253" s="1"/>
      <c r="B253" s="399"/>
      <c r="C253" s="390"/>
      <c r="D253" s="393"/>
      <c r="E253" s="396"/>
      <c r="F253" s="137" t="s">
        <v>134</v>
      </c>
      <c r="G253" s="413"/>
      <c r="H253" s="407"/>
      <c r="I253" s="172"/>
      <c r="J253" s="178" t="s">
        <v>132</v>
      </c>
      <c r="K253" s="178" t="s">
        <v>132</v>
      </c>
      <c r="L253" s="178" t="s">
        <v>132</v>
      </c>
      <c r="M253" s="178" t="s">
        <v>132</v>
      </c>
      <c r="N253" s="178" t="s">
        <v>132</v>
      </c>
      <c r="O253" s="178" t="s">
        <v>132</v>
      </c>
      <c r="P253" s="178" t="s">
        <v>132</v>
      </c>
      <c r="Q253" s="178" t="s">
        <v>132</v>
      </c>
      <c r="R253" s="172"/>
      <c r="S253" s="178" t="s">
        <v>132</v>
      </c>
      <c r="T253" s="178" t="s">
        <v>132</v>
      </c>
      <c r="U253" s="178" t="s">
        <v>132</v>
      </c>
      <c r="V253" s="178" t="s">
        <v>132</v>
      </c>
      <c r="W253" s="178">
        <v>0</v>
      </c>
      <c r="X253" s="178">
        <f>'2b COVID Adjustment'!$F$332</f>
        <v>0</v>
      </c>
      <c r="Y253" s="178">
        <f>'2b COVID Adjustment'!$G$332</f>
        <v>0</v>
      </c>
      <c r="Z253" s="178" t="s">
        <v>132</v>
      </c>
      <c r="AA253" s="178">
        <f>'2d Backwardation adjustment'!$I$43</f>
        <v>2.9742599903583686</v>
      </c>
      <c r="AB253" s="328">
        <f>'2d Backwardation adjustment'!$J$43+'2e COVID true-up'!$F$456</f>
        <v>2.9742599903583686</v>
      </c>
      <c r="AC253" s="329">
        <f>'2e COVID true-up'!$G$456</f>
        <v>0</v>
      </c>
      <c r="AD253" s="1"/>
    </row>
    <row r="254" spans="1:30">
      <c r="A254" s="1"/>
      <c r="B254" s="399"/>
      <c r="C254" s="390"/>
      <c r="D254" s="393"/>
      <c r="E254" s="396"/>
      <c r="F254" s="137" t="s">
        <v>135</v>
      </c>
      <c r="G254" s="413"/>
      <c r="H254" s="407"/>
      <c r="I254" s="172"/>
      <c r="J254" s="178" t="s">
        <v>132</v>
      </c>
      <c r="K254" s="178" t="s">
        <v>132</v>
      </c>
      <c r="L254" s="178" t="s">
        <v>132</v>
      </c>
      <c r="M254" s="178" t="s">
        <v>132</v>
      </c>
      <c r="N254" s="178" t="s">
        <v>132</v>
      </c>
      <c r="O254" s="178" t="s">
        <v>132</v>
      </c>
      <c r="P254" s="178" t="s">
        <v>132</v>
      </c>
      <c r="Q254" s="178" t="s">
        <v>132</v>
      </c>
      <c r="R254" s="172"/>
      <c r="S254" s="178" t="s">
        <v>132</v>
      </c>
      <c r="T254" s="178" t="s">
        <v>132</v>
      </c>
      <c r="U254" s="178" t="s">
        <v>132</v>
      </c>
      <c r="V254" s="178" t="s">
        <v>132</v>
      </c>
      <c r="W254" s="178">
        <v>0</v>
      </c>
      <c r="X254" s="178">
        <f>'2b COVID Adjustment'!$F$332</f>
        <v>0</v>
      </c>
      <c r="Y254" s="178">
        <f>'2b COVID Adjustment'!$G$332</f>
        <v>0</v>
      </c>
      <c r="Z254" s="178" t="s">
        <v>132</v>
      </c>
      <c r="AA254" s="178">
        <f>'2d Backwardation adjustment'!$I$43</f>
        <v>2.9742599903583686</v>
      </c>
      <c r="AB254" s="328">
        <f>'2d Backwardation adjustment'!$J$43+'2e COVID true-up'!$F$456</f>
        <v>2.9742599903583686</v>
      </c>
      <c r="AC254" s="329">
        <f>'2e COVID true-up'!$G$456</f>
        <v>0</v>
      </c>
      <c r="AD254" s="1"/>
    </row>
    <row r="255" spans="1:30">
      <c r="A255" s="1"/>
      <c r="B255" s="399"/>
      <c r="C255" s="390"/>
      <c r="D255" s="393"/>
      <c r="E255" s="396"/>
      <c r="F255" s="137" t="s">
        <v>136</v>
      </c>
      <c r="G255" s="413"/>
      <c r="H255" s="407"/>
      <c r="I255" s="172"/>
      <c r="J255" s="178" t="s">
        <v>132</v>
      </c>
      <c r="K255" s="178" t="s">
        <v>132</v>
      </c>
      <c r="L255" s="178" t="s">
        <v>132</v>
      </c>
      <c r="M255" s="178" t="s">
        <v>132</v>
      </c>
      <c r="N255" s="178" t="s">
        <v>132</v>
      </c>
      <c r="O255" s="178" t="s">
        <v>132</v>
      </c>
      <c r="P255" s="178" t="s">
        <v>132</v>
      </c>
      <c r="Q255" s="178" t="s">
        <v>132</v>
      </c>
      <c r="R255" s="172"/>
      <c r="S255" s="178" t="s">
        <v>132</v>
      </c>
      <c r="T255" s="178" t="s">
        <v>132</v>
      </c>
      <c r="U255" s="178" t="s">
        <v>132</v>
      </c>
      <c r="V255" s="178" t="s">
        <v>132</v>
      </c>
      <c r="W255" s="178">
        <v>0</v>
      </c>
      <c r="X255" s="178">
        <f>'2b COVID Adjustment'!$F$332</f>
        <v>0</v>
      </c>
      <c r="Y255" s="178">
        <f>'2b COVID Adjustment'!$G$332</f>
        <v>0</v>
      </c>
      <c r="Z255" s="178" t="s">
        <v>132</v>
      </c>
      <c r="AA255" s="178">
        <f>'2d Backwardation adjustment'!$I$43</f>
        <v>2.9742599903583686</v>
      </c>
      <c r="AB255" s="328">
        <f>'2d Backwardation adjustment'!$J$43+'2e COVID true-up'!$F$456</f>
        <v>2.9742599903583686</v>
      </c>
      <c r="AC255" s="329">
        <f>'2e COVID true-up'!$G$456</f>
        <v>0</v>
      </c>
      <c r="AD255" s="1"/>
    </row>
    <row r="256" spans="1:30">
      <c r="A256" s="1"/>
      <c r="B256" s="399"/>
      <c r="C256" s="390"/>
      <c r="D256" s="393"/>
      <c r="E256" s="396"/>
      <c r="F256" s="137" t="s">
        <v>137</v>
      </c>
      <c r="G256" s="413"/>
      <c r="H256" s="407"/>
      <c r="I256" s="172"/>
      <c r="J256" s="178" t="s">
        <v>132</v>
      </c>
      <c r="K256" s="178" t="s">
        <v>132</v>
      </c>
      <c r="L256" s="178" t="s">
        <v>132</v>
      </c>
      <c r="M256" s="178" t="s">
        <v>132</v>
      </c>
      <c r="N256" s="178" t="s">
        <v>132</v>
      </c>
      <c r="O256" s="178" t="s">
        <v>132</v>
      </c>
      <c r="P256" s="178" t="s">
        <v>132</v>
      </c>
      <c r="Q256" s="178" t="s">
        <v>132</v>
      </c>
      <c r="R256" s="172"/>
      <c r="S256" s="178" t="s">
        <v>132</v>
      </c>
      <c r="T256" s="178" t="s">
        <v>132</v>
      </c>
      <c r="U256" s="178" t="s">
        <v>132</v>
      </c>
      <c r="V256" s="178" t="s">
        <v>132</v>
      </c>
      <c r="W256" s="178">
        <v>0</v>
      </c>
      <c r="X256" s="178">
        <f>'2b COVID Adjustment'!$F$332</f>
        <v>0</v>
      </c>
      <c r="Y256" s="178">
        <f>'2b COVID Adjustment'!$G$332</f>
        <v>0</v>
      </c>
      <c r="Z256" s="178" t="s">
        <v>132</v>
      </c>
      <c r="AA256" s="178">
        <f>'2d Backwardation adjustment'!$I$43</f>
        <v>2.9742599903583686</v>
      </c>
      <c r="AB256" s="328">
        <f>'2d Backwardation adjustment'!$J$43+'2e COVID true-up'!$F$456</f>
        <v>2.9742599903583686</v>
      </c>
      <c r="AC256" s="329">
        <f>'2e COVID true-up'!$G$456</f>
        <v>0</v>
      </c>
      <c r="AD256" s="1"/>
    </row>
    <row r="257" spans="1:30">
      <c r="A257" s="1"/>
      <c r="B257" s="399"/>
      <c r="C257" s="390"/>
      <c r="D257" s="393"/>
      <c r="E257" s="396"/>
      <c r="F257" s="137" t="s">
        <v>138</v>
      </c>
      <c r="G257" s="413"/>
      <c r="H257" s="407"/>
      <c r="I257" s="172"/>
      <c r="J257" s="178" t="s">
        <v>132</v>
      </c>
      <c r="K257" s="178" t="s">
        <v>132</v>
      </c>
      <c r="L257" s="178" t="s">
        <v>132</v>
      </c>
      <c r="M257" s="178" t="s">
        <v>132</v>
      </c>
      <c r="N257" s="178" t="s">
        <v>132</v>
      </c>
      <c r="O257" s="178" t="s">
        <v>132</v>
      </c>
      <c r="P257" s="178" t="s">
        <v>132</v>
      </c>
      <c r="Q257" s="178" t="s">
        <v>132</v>
      </c>
      <c r="R257" s="172"/>
      <c r="S257" s="178" t="s">
        <v>132</v>
      </c>
      <c r="T257" s="178" t="s">
        <v>132</v>
      </c>
      <c r="U257" s="178" t="s">
        <v>132</v>
      </c>
      <c r="V257" s="178" t="s">
        <v>132</v>
      </c>
      <c r="W257" s="178">
        <v>0</v>
      </c>
      <c r="X257" s="178">
        <f>'2b COVID Adjustment'!$F$332</f>
        <v>0</v>
      </c>
      <c r="Y257" s="178">
        <f>'2b COVID Adjustment'!$G$332</f>
        <v>0</v>
      </c>
      <c r="Z257" s="178" t="s">
        <v>132</v>
      </c>
      <c r="AA257" s="178">
        <f>'2d Backwardation adjustment'!$I$43</f>
        <v>2.9742599903583686</v>
      </c>
      <c r="AB257" s="328">
        <f>'2d Backwardation adjustment'!$J$43+'2e COVID true-up'!$F$456</f>
        <v>2.9742599903583686</v>
      </c>
      <c r="AC257" s="329">
        <f>'2e COVID true-up'!$G$456</f>
        <v>0</v>
      </c>
      <c r="AD257" s="1"/>
    </row>
    <row r="258" spans="1:30">
      <c r="A258" s="1"/>
      <c r="B258" s="399"/>
      <c r="C258" s="390"/>
      <c r="D258" s="393"/>
      <c r="E258" s="396"/>
      <c r="F258" s="137" t="s">
        <v>139</v>
      </c>
      <c r="G258" s="413"/>
      <c r="H258" s="407"/>
      <c r="I258" s="172"/>
      <c r="J258" s="178" t="s">
        <v>132</v>
      </c>
      <c r="K258" s="178" t="s">
        <v>132</v>
      </c>
      <c r="L258" s="178" t="s">
        <v>132</v>
      </c>
      <c r="M258" s="178" t="s">
        <v>132</v>
      </c>
      <c r="N258" s="178" t="s">
        <v>132</v>
      </c>
      <c r="O258" s="178" t="s">
        <v>132</v>
      </c>
      <c r="P258" s="178" t="s">
        <v>132</v>
      </c>
      <c r="Q258" s="178" t="s">
        <v>132</v>
      </c>
      <c r="R258" s="172"/>
      <c r="S258" s="178" t="s">
        <v>132</v>
      </c>
      <c r="T258" s="178" t="s">
        <v>132</v>
      </c>
      <c r="U258" s="178" t="s">
        <v>132</v>
      </c>
      <c r="V258" s="178" t="s">
        <v>132</v>
      </c>
      <c r="W258" s="178">
        <v>0</v>
      </c>
      <c r="X258" s="178">
        <f>'2b COVID Adjustment'!$F$332</f>
        <v>0</v>
      </c>
      <c r="Y258" s="178">
        <f>'2b COVID Adjustment'!$G$332</f>
        <v>0</v>
      </c>
      <c r="Z258" s="178" t="s">
        <v>132</v>
      </c>
      <c r="AA258" s="178">
        <f>'2d Backwardation adjustment'!$I$43</f>
        <v>2.9742599903583686</v>
      </c>
      <c r="AB258" s="328">
        <f>'2d Backwardation adjustment'!$J$43+'2e COVID true-up'!$F$456</f>
        <v>2.9742599903583686</v>
      </c>
      <c r="AC258" s="329">
        <f>'2e COVID true-up'!$G$456</f>
        <v>0</v>
      </c>
      <c r="AD258" s="1"/>
    </row>
    <row r="259" spans="1:30">
      <c r="A259" s="1"/>
      <c r="B259" s="399"/>
      <c r="C259" s="390"/>
      <c r="D259" s="393"/>
      <c r="E259" s="396"/>
      <c r="F259" s="137" t="s">
        <v>140</v>
      </c>
      <c r="G259" s="413"/>
      <c r="H259" s="407"/>
      <c r="I259" s="172"/>
      <c r="J259" s="178" t="s">
        <v>132</v>
      </c>
      <c r="K259" s="178" t="s">
        <v>132</v>
      </c>
      <c r="L259" s="178" t="s">
        <v>132</v>
      </c>
      <c r="M259" s="178" t="s">
        <v>132</v>
      </c>
      <c r="N259" s="178" t="s">
        <v>132</v>
      </c>
      <c r="O259" s="178" t="s">
        <v>132</v>
      </c>
      <c r="P259" s="178" t="s">
        <v>132</v>
      </c>
      <c r="Q259" s="178" t="s">
        <v>132</v>
      </c>
      <c r="R259" s="172"/>
      <c r="S259" s="178" t="s">
        <v>132</v>
      </c>
      <c r="T259" s="178" t="s">
        <v>132</v>
      </c>
      <c r="U259" s="178" t="s">
        <v>132</v>
      </c>
      <c r="V259" s="178" t="s">
        <v>132</v>
      </c>
      <c r="W259" s="178">
        <v>0</v>
      </c>
      <c r="X259" s="178">
        <f>'2b COVID Adjustment'!$F$332</f>
        <v>0</v>
      </c>
      <c r="Y259" s="178">
        <f>'2b COVID Adjustment'!$G$332</f>
        <v>0</v>
      </c>
      <c r="Z259" s="178" t="s">
        <v>132</v>
      </c>
      <c r="AA259" s="178">
        <f>'2d Backwardation adjustment'!$I$43</f>
        <v>2.9742599903583686</v>
      </c>
      <c r="AB259" s="328">
        <f>'2d Backwardation adjustment'!$J$43+'2e COVID true-up'!$F$456</f>
        <v>2.9742599903583686</v>
      </c>
      <c r="AC259" s="329">
        <f>'2e COVID true-up'!$G$456</f>
        <v>0</v>
      </c>
      <c r="AD259" s="1"/>
    </row>
    <row r="260" spans="1:30">
      <c r="A260" s="1"/>
      <c r="B260" s="399"/>
      <c r="C260" s="390"/>
      <c r="D260" s="393"/>
      <c r="E260" s="396"/>
      <c r="F260" s="137" t="s">
        <v>141</v>
      </c>
      <c r="G260" s="413"/>
      <c r="H260" s="407"/>
      <c r="I260" s="172"/>
      <c r="J260" s="178" t="s">
        <v>132</v>
      </c>
      <c r="K260" s="178" t="s">
        <v>132</v>
      </c>
      <c r="L260" s="178" t="s">
        <v>132</v>
      </c>
      <c r="M260" s="178" t="s">
        <v>132</v>
      </c>
      <c r="N260" s="178" t="s">
        <v>132</v>
      </c>
      <c r="O260" s="178" t="s">
        <v>132</v>
      </c>
      <c r="P260" s="178" t="s">
        <v>132</v>
      </c>
      <c r="Q260" s="178" t="s">
        <v>132</v>
      </c>
      <c r="R260" s="172"/>
      <c r="S260" s="178" t="s">
        <v>132</v>
      </c>
      <c r="T260" s="178" t="s">
        <v>132</v>
      </c>
      <c r="U260" s="178" t="s">
        <v>132</v>
      </c>
      <c r="V260" s="178" t="s">
        <v>132</v>
      </c>
      <c r="W260" s="178">
        <v>0</v>
      </c>
      <c r="X260" s="178">
        <f>'2b COVID Adjustment'!$F$332</f>
        <v>0</v>
      </c>
      <c r="Y260" s="178">
        <f>'2b COVID Adjustment'!$G$332</f>
        <v>0</v>
      </c>
      <c r="Z260" s="178" t="s">
        <v>132</v>
      </c>
      <c r="AA260" s="178">
        <f>'2d Backwardation adjustment'!$I$43</f>
        <v>2.9742599903583686</v>
      </c>
      <c r="AB260" s="328">
        <f>'2d Backwardation adjustment'!$J$43+'2e COVID true-up'!$F$456</f>
        <v>2.9742599903583686</v>
      </c>
      <c r="AC260" s="329">
        <f>'2e COVID true-up'!$G$456</f>
        <v>0</v>
      </c>
      <c r="AD260" s="1"/>
    </row>
    <row r="261" spans="1:30">
      <c r="A261" s="1"/>
      <c r="B261" s="399"/>
      <c r="C261" s="390"/>
      <c r="D261" s="393"/>
      <c r="E261" s="396"/>
      <c r="F261" s="137" t="s">
        <v>142</v>
      </c>
      <c r="G261" s="413"/>
      <c r="H261" s="407"/>
      <c r="I261" s="172"/>
      <c r="J261" s="178" t="s">
        <v>132</v>
      </c>
      <c r="K261" s="178" t="s">
        <v>132</v>
      </c>
      <c r="L261" s="178" t="s">
        <v>132</v>
      </c>
      <c r="M261" s="178" t="s">
        <v>132</v>
      </c>
      <c r="N261" s="178" t="s">
        <v>132</v>
      </c>
      <c r="O261" s="178" t="s">
        <v>132</v>
      </c>
      <c r="P261" s="178" t="s">
        <v>132</v>
      </c>
      <c r="Q261" s="178" t="s">
        <v>132</v>
      </c>
      <c r="R261" s="172"/>
      <c r="S261" s="178" t="s">
        <v>132</v>
      </c>
      <c r="T261" s="178" t="s">
        <v>132</v>
      </c>
      <c r="U261" s="178" t="s">
        <v>132</v>
      </c>
      <c r="V261" s="178" t="s">
        <v>132</v>
      </c>
      <c r="W261" s="178">
        <v>0</v>
      </c>
      <c r="X261" s="178">
        <f>'2b COVID Adjustment'!$F$332</f>
        <v>0</v>
      </c>
      <c r="Y261" s="178">
        <f>'2b COVID Adjustment'!$G$332</f>
        <v>0</v>
      </c>
      <c r="Z261" s="178" t="s">
        <v>132</v>
      </c>
      <c r="AA261" s="178">
        <f>'2d Backwardation adjustment'!$I$43</f>
        <v>2.9742599903583686</v>
      </c>
      <c r="AB261" s="328">
        <f>'2d Backwardation adjustment'!$J$43+'2e COVID true-up'!$F$456</f>
        <v>2.9742599903583686</v>
      </c>
      <c r="AC261" s="329">
        <f>'2e COVID true-up'!$G$456</f>
        <v>0</v>
      </c>
      <c r="AD261" s="1"/>
    </row>
    <row r="262" spans="1:30">
      <c r="A262" s="1"/>
      <c r="B262" s="399"/>
      <c r="C262" s="390"/>
      <c r="D262" s="393"/>
      <c r="E262" s="396"/>
      <c r="F262" s="137" t="s">
        <v>143</v>
      </c>
      <c r="G262" s="413"/>
      <c r="H262" s="407"/>
      <c r="I262" s="172"/>
      <c r="J262" s="178" t="s">
        <v>132</v>
      </c>
      <c r="K262" s="178" t="s">
        <v>132</v>
      </c>
      <c r="L262" s="178" t="s">
        <v>132</v>
      </c>
      <c r="M262" s="178" t="s">
        <v>132</v>
      </c>
      <c r="N262" s="178" t="s">
        <v>132</v>
      </c>
      <c r="O262" s="178" t="s">
        <v>132</v>
      </c>
      <c r="P262" s="178" t="s">
        <v>132</v>
      </c>
      <c r="Q262" s="178" t="s">
        <v>132</v>
      </c>
      <c r="R262" s="172"/>
      <c r="S262" s="178" t="s">
        <v>132</v>
      </c>
      <c r="T262" s="178" t="s">
        <v>132</v>
      </c>
      <c r="U262" s="178" t="s">
        <v>132</v>
      </c>
      <c r="V262" s="178" t="s">
        <v>132</v>
      </c>
      <c r="W262" s="178">
        <v>0</v>
      </c>
      <c r="X262" s="178">
        <f>'2b COVID Adjustment'!$F$332</f>
        <v>0</v>
      </c>
      <c r="Y262" s="178">
        <f>'2b COVID Adjustment'!$G$332</f>
        <v>0</v>
      </c>
      <c r="Z262" s="178" t="s">
        <v>132</v>
      </c>
      <c r="AA262" s="178">
        <f>'2d Backwardation adjustment'!$I$43</f>
        <v>2.9742599903583686</v>
      </c>
      <c r="AB262" s="328">
        <f>'2d Backwardation adjustment'!$J$43+'2e COVID true-up'!$F$456</f>
        <v>2.9742599903583686</v>
      </c>
      <c r="AC262" s="329">
        <f>'2e COVID true-up'!$G$456</f>
        <v>0</v>
      </c>
      <c r="AD262" s="1"/>
    </row>
    <row r="263" spans="1:30">
      <c r="A263" s="1"/>
      <c r="B263" s="399"/>
      <c r="C263" s="390"/>
      <c r="D263" s="393"/>
      <c r="E263" s="396"/>
      <c r="F263" s="137" t="s">
        <v>144</v>
      </c>
      <c r="G263" s="413"/>
      <c r="H263" s="407"/>
      <c r="I263" s="172"/>
      <c r="J263" s="178" t="s">
        <v>132</v>
      </c>
      <c r="K263" s="178" t="s">
        <v>132</v>
      </c>
      <c r="L263" s="178" t="s">
        <v>132</v>
      </c>
      <c r="M263" s="178" t="s">
        <v>132</v>
      </c>
      <c r="N263" s="178" t="s">
        <v>132</v>
      </c>
      <c r="O263" s="178" t="s">
        <v>132</v>
      </c>
      <c r="P263" s="178" t="s">
        <v>132</v>
      </c>
      <c r="Q263" s="178" t="s">
        <v>132</v>
      </c>
      <c r="R263" s="172"/>
      <c r="S263" s="178" t="s">
        <v>132</v>
      </c>
      <c r="T263" s="178" t="s">
        <v>132</v>
      </c>
      <c r="U263" s="178" t="s">
        <v>132</v>
      </c>
      <c r="V263" s="178" t="s">
        <v>132</v>
      </c>
      <c r="W263" s="178">
        <v>0</v>
      </c>
      <c r="X263" s="178">
        <f>'2b COVID Adjustment'!$F$332</f>
        <v>0</v>
      </c>
      <c r="Y263" s="178">
        <f>'2b COVID Adjustment'!$G$332</f>
        <v>0</v>
      </c>
      <c r="Z263" s="178" t="s">
        <v>132</v>
      </c>
      <c r="AA263" s="178">
        <f>'2d Backwardation adjustment'!$I$43</f>
        <v>2.9742599903583686</v>
      </c>
      <c r="AB263" s="328">
        <f>'2d Backwardation adjustment'!$J$43+'2e COVID true-up'!$F$456</f>
        <v>2.9742599903583686</v>
      </c>
      <c r="AC263" s="329">
        <f>'2e COVID true-up'!$G$456</f>
        <v>0</v>
      </c>
      <c r="AD263" s="1"/>
    </row>
    <row r="264" spans="1:30" s="62" customFormat="1" ht="15" thickBot="1">
      <c r="A264" s="1"/>
      <c r="B264" s="400"/>
      <c r="C264" s="391"/>
      <c r="D264" s="394"/>
      <c r="E264" s="397"/>
      <c r="F264" s="96" t="s">
        <v>145</v>
      </c>
      <c r="G264" s="414"/>
      <c r="H264" s="408"/>
      <c r="I264" s="58"/>
      <c r="J264" s="178" t="s">
        <v>132</v>
      </c>
      <c r="K264" s="178" t="s">
        <v>132</v>
      </c>
      <c r="L264" s="178" t="s">
        <v>132</v>
      </c>
      <c r="M264" s="178" t="s">
        <v>132</v>
      </c>
      <c r="N264" s="178" t="s">
        <v>132</v>
      </c>
      <c r="O264" s="178" t="s">
        <v>132</v>
      </c>
      <c r="P264" s="178" t="s">
        <v>132</v>
      </c>
      <c r="Q264" s="178" t="s">
        <v>132</v>
      </c>
      <c r="R264" s="172"/>
      <c r="S264" s="178" t="s">
        <v>132</v>
      </c>
      <c r="T264" s="178" t="s">
        <v>132</v>
      </c>
      <c r="U264" s="178" t="s">
        <v>132</v>
      </c>
      <c r="V264" s="178" t="s">
        <v>132</v>
      </c>
      <c r="W264" s="178">
        <v>0</v>
      </c>
      <c r="X264" s="178">
        <f>'2b COVID Adjustment'!$F$332</f>
        <v>0</v>
      </c>
      <c r="Y264" s="178">
        <f>'2b COVID Adjustment'!$G$332</f>
        <v>0</v>
      </c>
      <c r="Z264" s="178" t="s">
        <v>132</v>
      </c>
      <c r="AA264" s="178">
        <f>'2d Backwardation adjustment'!$I$43</f>
        <v>2.9742599903583686</v>
      </c>
      <c r="AB264" s="328">
        <f>'2d Backwardation adjustment'!$J$43+'2e COVID true-up'!$F$456</f>
        <v>2.9742599903583686</v>
      </c>
      <c r="AC264" s="329">
        <f>'2e COVID true-up'!$G$456</f>
        <v>0</v>
      </c>
      <c r="AD264" s="1"/>
    </row>
    <row r="265" spans="1:30"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245" customFormat="1" ht="12.6" hidden="1">
      <c r="A266" s="244"/>
      <c r="B266" s="244"/>
    </row>
    <row r="268" spans="1:30" ht="14.7" hidden="1" customHeight="1"/>
    <row r="269" spans="1:30" hidden="1">
      <c r="B269" s="434"/>
      <c r="C269" s="438"/>
      <c r="D269" s="438"/>
      <c r="E269" s="438"/>
      <c r="F269" s="434"/>
      <c r="G269" s="435"/>
      <c r="H269" s="436"/>
      <c r="I269" s="436"/>
      <c r="J269" s="436"/>
      <c r="K269" s="436"/>
      <c r="L269" s="436"/>
      <c r="M269" s="436"/>
      <c r="N269" s="436"/>
      <c r="O269" s="436"/>
      <c r="P269" s="436"/>
      <c r="Q269" s="436"/>
      <c r="R269" s="436"/>
    </row>
    <row r="270" spans="1:30" hidden="1">
      <c r="B270" s="434"/>
      <c r="C270" s="438"/>
      <c r="D270" s="438"/>
      <c r="E270" s="438"/>
      <c r="F270" s="434"/>
      <c r="G270" s="435"/>
      <c r="H270" s="437"/>
      <c r="I270" s="437"/>
      <c r="J270" s="437"/>
      <c r="K270" s="437"/>
      <c r="L270" s="437"/>
      <c r="M270" s="437"/>
      <c r="N270" s="437"/>
      <c r="O270" s="437"/>
      <c r="P270" s="437"/>
      <c r="Q270" s="437"/>
      <c r="R270" s="437"/>
    </row>
    <row r="271" spans="1:30" ht="34.950000000000003" hidden="1" customHeight="1">
      <c r="B271" s="434"/>
      <c r="C271" s="438"/>
      <c r="D271" s="438"/>
      <c r="E271" s="438"/>
      <c r="F271" s="434"/>
      <c r="G271" s="238"/>
      <c r="H271" s="239"/>
      <c r="I271" s="124"/>
      <c r="J271" s="124"/>
      <c r="K271" s="124"/>
      <c r="L271" s="124"/>
      <c r="M271" s="124"/>
      <c r="N271" s="124"/>
      <c r="O271" s="124"/>
      <c r="P271" s="124"/>
      <c r="Q271" s="124"/>
      <c r="R271" s="124"/>
    </row>
    <row r="272" spans="1:30" ht="4.95" hidden="1" customHeight="1">
      <c r="B272" s="434"/>
      <c r="C272" s="438"/>
      <c r="D272" s="438"/>
      <c r="E272" s="438"/>
      <c r="F272" s="434"/>
      <c r="G272" s="238"/>
      <c r="H272" s="241"/>
      <c r="I272" s="240"/>
      <c r="J272" s="240"/>
      <c r="K272" s="240"/>
      <c r="L272" s="240"/>
      <c r="M272" s="240"/>
      <c r="N272" s="240"/>
      <c r="O272" s="240"/>
      <c r="P272" s="240"/>
      <c r="Q272" s="240"/>
      <c r="R272" s="240"/>
    </row>
    <row r="273" spans="2:18" ht="23.7" hidden="1" customHeight="1">
      <c r="B273" s="434"/>
      <c r="C273" s="438"/>
      <c r="D273" s="438"/>
      <c r="E273" s="438"/>
      <c r="F273" s="434"/>
      <c r="G273" s="242"/>
      <c r="H273" s="243"/>
      <c r="I273" s="243"/>
      <c r="J273" s="243"/>
      <c r="K273" s="243"/>
      <c r="L273" s="243"/>
      <c r="M273" s="243"/>
      <c r="N273" s="243"/>
      <c r="O273" s="243"/>
      <c r="P273" s="243"/>
      <c r="Q273" s="243"/>
      <c r="R273" s="243"/>
    </row>
    <row r="289" customFormat="1" hidden="1"/>
  </sheetData>
  <mergeCells count="79">
    <mergeCell ref="F269:F273"/>
    <mergeCell ref="G269:G270"/>
    <mergeCell ref="H269:R269"/>
    <mergeCell ref="H270:R270"/>
    <mergeCell ref="B269:B273"/>
    <mergeCell ref="C269:C273"/>
    <mergeCell ref="D269:D273"/>
    <mergeCell ref="E269:E273"/>
    <mergeCell ref="B2:P2"/>
    <mergeCell ref="B3:P3"/>
    <mergeCell ref="B8:B12"/>
    <mergeCell ref="C8:C12"/>
    <mergeCell ref="D8:D12"/>
    <mergeCell ref="E8:E12"/>
    <mergeCell ref="F8:F12"/>
    <mergeCell ref="G8:G12"/>
    <mergeCell ref="H8:H9"/>
    <mergeCell ref="J8:Q8"/>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S8:AC8"/>
    <mergeCell ref="J9:Q9"/>
    <mergeCell ref="S9:AC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E125:E138"/>
    <mergeCell ref="C139:C152"/>
    <mergeCell ref="D139:D152"/>
    <mergeCell ref="E139:E152"/>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C223:C236"/>
    <mergeCell ref="D223:D236"/>
    <mergeCell ref="E223:E236"/>
    <mergeCell ref="C237:C250"/>
    <mergeCell ref="D237:D250"/>
    <mergeCell ref="E237:E25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4" zeroHeight="1"/>
  <cols>
    <col min="1" max="1" width="5.33203125" style="7" customWidth="1"/>
    <col min="2" max="2" width="40" style="7" customWidth="1"/>
    <col min="3" max="3" width="31.6640625" style="7" customWidth="1"/>
    <col min="4" max="4" width="19.6640625" style="7" customWidth="1"/>
    <col min="5" max="5" width="31.33203125" style="7" customWidth="1"/>
    <col min="6" max="6" width="27.33203125" style="7" customWidth="1"/>
    <col min="7" max="7" width="1.33203125" style="7" customWidth="1"/>
    <col min="8" max="8" width="79.554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151</v>
      </c>
      <c r="B2" s="29"/>
      <c r="C2" s="29"/>
      <c r="D2" s="29"/>
      <c r="E2" s="29"/>
      <c r="F2" s="29"/>
      <c r="G2" s="29"/>
      <c r="H2" s="29"/>
      <c r="I2" s="29"/>
      <c r="J2" s="29"/>
      <c r="K2" s="29"/>
      <c r="L2" s="29"/>
      <c r="M2" s="29"/>
      <c r="O2" s="29"/>
      <c r="P2" s="29"/>
      <c r="Q2" s="29"/>
      <c r="R2" s="29"/>
      <c r="S2" s="29"/>
    </row>
    <row r="3" spans="1:21" s="28" customFormat="1" ht="61.5" customHeight="1">
      <c r="A3" s="416" t="s">
        <v>152</v>
      </c>
      <c r="B3" s="416"/>
      <c r="C3" s="416"/>
      <c r="D3" s="416"/>
      <c r="E3" s="416"/>
      <c r="F3" s="416"/>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430" t="s">
        <v>66</v>
      </c>
      <c r="C7" s="424" t="s">
        <v>67</v>
      </c>
      <c r="D7" s="459" t="s">
        <v>70</v>
      </c>
      <c r="E7" s="459" t="s">
        <v>71</v>
      </c>
      <c r="F7" s="432"/>
      <c r="G7" s="23"/>
      <c r="H7" s="138" t="s">
        <v>73</v>
      </c>
    </row>
    <row r="8" spans="1:21" ht="11.25" customHeight="1">
      <c r="A8" s="6"/>
      <c r="B8" s="430"/>
      <c r="C8" s="424"/>
      <c r="D8" s="460"/>
      <c r="E8" s="460"/>
      <c r="F8" s="432"/>
      <c r="G8" s="23"/>
      <c r="H8" s="64" t="s">
        <v>75</v>
      </c>
    </row>
    <row r="9" spans="1:21" ht="25.5" customHeight="1">
      <c r="A9" s="6"/>
      <c r="B9" s="430"/>
      <c r="C9" s="424"/>
      <c r="D9" s="460"/>
      <c r="E9" s="460"/>
      <c r="F9" s="425" t="s">
        <v>76</v>
      </c>
      <c r="G9" s="23"/>
      <c r="H9" s="425" t="s">
        <v>89</v>
      </c>
    </row>
    <row r="10" spans="1:21" ht="16.5" customHeight="1">
      <c r="A10" s="6"/>
      <c r="B10" s="430"/>
      <c r="C10" s="424"/>
      <c r="D10" s="460"/>
      <c r="E10" s="460"/>
      <c r="F10" s="457"/>
      <c r="G10" s="23"/>
      <c r="H10" s="457"/>
    </row>
    <row r="11" spans="1:21" ht="23.25" customHeight="1">
      <c r="A11" s="6"/>
      <c r="B11" s="430"/>
      <c r="C11" s="424"/>
      <c r="D11" s="461"/>
      <c r="E11" s="461"/>
      <c r="F11" s="458"/>
      <c r="G11" s="23"/>
      <c r="H11" s="458"/>
    </row>
    <row r="12" spans="1:21" ht="9" customHeight="1">
      <c r="A12" s="6"/>
      <c r="B12" s="446" t="s">
        <v>153</v>
      </c>
      <c r="C12" s="447"/>
      <c r="D12" s="447"/>
      <c r="E12" s="447"/>
      <c r="F12" s="448"/>
      <c r="G12" s="23"/>
      <c r="H12" s="32"/>
    </row>
    <row r="13" spans="1:21">
      <c r="A13" s="6"/>
      <c r="B13" s="440" t="s">
        <v>126</v>
      </c>
      <c r="C13" s="170" t="s">
        <v>127</v>
      </c>
      <c r="D13" s="449"/>
      <c r="E13" s="139" t="s">
        <v>154</v>
      </c>
      <c r="F13" s="449"/>
      <c r="G13" s="23"/>
      <c r="H13" s="179">
        <f>'3a Adjustment term'!B70</f>
        <v>1.2565961520027984</v>
      </c>
    </row>
    <row r="14" spans="1:21">
      <c r="A14" s="6"/>
      <c r="B14" s="442"/>
      <c r="C14" s="180" t="s">
        <v>155</v>
      </c>
      <c r="D14" s="450"/>
      <c r="E14" s="139" t="s">
        <v>154</v>
      </c>
      <c r="F14" s="450"/>
      <c r="G14" s="23"/>
      <c r="H14" s="179">
        <f>'3a Adjustment term'!C70</f>
        <v>1.3350322524089533</v>
      </c>
    </row>
    <row r="15" spans="1:21">
      <c r="A15" s="6"/>
      <c r="B15" s="180" t="s">
        <v>150</v>
      </c>
      <c r="C15" s="180" t="s">
        <v>26</v>
      </c>
      <c r="D15" s="451"/>
      <c r="E15" s="139" t="s">
        <v>156</v>
      </c>
      <c r="F15" s="451"/>
      <c r="G15" s="23"/>
      <c r="H15" s="179">
        <f>'3a Adjustment term'!D70</f>
        <v>0.82809501263389718</v>
      </c>
    </row>
    <row r="16" spans="1:21" ht="9" customHeight="1">
      <c r="A16" s="6"/>
      <c r="B16" s="446" t="s">
        <v>157</v>
      </c>
      <c r="C16" s="447"/>
      <c r="D16" s="447"/>
      <c r="E16" s="447"/>
      <c r="F16" s="448"/>
      <c r="G16" s="23"/>
      <c r="H16" s="32"/>
    </row>
    <row r="17" spans="1:9">
      <c r="A17" s="6"/>
      <c r="B17" s="440" t="s">
        <v>126</v>
      </c>
      <c r="C17" s="170" t="s">
        <v>127</v>
      </c>
      <c r="D17" s="449"/>
      <c r="E17" s="139" t="s">
        <v>154</v>
      </c>
      <c r="F17" s="449"/>
      <c r="G17" s="23"/>
      <c r="H17" s="179">
        <f>IF(H13="-","-",H13*(1+'3b Allowances'!B15))</f>
        <v>1.3493817695481471</v>
      </c>
      <c r="I17" s="105"/>
    </row>
    <row r="18" spans="1:9">
      <c r="A18" s="6"/>
      <c r="B18" s="442"/>
      <c r="C18" s="180" t="s">
        <v>155</v>
      </c>
      <c r="D18" s="450"/>
      <c r="E18" s="139" t="s">
        <v>154</v>
      </c>
      <c r="F18" s="450"/>
      <c r="G18" s="23"/>
      <c r="H18" s="179">
        <f>IF(H14="-","-",H14*(1+'3b Allowances'!C15))</f>
        <v>1.4336095015794941</v>
      </c>
      <c r="I18" s="105"/>
    </row>
    <row r="19" spans="1:9">
      <c r="A19" s="6"/>
      <c r="B19" s="180" t="s">
        <v>150</v>
      </c>
      <c r="C19" s="180" t="s">
        <v>26</v>
      </c>
      <c r="D19" s="451"/>
      <c r="E19" s="139" t="s">
        <v>156</v>
      </c>
      <c r="F19" s="451"/>
      <c r="G19" s="23"/>
      <c r="H19" s="179">
        <f>IF(H15="-","-",H15*(1+SUM('3b Allowances'!$B$20:$B$24)))</f>
        <v>0.8746501232925904</v>
      </c>
      <c r="I19" s="105"/>
    </row>
    <row r="20" spans="1:9" ht="9" customHeight="1">
      <c r="A20" s="6"/>
      <c r="B20" s="446" t="s">
        <v>158</v>
      </c>
      <c r="C20" s="447"/>
      <c r="D20" s="447"/>
      <c r="E20" s="447"/>
      <c r="F20" s="448"/>
      <c r="G20" s="23"/>
      <c r="H20" s="32"/>
    </row>
    <row r="21" spans="1:9">
      <c r="A21" s="6"/>
      <c r="B21" s="440" t="s">
        <v>126</v>
      </c>
      <c r="C21" s="443" t="s">
        <v>127</v>
      </c>
      <c r="D21" s="181" t="s">
        <v>130</v>
      </c>
      <c r="E21" s="452" t="s">
        <v>159</v>
      </c>
      <c r="F21" s="439"/>
      <c r="G21" s="23"/>
      <c r="H21" s="179">
        <f>IF(H$17="-","-",H$17*'3d Electricity losses'!O11)</f>
        <v>1.4793193075705937</v>
      </c>
    </row>
    <row r="22" spans="1:9">
      <c r="A22" s="6"/>
      <c r="B22" s="441"/>
      <c r="C22" s="444"/>
      <c r="D22" s="181" t="s">
        <v>133</v>
      </c>
      <c r="E22" s="453"/>
      <c r="F22" s="439"/>
      <c r="G22" s="23"/>
      <c r="H22" s="179">
        <f>IF(H$17="-","-",H$17*'3d Electricity losses'!O12)</f>
        <v>1.4608579448842403</v>
      </c>
    </row>
    <row r="23" spans="1:9">
      <c r="A23" s="6"/>
      <c r="B23" s="441"/>
      <c r="C23" s="444"/>
      <c r="D23" s="181" t="s">
        <v>134</v>
      </c>
      <c r="E23" s="453"/>
      <c r="F23" s="439"/>
      <c r="G23" s="23"/>
      <c r="H23" s="179">
        <f>IF(H$17="-","-",H$17*'3d Electricity losses'!O13)</f>
        <v>1.4920184877011984</v>
      </c>
    </row>
    <row r="24" spans="1:9">
      <c r="A24" s="6"/>
      <c r="B24" s="441"/>
      <c r="C24" s="444"/>
      <c r="D24" s="181" t="s">
        <v>135</v>
      </c>
      <c r="E24" s="453"/>
      <c r="F24" s="439"/>
      <c r="G24" s="23"/>
      <c r="H24" s="179">
        <f>IF(H$17="-","-",H$17*'3d Electricity losses'!O14)</f>
        <v>1.5028473412073593</v>
      </c>
    </row>
    <row r="25" spans="1:9">
      <c r="A25" s="6"/>
      <c r="B25" s="441"/>
      <c r="C25" s="444"/>
      <c r="D25" s="181" t="s">
        <v>136</v>
      </c>
      <c r="E25" s="453"/>
      <c r="F25" s="439"/>
      <c r="G25" s="23"/>
      <c r="H25" s="179">
        <f>IF(H$17="-","-",H$17*'3d Electricity losses'!O15)</f>
        <v>1.4715157600147115</v>
      </c>
    </row>
    <row r="26" spans="1:9">
      <c r="A26" s="6"/>
      <c r="B26" s="441"/>
      <c r="C26" s="444"/>
      <c r="D26" s="181" t="s">
        <v>137</v>
      </c>
      <c r="E26" s="453"/>
      <c r="F26" s="439"/>
      <c r="G26" s="23"/>
      <c r="H26" s="179">
        <f>IF(H$17="-","-",H$17*'3d Electricity losses'!O16)</f>
        <v>1.4537665828143396</v>
      </c>
    </row>
    <row r="27" spans="1:9">
      <c r="A27" s="6"/>
      <c r="B27" s="441"/>
      <c r="C27" s="444"/>
      <c r="D27" s="181" t="s">
        <v>138</v>
      </c>
      <c r="E27" s="453"/>
      <c r="F27" s="439"/>
      <c r="G27" s="23"/>
      <c r="H27" s="179">
        <f>IF(H$17="-","-",H$17*'3d Electricity losses'!O17)</f>
        <v>1.4784332940380804</v>
      </c>
    </row>
    <row r="28" spans="1:9">
      <c r="A28" s="6"/>
      <c r="B28" s="441"/>
      <c r="C28" s="444"/>
      <c r="D28" s="181" t="s">
        <v>139</v>
      </c>
      <c r="E28" s="453"/>
      <c r="F28" s="439"/>
      <c r="G28" s="23"/>
      <c r="H28" s="179">
        <f>IF(H$17="-","-",H$17*'3d Electricity losses'!O18)</f>
        <v>1.467087693958421</v>
      </c>
    </row>
    <row r="29" spans="1:9">
      <c r="A29" s="6"/>
      <c r="B29" s="441"/>
      <c r="C29" s="444"/>
      <c r="D29" s="181" t="s">
        <v>140</v>
      </c>
      <c r="E29" s="453"/>
      <c r="F29" s="439"/>
      <c r="G29" s="23"/>
      <c r="H29" s="179">
        <f>IF(H$17="-","-",H$17*'3d Electricity losses'!O19)</f>
        <v>1.4704046660236949</v>
      </c>
    </row>
    <row r="30" spans="1:9">
      <c r="A30" s="6"/>
      <c r="B30" s="441"/>
      <c r="C30" s="444"/>
      <c r="D30" s="181" t="s">
        <v>141</v>
      </c>
      <c r="E30" s="453"/>
      <c r="F30" s="439"/>
      <c r="G30" s="23"/>
      <c r="H30" s="179">
        <f>IF(H$17="-","-",H$17*'3d Electricity losses'!O20)</f>
        <v>1.4501754089712333</v>
      </c>
    </row>
    <row r="31" spans="1:9">
      <c r="A31" s="6"/>
      <c r="B31" s="441"/>
      <c r="C31" s="444"/>
      <c r="D31" s="181" t="s">
        <v>142</v>
      </c>
      <c r="E31" s="453"/>
      <c r="F31" s="439"/>
      <c r="G31" s="23"/>
      <c r="H31" s="179">
        <f>IF(H$17="-","-",H$17*'3d Electricity losses'!O21)</f>
        <v>1.4437136654709819</v>
      </c>
    </row>
    <row r="32" spans="1:9">
      <c r="A32" s="6"/>
      <c r="B32" s="441"/>
      <c r="C32" s="444"/>
      <c r="D32" s="181" t="s">
        <v>143</v>
      </c>
      <c r="E32" s="453"/>
      <c r="F32" s="439"/>
      <c r="G32" s="23"/>
      <c r="H32" s="179">
        <f>IF(H$17="-","-",H$17*'3d Electricity losses'!O22)</f>
        <v>1.472311576327799</v>
      </c>
    </row>
    <row r="33" spans="1:8">
      <c r="A33" s="6"/>
      <c r="B33" s="441"/>
      <c r="C33" s="444"/>
      <c r="D33" s="181" t="s">
        <v>144</v>
      </c>
      <c r="E33" s="453"/>
      <c r="F33" s="439"/>
      <c r="G33" s="23"/>
      <c r="H33" s="179">
        <f>IF(H$17="-","-",H$17*'3d Electricity losses'!O23)</f>
        <v>1.473468189644388</v>
      </c>
    </row>
    <row r="34" spans="1:8">
      <c r="A34" s="6"/>
      <c r="B34" s="441"/>
      <c r="C34" s="445"/>
      <c r="D34" s="181" t="s">
        <v>145</v>
      </c>
      <c r="E34" s="453"/>
      <c r="F34" s="439"/>
      <c r="G34" s="23"/>
      <c r="H34" s="179">
        <f>IF(H$17="-","-",H$17*'3d Electricity losses'!O24)</f>
        <v>1.4562555251450533</v>
      </c>
    </row>
    <row r="35" spans="1:8">
      <c r="A35" s="6"/>
      <c r="B35" s="441"/>
      <c r="C35" s="443" t="s">
        <v>155</v>
      </c>
      <c r="D35" s="181" t="s">
        <v>130</v>
      </c>
      <c r="E35" s="453"/>
      <c r="F35" s="439"/>
      <c r="G35" s="23"/>
      <c r="H35" s="179">
        <f>IF(H$18="-","-",H$18*'3d Electricity losses'!O25)</f>
        <v>1.5689139216946486</v>
      </c>
    </row>
    <row r="36" spans="1:8">
      <c r="A36" s="6"/>
      <c r="B36" s="441"/>
      <c r="C36" s="444"/>
      <c r="D36" s="181" t="s">
        <v>133</v>
      </c>
      <c r="E36" s="453"/>
      <c r="F36" s="439"/>
      <c r="G36" s="23"/>
      <c r="H36" s="179">
        <f>IF(H$18="-","-",H$18*'3d Electricity losses'!O26)</f>
        <v>1.5510678861686289</v>
      </c>
    </row>
    <row r="37" spans="1:8">
      <c r="A37" s="6"/>
      <c r="B37" s="441"/>
      <c r="C37" s="444"/>
      <c r="D37" s="181" t="s">
        <v>134</v>
      </c>
      <c r="E37" s="453"/>
      <c r="F37" s="439"/>
      <c r="G37" s="23"/>
      <c r="H37" s="179">
        <f>IF(H$18="-","-",H$18*'3d Electricity losses'!O27)</f>
        <v>1.5815604882238381</v>
      </c>
    </row>
    <row r="38" spans="1:8">
      <c r="A38" s="6"/>
      <c r="B38" s="441"/>
      <c r="C38" s="444"/>
      <c r="D38" s="181" t="s">
        <v>135</v>
      </c>
      <c r="E38" s="453"/>
      <c r="F38" s="439"/>
      <c r="G38" s="23"/>
      <c r="H38" s="179">
        <f>IF(H$18="-","-",H$18*'3d Electricity losses'!O28)</f>
        <v>1.5914635520591012</v>
      </c>
    </row>
    <row r="39" spans="1:8">
      <c r="A39" s="6"/>
      <c r="B39" s="441"/>
      <c r="C39" s="444"/>
      <c r="D39" s="181" t="s">
        <v>136</v>
      </c>
      <c r="E39" s="453"/>
      <c r="F39" s="439"/>
      <c r="G39" s="23"/>
      <c r="H39" s="179">
        <f>IF(H$18="-","-",H$18*'3d Electricity losses'!O29)</f>
        <v>1.5616646109973213</v>
      </c>
    </row>
    <row r="40" spans="1:8">
      <c r="A40" s="6"/>
      <c r="B40" s="441"/>
      <c r="C40" s="444"/>
      <c r="D40" s="181" t="s">
        <v>137</v>
      </c>
      <c r="E40" s="453"/>
      <c r="F40" s="439"/>
      <c r="G40" s="23"/>
      <c r="H40" s="179">
        <f>IF(H$18="-","-",H$18*'3d Electricity losses'!O30)</f>
        <v>1.5420108021324235</v>
      </c>
    </row>
    <row r="41" spans="1:8">
      <c r="A41" s="6"/>
      <c r="B41" s="441"/>
      <c r="C41" s="444"/>
      <c r="D41" s="181" t="s">
        <v>138</v>
      </c>
      <c r="E41" s="453"/>
      <c r="F41" s="439"/>
      <c r="G41" s="23"/>
      <c r="H41" s="179">
        <f>IF(H$18="-","-",H$18*'3d Electricity losses'!O31)</f>
        <v>1.5684173695005847</v>
      </c>
    </row>
    <row r="42" spans="1:8">
      <c r="A42" s="6"/>
      <c r="B42" s="441"/>
      <c r="C42" s="444"/>
      <c r="D42" s="181" t="s">
        <v>139</v>
      </c>
      <c r="E42" s="453"/>
      <c r="F42" s="439"/>
      <c r="G42" s="23"/>
      <c r="H42" s="179">
        <f>IF(H$18="-","-",H$18*'3d Electricity losses'!O32)</f>
        <v>1.558017519782579</v>
      </c>
    </row>
    <row r="43" spans="1:8">
      <c r="A43" s="6"/>
      <c r="B43" s="441"/>
      <c r="C43" s="444"/>
      <c r="D43" s="181" t="s">
        <v>140</v>
      </c>
      <c r="E43" s="453"/>
      <c r="F43" s="439"/>
      <c r="G43" s="23"/>
      <c r="H43" s="179">
        <f>IF(H$18="-","-",H$18*'3d Electricity losses'!O33)</f>
        <v>1.559865699817967</v>
      </c>
    </row>
    <row r="44" spans="1:8">
      <c r="A44" s="6"/>
      <c r="B44" s="441"/>
      <c r="C44" s="444"/>
      <c r="D44" s="181" t="s">
        <v>141</v>
      </c>
      <c r="E44" s="453"/>
      <c r="F44" s="439"/>
      <c r="G44" s="23"/>
      <c r="H44" s="179">
        <f>IF(H$18="-","-",H$18*'3d Electricity losses'!O34)</f>
        <v>1.5397621920475517</v>
      </c>
    </row>
    <row r="45" spans="1:8">
      <c r="A45" s="6"/>
      <c r="B45" s="441"/>
      <c r="C45" s="444"/>
      <c r="D45" s="181" t="s">
        <v>142</v>
      </c>
      <c r="E45" s="453"/>
      <c r="F45" s="439"/>
      <c r="G45" s="23"/>
      <c r="H45" s="179">
        <f>IF(H$18="-","-",H$18*'3d Electricity losses'!O35)</f>
        <v>1.5338841264144221</v>
      </c>
    </row>
    <row r="46" spans="1:8">
      <c r="A46" s="6"/>
      <c r="B46" s="441"/>
      <c r="C46" s="444"/>
      <c r="D46" s="181" t="s">
        <v>143</v>
      </c>
      <c r="E46" s="453"/>
      <c r="F46" s="439"/>
      <c r="G46" s="23"/>
      <c r="H46" s="179">
        <f>IF(H$18="-","-",H$18*'3d Electricity losses'!O36)</f>
        <v>1.5610181689653961</v>
      </c>
    </row>
    <row r="47" spans="1:8">
      <c r="A47" s="6"/>
      <c r="B47" s="441"/>
      <c r="C47" s="444"/>
      <c r="D47" s="181" t="s">
        <v>144</v>
      </c>
      <c r="E47" s="453"/>
      <c r="F47" s="439"/>
      <c r="G47" s="23"/>
      <c r="H47" s="179">
        <f>IF(H$18="-","-",H$18*'3d Electricity losses'!O37)</f>
        <v>1.5605270433588834</v>
      </c>
    </row>
    <row r="48" spans="1:8">
      <c r="A48" s="6"/>
      <c r="B48" s="442"/>
      <c r="C48" s="445"/>
      <c r="D48" s="181" t="s">
        <v>145</v>
      </c>
      <c r="E48" s="453"/>
      <c r="F48" s="439"/>
      <c r="G48" s="23"/>
      <c r="H48" s="179">
        <f>IF(H$18="-","-",H$18*'3d Electricity losses'!O38)</f>
        <v>1.547353071789149</v>
      </c>
    </row>
    <row r="49" spans="1:9">
      <c r="A49" s="6"/>
      <c r="B49" s="180" t="s">
        <v>150</v>
      </c>
      <c r="C49" s="455" t="s">
        <v>26</v>
      </c>
      <c r="D49" s="456"/>
      <c r="E49" s="454"/>
      <c r="F49" s="439"/>
      <c r="G49" s="23"/>
      <c r="H49" s="179">
        <f>IF(H$19="-","-",H19*(1+'3b Allowances'!$B$25))</f>
        <v>0.89214312575844223</v>
      </c>
    </row>
    <row r="50" spans="1:9" ht="9" customHeight="1">
      <c r="A50" s="6"/>
      <c r="B50" s="446" t="s">
        <v>160</v>
      </c>
      <c r="C50" s="447"/>
      <c r="D50" s="447"/>
      <c r="E50" s="447"/>
      <c r="F50" s="448"/>
      <c r="G50" s="23"/>
      <c r="H50" s="32"/>
    </row>
    <row r="51" spans="1:9">
      <c r="A51" s="6"/>
      <c r="B51" s="440" t="s">
        <v>126</v>
      </c>
      <c r="C51" s="443" t="s">
        <v>127</v>
      </c>
      <c r="D51" s="181" t="s">
        <v>130</v>
      </c>
      <c r="E51" s="452" t="s">
        <v>131</v>
      </c>
      <c r="F51" s="439"/>
      <c r="G51" s="23"/>
      <c r="H51" s="179">
        <f>IF(H21="-","-",H21*'3c Demand'!$C$9)</f>
        <v>4.5858898534688404</v>
      </c>
    </row>
    <row r="52" spans="1:9">
      <c r="A52" s="6"/>
      <c r="B52" s="441"/>
      <c r="C52" s="444"/>
      <c r="D52" s="181" t="s">
        <v>133</v>
      </c>
      <c r="E52" s="453"/>
      <c r="F52" s="439"/>
      <c r="G52" s="23"/>
      <c r="H52" s="179">
        <f>IF(H22="-","-",H22*'3c Demand'!$C$9)</f>
        <v>4.5286596291411447</v>
      </c>
    </row>
    <row r="53" spans="1:9">
      <c r="A53" s="6"/>
      <c r="B53" s="441"/>
      <c r="C53" s="444"/>
      <c r="D53" s="181" t="s">
        <v>134</v>
      </c>
      <c r="E53" s="453"/>
      <c r="F53" s="439"/>
      <c r="G53" s="23"/>
      <c r="H53" s="179">
        <f>IF(H23="-","-",H23*'3c Demand'!$C$9)</f>
        <v>4.6252573118737148</v>
      </c>
    </row>
    <row r="54" spans="1:9">
      <c r="A54" s="6"/>
      <c r="B54" s="441"/>
      <c r="C54" s="444"/>
      <c r="D54" s="181" t="s">
        <v>135</v>
      </c>
      <c r="E54" s="453"/>
      <c r="F54" s="439"/>
      <c r="G54" s="23"/>
      <c r="H54" s="179">
        <f>IF(H24="-","-",H24*'3c Demand'!$C$9)</f>
        <v>4.6588267577428137</v>
      </c>
    </row>
    <row r="55" spans="1:9">
      <c r="A55" s="6"/>
      <c r="B55" s="441"/>
      <c r="C55" s="444"/>
      <c r="D55" s="181" t="s">
        <v>136</v>
      </c>
      <c r="E55" s="453"/>
      <c r="F55" s="439"/>
      <c r="G55" s="23"/>
      <c r="H55" s="179">
        <f>IF(H25="-","-",H25*'3c Demand'!$C$9)</f>
        <v>4.5616988560456058</v>
      </c>
    </row>
    <row r="56" spans="1:9">
      <c r="A56" s="6"/>
      <c r="B56" s="441"/>
      <c r="C56" s="444"/>
      <c r="D56" s="181" t="s">
        <v>137</v>
      </c>
      <c r="E56" s="453"/>
      <c r="F56" s="439"/>
      <c r="G56" s="23"/>
      <c r="H56" s="179">
        <f>IF(H26="-","-",H26*'3c Demand'!$C$9)</f>
        <v>4.5066764067244529</v>
      </c>
    </row>
    <row r="57" spans="1:9">
      <c r="A57" s="6"/>
      <c r="B57" s="441"/>
      <c r="C57" s="444"/>
      <c r="D57" s="181" t="s">
        <v>138</v>
      </c>
      <c r="E57" s="453"/>
      <c r="F57" s="439"/>
      <c r="G57" s="23"/>
      <c r="H57" s="179">
        <f>IF(H27="-","-",H27*'3c Demand'!$C$9)</f>
        <v>4.583143211518049</v>
      </c>
    </row>
    <row r="58" spans="1:9">
      <c r="A58" s="6"/>
      <c r="B58" s="441"/>
      <c r="C58" s="444"/>
      <c r="D58" s="181" t="s">
        <v>139</v>
      </c>
      <c r="E58" s="453"/>
      <c r="F58" s="439"/>
      <c r="G58" s="23"/>
      <c r="H58" s="179">
        <f>IF(H28="-","-",H28*'3c Demand'!$C$9)</f>
        <v>4.5479718512711056</v>
      </c>
    </row>
    <row r="59" spans="1:9">
      <c r="A59" s="6"/>
      <c r="B59" s="441"/>
      <c r="C59" s="444"/>
      <c r="D59" s="181" t="s">
        <v>140</v>
      </c>
      <c r="E59" s="453"/>
      <c r="F59" s="439"/>
      <c r="G59" s="23"/>
      <c r="H59" s="179">
        <f>IF(H29="-","-",H29*'3c Demand'!$C$9)</f>
        <v>4.5582544646734542</v>
      </c>
    </row>
    <row r="60" spans="1:9">
      <c r="A60" s="6"/>
      <c r="B60" s="441"/>
      <c r="C60" s="444"/>
      <c r="D60" s="181" t="s">
        <v>141</v>
      </c>
      <c r="E60" s="453"/>
      <c r="F60" s="439"/>
      <c r="G60" s="23"/>
      <c r="H60" s="179">
        <f>IF(H30="-","-",H30*'3c Demand'!$C$9)</f>
        <v>4.4955437678108234</v>
      </c>
    </row>
    <row r="61" spans="1:9">
      <c r="A61" s="6"/>
      <c r="B61" s="441"/>
      <c r="C61" s="444"/>
      <c r="D61" s="181" t="s">
        <v>142</v>
      </c>
      <c r="E61" s="453"/>
      <c r="F61" s="439"/>
      <c r="G61" s="23"/>
      <c r="H61" s="179">
        <f>IF(H31="-","-",H31*'3c Demand'!$C$9)</f>
        <v>4.4755123629600444</v>
      </c>
    </row>
    <row r="62" spans="1:9">
      <c r="A62" s="6"/>
      <c r="B62" s="441"/>
      <c r="C62" s="444"/>
      <c r="D62" s="181" t="s">
        <v>143</v>
      </c>
      <c r="E62" s="453"/>
      <c r="F62" s="439"/>
      <c r="G62" s="23"/>
      <c r="H62" s="179">
        <f>IF(H32="-","-",H32*'3c Demand'!$C$9)</f>
        <v>4.5641658866161769</v>
      </c>
      <c r="I62" s="103"/>
    </row>
    <row r="63" spans="1:9">
      <c r="A63" s="6"/>
      <c r="B63" s="441"/>
      <c r="C63" s="444"/>
      <c r="D63" s="181" t="s">
        <v>144</v>
      </c>
      <c r="E63" s="453"/>
      <c r="F63" s="439"/>
      <c r="G63" s="23"/>
      <c r="H63" s="179">
        <f>IF(H33="-","-",H33*'3c Demand'!$C$9)</f>
        <v>4.5677513878976033</v>
      </c>
    </row>
    <row r="64" spans="1:9">
      <c r="A64" s="6"/>
      <c r="B64" s="441"/>
      <c r="C64" s="445"/>
      <c r="D64" s="181" t="s">
        <v>145</v>
      </c>
      <c r="E64" s="453"/>
      <c r="F64" s="439"/>
      <c r="G64" s="23"/>
      <c r="H64" s="179">
        <f>IF(H34="-","-",H34*'3c Demand'!$C$9)</f>
        <v>4.514392127949665</v>
      </c>
    </row>
    <row r="65" spans="1:8">
      <c r="A65" s="6"/>
      <c r="B65" s="441"/>
      <c r="C65" s="443" t="s">
        <v>155</v>
      </c>
      <c r="D65" s="181" t="s">
        <v>130</v>
      </c>
      <c r="E65" s="453"/>
      <c r="F65" s="439"/>
      <c r="G65" s="23"/>
      <c r="H65" s="179">
        <f>IF(H35="-","-",H35*'3c Demand'!$C$10)</f>
        <v>6.589438471117524</v>
      </c>
    </row>
    <row r="66" spans="1:8">
      <c r="A66" s="6"/>
      <c r="B66" s="441"/>
      <c r="C66" s="444"/>
      <c r="D66" s="181" t="s">
        <v>133</v>
      </c>
      <c r="E66" s="453"/>
      <c r="F66" s="439"/>
      <c r="G66" s="23"/>
      <c r="H66" s="179">
        <f>IF(H36="-","-",H36*'3c Demand'!$C$10)</f>
        <v>6.5144851219082414</v>
      </c>
    </row>
    <row r="67" spans="1:8">
      <c r="A67" s="6"/>
      <c r="B67" s="441"/>
      <c r="C67" s="444"/>
      <c r="D67" s="181" t="s">
        <v>134</v>
      </c>
      <c r="E67" s="453"/>
      <c r="F67" s="439"/>
      <c r="G67" s="23"/>
      <c r="H67" s="179">
        <f>IF(H37="-","-",H37*'3c Demand'!$C$10)</f>
        <v>6.6425540505401202</v>
      </c>
    </row>
    <row r="68" spans="1:8">
      <c r="A68" s="6"/>
      <c r="B68" s="441"/>
      <c r="C68" s="444"/>
      <c r="D68" s="181" t="s">
        <v>135</v>
      </c>
      <c r="E68" s="453"/>
      <c r="F68" s="439"/>
      <c r="G68" s="23"/>
      <c r="H68" s="179">
        <f>IF(H38="-","-",H38*'3c Demand'!$C$10)</f>
        <v>6.6841469186482252</v>
      </c>
    </row>
    <row r="69" spans="1:8">
      <c r="A69" s="6"/>
      <c r="B69" s="441"/>
      <c r="C69" s="444"/>
      <c r="D69" s="181" t="s">
        <v>136</v>
      </c>
      <c r="E69" s="453"/>
      <c r="F69" s="439"/>
      <c r="G69" s="23"/>
      <c r="H69" s="179">
        <f>IF(H39="-","-",H39*'3c Demand'!$C$10)</f>
        <v>6.5589913661887502</v>
      </c>
    </row>
    <row r="70" spans="1:8">
      <c r="A70" s="6"/>
      <c r="B70" s="441"/>
      <c r="C70" s="444"/>
      <c r="D70" s="181" t="s">
        <v>137</v>
      </c>
      <c r="E70" s="453"/>
      <c r="F70" s="439"/>
      <c r="G70" s="23"/>
      <c r="H70" s="179">
        <f>IF(H40="-","-",H40*'3c Demand'!$C$10)</f>
        <v>6.4764453689561785</v>
      </c>
    </row>
    <row r="71" spans="1:8">
      <c r="A71" s="6"/>
      <c r="B71" s="441"/>
      <c r="C71" s="444"/>
      <c r="D71" s="181" t="s">
        <v>138</v>
      </c>
      <c r="E71" s="453"/>
      <c r="F71" s="439"/>
      <c r="G71" s="23"/>
      <c r="H71" s="179">
        <f>IF(H41="-","-",H41*'3c Demand'!$C$10)</f>
        <v>6.5873529519024565</v>
      </c>
    </row>
    <row r="72" spans="1:8">
      <c r="A72" s="6"/>
      <c r="B72" s="441"/>
      <c r="C72" s="444"/>
      <c r="D72" s="181" t="s">
        <v>139</v>
      </c>
      <c r="E72" s="453"/>
      <c r="F72" s="439"/>
      <c r="G72" s="23"/>
      <c r="H72" s="179">
        <f>IF(H42="-","-",H42*'3c Demand'!$C$10)</f>
        <v>6.5436735830868322</v>
      </c>
    </row>
    <row r="73" spans="1:8">
      <c r="A73" s="6"/>
      <c r="B73" s="441"/>
      <c r="C73" s="444"/>
      <c r="D73" s="181" t="s">
        <v>140</v>
      </c>
      <c r="E73" s="453"/>
      <c r="F73" s="439"/>
      <c r="G73" s="23"/>
      <c r="H73" s="179">
        <f>IF(H43="-","-",H43*'3c Demand'!$C$10)</f>
        <v>6.5514359392354615</v>
      </c>
    </row>
    <row r="74" spans="1:8">
      <c r="A74" s="6"/>
      <c r="B74" s="441"/>
      <c r="C74" s="444"/>
      <c r="D74" s="181" t="s">
        <v>141</v>
      </c>
      <c r="E74" s="453"/>
      <c r="F74" s="439"/>
      <c r="G74" s="23"/>
      <c r="H74" s="179">
        <f>IF(H44="-","-",H44*'3c Demand'!$C$10)</f>
        <v>6.4670012065997176</v>
      </c>
    </row>
    <row r="75" spans="1:8">
      <c r="A75" s="6"/>
      <c r="B75" s="441"/>
      <c r="C75" s="444"/>
      <c r="D75" s="181" t="s">
        <v>142</v>
      </c>
      <c r="E75" s="453"/>
      <c r="F75" s="439"/>
      <c r="G75" s="23"/>
      <c r="H75" s="179">
        <f>IF(H45="-","-",H45*'3c Demand'!$C$10)</f>
        <v>6.4423133309405731</v>
      </c>
    </row>
    <row r="76" spans="1:8">
      <c r="A76" s="6"/>
      <c r="B76" s="441"/>
      <c r="C76" s="444"/>
      <c r="D76" s="181" t="s">
        <v>143</v>
      </c>
      <c r="E76" s="453"/>
      <c r="F76" s="439"/>
      <c r="G76" s="23"/>
      <c r="H76" s="179">
        <f>IF(H46="-","-",H46*'3c Demand'!$C$10)</f>
        <v>6.5562763096546641</v>
      </c>
    </row>
    <row r="77" spans="1:8">
      <c r="A77" s="6"/>
      <c r="B77" s="441"/>
      <c r="C77" s="444"/>
      <c r="D77" s="181" t="s">
        <v>144</v>
      </c>
      <c r="E77" s="453"/>
      <c r="F77" s="439"/>
      <c r="G77" s="23"/>
      <c r="H77" s="179">
        <f>IF(H47="-","-",H47*'3c Demand'!$C$10)</f>
        <v>6.5542135821073106</v>
      </c>
    </row>
    <row r="78" spans="1:8">
      <c r="A78" s="6"/>
      <c r="B78" s="442"/>
      <c r="C78" s="445"/>
      <c r="D78" s="181" t="s">
        <v>145</v>
      </c>
      <c r="E78" s="453"/>
      <c r="F78" s="439"/>
      <c r="G78" s="23"/>
      <c r="H78" s="179">
        <f>IF(H48="-","-",H48*'3c Demand'!$C$10)</f>
        <v>6.4988829015144267</v>
      </c>
    </row>
    <row r="79" spans="1:8">
      <c r="A79" s="6"/>
      <c r="B79" s="180" t="s">
        <v>150</v>
      </c>
      <c r="C79" s="455" t="s">
        <v>26</v>
      </c>
      <c r="D79" s="456"/>
      <c r="E79" s="454"/>
      <c r="F79" s="439"/>
      <c r="G79" s="23"/>
      <c r="H79" s="179">
        <f>IF(H49="-","-",'3c Demand'!$C$11*H49)</f>
        <v>10.705717509101307</v>
      </c>
    </row>
    <row r="80" spans="1:8" s="6" customFormat="1" ht="2.85" customHeight="1"/>
    <row r="81" spans="4:5" s="50" customFormat="1" ht="13.8"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4"/>
  <cols>
    <col min="2" max="2" width="24.5546875" customWidth="1"/>
    <col min="3" max="3" width="19.33203125" customWidth="1"/>
    <col min="4" max="4" width="13.44140625" customWidth="1"/>
    <col min="5" max="5" width="16.6640625" customWidth="1"/>
    <col min="6" max="6" width="14.33203125" customWidth="1"/>
    <col min="7" max="7" width="15.33203125" customWidth="1"/>
  </cols>
  <sheetData>
    <row r="1" spans="1:41" s="28" customFormat="1" ht="12.75" customHeight="1"/>
    <row r="2" spans="1:41" s="28" customFormat="1" ht="33.75" customHeight="1">
      <c r="B2" s="12" t="s">
        <v>161</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462" t="s">
        <v>162</v>
      </c>
      <c r="C3" s="462"/>
      <c r="D3" s="462"/>
      <c r="E3" s="462"/>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163</v>
      </c>
    </row>
    <row r="5" spans="1:41" s="6" customFormat="1" ht="12.75" customHeight="1"/>
    <row r="6" spans="1:41" s="14" customFormat="1" ht="11.4">
      <c r="B6" s="15" t="s">
        <v>164</v>
      </c>
      <c r="C6" s="16"/>
      <c r="D6" s="16"/>
      <c r="E6" s="17"/>
    </row>
    <row r="7" spans="1:41" s="7" customFormat="1" ht="11.4">
      <c r="B7" s="115" t="s">
        <v>165</v>
      </c>
      <c r="C7" s="110"/>
      <c r="D7" s="110"/>
      <c r="E7" s="111"/>
    </row>
    <row r="8" spans="1:41" s="7" customFormat="1" ht="11.4">
      <c r="B8" s="116" t="s">
        <v>166</v>
      </c>
      <c r="C8" s="110"/>
      <c r="D8" s="110"/>
      <c r="E8" s="111"/>
    </row>
    <row r="9" spans="1:41" s="7" customFormat="1" ht="11.4">
      <c r="B9" s="116" t="s">
        <v>167</v>
      </c>
      <c r="C9" s="110"/>
      <c r="D9" s="110"/>
      <c r="E9" s="111"/>
    </row>
    <row r="10" spans="1:41" s="35" customFormat="1" ht="22.8">
      <c r="A10" s="7"/>
      <c r="B10" s="182"/>
      <c r="C10" s="182" t="s">
        <v>168</v>
      </c>
      <c r="D10" s="183" t="s">
        <v>66</v>
      </c>
      <c r="E10" s="183" t="s">
        <v>68</v>
      </c>
      <c r="F10" s="183" t="s">
        <v>169</v>
      </c>
      <c r="G10" s="183" t="s">
        <v>170</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84" t="s">
        <v>171</v>
      </c>
      <c r="C11" s="184" t="s">
        <v>172</v>
      </c>
      <c r="D11" s="184" t="s">
        <v>126</v>
      </c>
      <c r="E11" s="184" t="s">
        <v>173</v>
      </c>
      <c r="F11" s="185">
        <v>2.02</v>
      </c>
      <c r="G11" s="185">
        <v>2.02</v>
      </c>
    </row>
    <row r="12" spans="1:41">
      <c r="B12" s="184" t="s">
        <v>171</v>
      </c>
      <c r="C12" s="184" t="s">
        <v>172</v>
      </c>
      <c r="D12" s="184" t="s">
        <v>126</v>
      </c>
      <c r="E12" s="184" t="s">
        <v>174</v>
      </c>
      <c r="F12" s="185">
        <v>2.02</v>
      </c>
      <c r="G12" s="185">
        <v>2.02</v>
      </c>
    </row>
    <row r="13" spans="1:41">
      <c r="B13" s="184" t="s">
        <v>171</v>
      </c>
      <c r="C13" s="184" t="s">
        <v>172</v>
      </c>
      <c r="D13" s="184" t="s">
        <v>126</v>
      </c>
      <c r="E13" s="184" t="s">
        <v>148</v>
      </c>
      <c r="F13" s="185">
        <v>0</v>
      </c>
      <c r="G13" s="185">
        <v>0</v>
      </c>
    </row>
    <row r="14" spans="1:41">
      <c r="B14" s="184" t="s">
        <v>171</v>
      </c>
      <c r="C14" s="184" t="s">
        <v>172</v>
      </c>
      <c r="D14" s="184" t="s">
        <v>150</v>
      </c>
      <c r="E14" s="184" t="s">
        <v>173</v>
      </c>
      <c r="F14" s="185">
        <v>2.02</v>
      </c>
      <c r="G14" s="185">
        <v>2.02</v>
      </c>
    </row>
    <row r="15" spans="1:41">
      <c r="B15" s="184" t="s">
        <v>171</v>
      </c>
      <c r="C15" s="184" t="s">
        <v>172</v>
      </c>
      <c r="D15" s="184" t="s">
        <v>150</v>
      </c>
      <c r="E15" s="184" t="s">
        <v>174</v>
      </c>
      <c r="F15" s="185">
        <v>2.02</v>
      </c>
      <c r="G15" s="185">
        <v>2.02</v>
      </c>
    </row>
    <row r="16" spans="1:41">
      <c r="B16" s="184" t="s">
        <v>171</v>
      </c>
      <c r="C16" s="184" t="s">
        <v>172</v>
      </c>
      <c r="D16" s="184" t="s">
        <v>150</v>
      </c>
      <c r="E16" s="184" t="s">
        <v>148</v>
      </c>
      <c r="F16" s="185">
        <v>0</v>
      </c>
      <c r="G16" s="185">
        <v>0</v>
      </c>
    </row>
    <row r="17" spans="2:16">
      <c r="B17" s="184" t="s">
        <v>171</v>
      </c>
      <c r="C17" s="184" t="s">
        <v>175</v>
      </c>
      <c r="D17" s="184" t="s">
        <v>126</v>
      </c>
      <c r="E17" s="184" t="s">
        <v>173</v>
      </c>
      <c r="F17" s="185">
        <v>2.41</v>
      </c>
      <c r="G17" s="185">
        <v>2.41</v>
      </c>
    </row>
    <row r="18" spans="2:16">
      <c r="B18" s="184" t="s">
        <v>171</v>
      </c>
      <c r="C18" s="184" t="s">
        <v>175</v>
      </c>
      <c r="D18" s="184" t="s">
        <v>126</v>
      </c>
      <c r="E18" s="184" t="s">
        <v>174</v>
      </c>
      <c r="F18" s="185">
        <v>2.41</v>
      </c>
      <c r="G18" s="185">
        <v>2.41</v>
      </c>
    </row>
    <row r="19" spans="2:16">
      <c r="B19" s="184" t="s">
        <v>171</v>
      </c>
      <c r="C19" s="184" t="s">
        <v>175</v>
      </c>
      <c r="D19" s="184" t="s">
        <v>126</v>
      </c>
      <c r="E19" s="184" t="s">
        <v>148</v>
      </c>
      <c r="F19" s="185">
        <v>0</v>
      </c>
      <c r="G19" s="185">
        <v>0</v>
      </c>
    </row>
    <row r="20" spans="2:16">
      <c r="B20" s="184" t="s">
        <v>171</v>
      </c>
      <c r="C20" s="184" t="s">
        <v>175</v>
      </c>
      <c r="D20" s="184" t="s">
        <v>150</v>
      </c>
      <c r="E20" s="184" t="s">
        <v>173</v>
      </c>
      <c r="F20" s="185">
        <v>2.41</v>
      </c>
      <c r="G20" s="185">
        <v>2.41</v>
      </c>
    </row>
    <row r="21" spans="2:16">
      <c r="B21" s="184" t="s">
        <v>171</v>
      </c>
      <c r="C21" s="184" t="s">
        <v>175</v>
      </c>
      <c r="D21" s="184" t="s">
        <v>150</v>
      </c>
      <c r="E21" s="184" t="s">
        <v>174</v>
      </c>
      <c r="F21" s="185">
        <v>2.41</v>
      </c>
      <c r="G21" s="185">
        <v>2.41</v>
      </c>
    </row>
    <row r="22" spans="2:16">
      <c r="B22" s="184" t="s">
        <v>171</v>
      </c>
      <c r="C22" s="184" t="s">
        <v>175</v>
      </c>
      <c r="D22" s="184" t="s">
        <v>150</v>
      </c>
      <c r="E22" s="184" t="s">
        <v>148</v>
      </c>
      <c r="F22" s="185">
        <v>0</v>
      </c>
      <c r="G22" s="185">
        <v>0</v>
      </c>
      <c r="J22" s="108"/>
    </row>
    <row r="23" spans="2:16">
      <c r="B23" s="184" t="s">
        <v>171</v>
      </c>
      <c r="C23" s="184" t="s">
        <v>176</v>
      </c>
      <c r="D23" s="184" t="s">
        <v>126</v>
      </c>
      <c r="E23" s="184" t="s">
        <v>173</v>
      </c>
      <c r="F23" s="185">
        <v>2.46</v>
      </c>
      <c r="G23" s="185">
        <v>0</v>
      </c>
      <c r="J23" s="108"/>
    </row>
    <row r="24" spans="2:16">
      <c r="B24" s="184" t="s">
        <v>171</v>
      </c>
      <c r="C24" s="184" t="s">
        <v>176</v>
      </c>
      <c r="D24" s="184" t="s">
        <v>126</v>
      </c>
      <c r="E24" s="184" t="s">
        <v>174</v>
      </c>
      <c r="F24" s="185">
        <v>2.46</v>
      </c>
      <c r="G24" s="185">
        <v>0</v>
      </c>
      <c r="N24" s="118"/>
    </row>
    <row r="25" spans="2:16">
      <c r="B25" s="184" t="s">
        <v>171</v>
      </c>
      <c r="C25" s="184" t="s">
        <v>176</v>
      </c>
      <c r="D25" s="184" t="s">
        <v>126</v>
      </c>
      <c r="E25" s="184" t="s">
        <v>148</v>
      </c>
      <c r="F25" s="185">
        <v>0</v>
      </c>
      <c r="G25" s="185">
        <v>0</v>
      </c>
      <c r="J25" s="108"/>
      <c r="N25" s="118"/>
    </row>
    <row r="26" spans="2:16">
      <c r="B26" s="184" t="s">
        <v>171</v>
      </c>
      <c r="C26" s="184" t="s">
        <v>176</v>
      </c>
      <c r="D26" s="184" t="s">
        <v>150</v>
      </c>
      <c r="E26" s="184" t="s">
        <v>173</v>
      </c>
      <c r="F26" s="185">
        <v>2.46</v>
      </c>
      <c r="G26" s="185">
        <v>0</v>
      </c>
      <c r="J26" s="108"/>
    </row>
    <row r="27" spans="2:16">
      <c r="B27" s="184" t="s">
        <v>171</v>
      </c>
      <c r="C27" s="184" t="s">
        <v>176</v>
      </c>
      <c r="D27" s="184" t="s">
        <v>150</v>
      </c>
      <c r="E27" s="184" t="s">
        <v>174</v>
      </c>
      <c r="F27" s="185">
        <v>2.46</v>
      </c>
      <c r="G27" s="185">
        <v>0</v>
      </c>
    </row>
    <row r="28" spans="2:16">
      <c r="B28" s="184" t="s">
        <v>171</v>
      </c>
      <c r="C28" s="184" t="s">
        <v>176</v>
      </c>
      <c r="D28" s="184" t="s">
        <v>150</v>
      </c>
      <c r="E28" s="184" t="s">
        <v>148</v>
      </c>
      <c r="F28" s="185">
        <v>0</v>
      </c>
      <c r="G28" s="185">
        <v>0</v>
      </c>
      <c r="J28" s="108"/>
      <c r="K28" s="108"/>
    </row>
    <row r="29" spans="2:16">
      <c r="B29" s="184" t="s">
        <v>171</v>
      </c>
      <c r="C29" s="184" t="s">
        <v>177</v>
      </c>
      <c r="D29" s="184" t="s">
        <v>126</v>
      </c>
      <c r="E29" s="184" t="s">
        <v>173</v>
      </c>
      <c r="F29" s="185"/>
      <c r="G29" s="185"/>
    </row>
    <row r="30" spans="2:16">
      <c r="B30" s="184" t="s">
        <v>171</v>
      </c>
      <c r="C30" s="184" t="s">
        <v>177</v>
      </c>
      <c r="D30" s="184" t="s">
        <v>126</v>
      </c>
      <c r="E30" s="184" t="s">
        <v>174</v>
      </c>
      <c r="F30" s="185"/>
      <c r="G30" s="185"/>
    </row>
    <row r="31" spans="2:16">
      <c r="B31" s="184" t="s">
        <v>171</v>
      </c>
      <c r="C31" s="184" t="s">
        <v>177</v>
      </c>
      <c r="D31" s="184" t="s">
        <v>126</v>
      </c>
      <c r="E31" s="184" t="s">
        <v>148</v>
      </c>
      <c r="F31" s="185"/>
      <c r="G31" s="185"/>
      <c r="J31" s="108"/>
      <c r="K31" s="108"/>
    </row>
    <row r="32" spans="2:16">
      <c r="B32" s="184" t="s">
        <v>171</v>
      </c>
      <c r="C32" s="184" t="s">
        <v>177</v>
      </c>
      <c r="D32" s="184" t="s">
        <v>150</v>
      </c>
      <c r="E32" s="184" t="s">
        <v>173</v>
      </c>
      <c r="F32" s="185"/>
      <c r="G32" s="185"/>
      <c r="J32" s="108"/>
      <c r="K32" s="108"/>
      <c r="M32" s="108"/>
      <c r="N32" s="108"/>
      <c r="P32" s="108"/>
    </row>
    <row r="33" spans="2:7">
      <c r="B33" s="184" t="s">
        <v>171</v>
      </c>
      <c r="C33" s="184" t="s">
        <v>177</v>
      </c>
      <c r="D33" s="184" t="s">
        <v>150</v>
      </c>
      <c r="E33" s="184" t="s">
        <v>174</v>
      </c>
      <c r="F33" s="185"/>
      <c r="G33" s="185"/>
    </row>
    <row r="34" spans="2:7">
      <c r="B34" s="184" t="s">
        <v>171</v>
      </c>
      <c r="C34" s="184" t="s">
        <v>177</v>
      </c>
      <c r="D34" s="184" t="s">
        <v>150</v>
      </c>
      <c r="E34" s="184" t="s">
        <v>148</v>
      </c>
      <c r="F34" s="185"/>
      <c r="G34" s="185"/>
    </row>
    <row r="36" spans="2:7" s="14" customFormat="1" ht="11.4">
      <c r="B36" s="15" t="s">
        <v>178</v>
      </c>
      <c r="C36" s="16"/>
      <c r="D36" s="16"/>
      <c r="E36" s="17"/>
    </row>
    <row r="37" spans="2:7">
      <c r="B37" t="s">
        <v>179</v>
      </c>
    </row>
    <row r="39" spans="2:7">
      <c r="B39" t="s">
        <v>180</v>
      </c>
    </row>
    <row r="40" spans="2:7">
      <c r="B40" s="186" t="s">
        <v>181</v>
      </c>
      <c r="C40" s="183" t="s">
        <v>129</v>
      </c>
      <c r="D40" s="183" t="s">
        <v>146</v>
      </c>
    </row>
    <row r="41" spans="2:7">
      <c r="B41" s="184" t="s">
        <v>182</v>
      </c>
      <c r="C41" s="187">
        <f>'3f Cap levels'!C9</f>
        <v>81.733639651153254</v>
      </c>
      <c r="D41" s="187">
        <f>'3f Cap levels'!D9</f>
        <v>608.87797008194536</v>
      </c>
    </row>
    <row r="42" spans="2:7">
      <c r="B42" s="184" t="s">
        <v>172</v>
      </c>
      <c r="C42" s="187">
        <f>'3f Cap levels'!C10</f>
        <v>84.76467225905651</v>
      </c>
      <c r="D42" s="187">
        <f>'3f Cap levels'!D10</f>
        <v>610.66270636711056</v>
      </c>
    </row>
    <row r="44" spans="2:7">
      <c r="B44" s="186" t="s">
        <v>183</v>
      </c>
      <c r="C44" s="183" t="s">
        <v>129</v>
      </c>
      <c r="D44" s="183" t="s">
        <v>146</v>
      </c>
    </row>
    <row r="45" spans="2:7">
      <c r="B45" s="184" t="s">
        <v>182</v>
      </c>
      <c r="C45" s="187">
        <f>'3f Cap levels'!C18</f>
        <v>92.858635018132276</v>
      </c>
      <c r="D45" s="187">
        <f>'3f Cap levels'!D18</f>
        <v>513.57545202158155</v>
      </c>
    </row>
    <row r="46" spans="2:7">
      <c r="B46" s="184" t="s">
        <v>172</v>
      </c>
      <c r="C46" s="187">
        <f>'3f Cap levels'!C19</f>
        <v>95.053517306958852</v>
      </c>
      <c r="D46" s="187">
        <f>'3f Cap levels'!D19</f>
        <v>495.60091432828915</v>
      </c>
    </row>
    <row r="48" spans="2:7">
      <c r="B48" t="s">
        <v>184</v>
      </c>
    </row>
    <row r="49" spans="2:7">
      <c r="B49" s="186" t="s">
        <v>185</v>
      </c>
      <c r="C49" s="183" t="s">
        <v>129</v>
      </c>
      <c r="D49" s="183" t="s">
        <v>146</v>
      </c>
    </row>
    <row r="50" spans="2:7">
      <c r="B50" s="184" t="s">
        <v>182</v>
      </c>
      <c r="C50" s="188">
        <f>C41+C45</f>
        <v>174.59227466928553</v>
      </c>
      <c r="D50" s="188">
        <f>D41+D45</f>
        <v>1122.4534221035269</v>
      </c>
    </row>
    <row r="51" spans="2:7">
      <c r="B51" s="184" t="s">
        <v>172</v>
      </c>
      <c r="C51" s="188">
        <f>C42+C46</f>
        <v>179.81818956601535</v>
      </c>
      <c r="D51" s="188">
        <f>D42+D46</f>
        <v>1106.2636206953998</v>
      </c>
    </row>
    <row r="53" spans="2:7">
      <c r="B53" t="s">
        <v>186</v>
      </c>
    </row>
    <row r="54" spans="2:7" ht="22.8">
      <c r="B54" s="186" t="s">
        <v>187</v>
      </c>
      <c r="C54" s="183" t="s">
        <v>188</v>
      </c>
    </row>
    <row r="55" spans="2:7">
      <c r="B55" s="184" t="s">
        <v>182</v>
      </c>
      <c r="C55" s="189">
        <f>C50/D50</f>
        <v>0.15554522907693752</v>
      </c>
    </row>
    <row r="56" spans="2:7">
      <c r="B56" s="184" t="s">
        <v>172</v>
      </c>
      <c r="C56" s="189">
        <f>C51/D51</f>
        <v>0.16254551465136421</v>
      </c>
    </row>
    <row r="57" spans="2:7">
      <c r="B57" s="184" t="s">
        <v>189</v>
      </c>
      <c r="C57" s="189">
        <f>AVERAGE(C55:C56)</f>
        <v>0.15904537186415085</v>
      </c>
    </row>
    <row r="60" spans="2:7">
      <c r="B60" t="s">
        <v>190</v>
      </c>
    </row>
    <row r="61" spans="2:7">
      <c r="B61" t="s">
        <v>191</v>
      </c>
    </row>
    <row r="62" spans="2:7" ht="22.8">
      <c r="B62" s="186" t="s">
        <v>168</v>
      </c>
      <c r="C62" s="183" t="s">
        <v>66</v>
      </c>
      <c r="D62" s="183" t="s">
        <v>68</v>
      </c>
      <c r="E62" s="183" t="s">
        <v>192</v>
      </c>
      <c r="F62" s="183" t="s">
        <v>169</v>
      </c>
      <c r="G62" s="183" t="s">
        <v>170</v>
      </c>
    </row>
    <row r="63" spans="2:7">
      <c r="B63" s="184" t="s">
        <v>172</v>
      </c>
      <c r="C63" s="184" t="s">
        <v>126</v>
      </c>
      <c r="D63" s="184" t="s">
        <v>173</v>
      </c>
      <c r="E63" s="184" t="s">
        <v>129</v>
      </c>
      <c r="F63" s="190">
        <f>F11*$C$57</f>
        <v>0.3212716511655847</v>
      </c>
      <c r="G63" s="190">
        <f>G11*$C$57</f>
        <v>0.3212716511655847</v>
      </c>
    </row>
    <row r="64" spans="2:7">
      <c r="B64" s="184" t="s">
        <v>172</v>
      </c>
      <c r="C64" s="184" t="s">
        <v>126</v>
      </c>
      <c r="D64" s="184" t="s">
        <v>174</v>
      </c>
      <c r="E64" s="184" t="s">
        <v>129</v>
      </c>
      <c r="F64" s="190">
        <f t="shared" ref="F64:G64" si="0">F12*$C$57</f>
        <v>0.3212716511655847</v>
      </c>
      <c r="G64" s="190">
        <f t="shared" si="0"/>
        <v>0.3212716511655847</v>
      </c>
    </row>
    <row r="65" spans="2:7">
      <c r="B65" s="184" t="s">
        <v>172</v>
      </c>
      <c r="C65" s="184" t="s">
        <v>126</v>
      </c>
      <c r="D65" s="184" t="s">
        <v>148</v>
      </c>
      <c r="E65" s="184" t="s">
        <v>129</v>
      </c>
      <c r="F65" s="190">
        <f t="shared" ref="F65:G65" si="1">F13*$C$57</f>
        <v>0</v>
      </c>
      <c r="G65" s="190">
        <f t="shared" si="1"/>
        <v>0</v>
      </c>
    </row>
    <row r="66" spans="2:7">
      <c r="B66" s="184" t="s">
        <v>172</v>
      </c>
      <c r="C66" s="184" t="s">
        <v>150</v>
      </c>
      <c r="D66" s="184" t="s">
        <v>173</v>
      </c>
      <c r="E66" s="184" t="s">
        <v>129</v>
      </c>
      <c r="F66" s="190">
        <f t="shared" ref="F66:G66" si="2">F14*$C$57</f>
        <v>0.3212716511655847</v>
      </c>
      <c r="G66" s="190">
        <f t="shared" si="2"/>
        <v>0.3212716511655847</v>
      </c>
    </row>
    <row r="67" spans="2:7">
      <c r="B67" s="184" t="s">
        <v>172</v>
      </c>
      <c r="C67" s="184" t="s">
        <v>150</v>
      </c>
      <c r="D67" s="184" t="s">
        <v>174</v>
      </c>
      <c r="E67" s="184" t="s">
        <v>129</v>
      </c>
      <c r="F67" s="190">
        <f t="shared" ref="F67:G67" si="3">F15*$C$57</f>
        <v>0.3212716511655847</v>
      </c>
      <c r="G67" s="190">
        <f t="shared" si="3"/>
        <v>0.3212716511655847</v>
      </c>
    </row>
    <row r="68" spans="2:7">
      <c r="B68" s="184" t="s">
        <v>172</v>
      </c>
      <c r="C68" s="184" t="s">
        <v>150</v>
      </c>
      <c r="D68" s="184" t="s">
        <v>148</v>
      </c>
      <c r="E68" s="184" t="s">
        <v>129</v>
      </c>
      <c r="F68" s="190">
        <f t="shared" ref="F68:G68" si="4">F16*$C$57</f>
        <v>0</v>
      </c>
      <c r="G68" s="190">
        <f t="shared" si="4"/>
        <v>0</v>
      </c>
    </row>
    <row r="69" spans="2:7">
      <c r="B69" s="184" t="s">
        <v>175</v>
      </c>
      <c r="C69" s="184" t="s">
        <v>126</v>
      </c>
      <c r="D69" s="184" t="s">
        <v>173</v>
      </c>
      <c r="E69" s="184" t="s">
        <v>129</v>
      </c>
      <c r="F69" s="190">
        <f t="shared" ref="F69:G69" si="5">F17*$C$57</f>
        <v>0.38329934619260358</v>
      </c>
      <c r="G69" s="190">
        <f t="shared" si="5"/>
        <v>0.38329934619260358</v>
      </c>
    </row>
    <row r="70" spans="2:7">
      <c r="B70" s="184" t="s">
        <v>175</v>
      </c>
      <c r="C70" s="184" t="s">
        <v>126</v>
      </c>
      <c r="D70" s="184" t="s">
        <v>174</v>
      </c>
      <c r="E70" s="184" t="s">
        <v>129</v>
      </c>
      <c r="F70" s="190">
        <f t="shared" ref="F70:G70" si="6">F18*$C$57</f>
        <v>0.38329934619260358</v>
      </c>
      <c r="G70" s="190">
        <f t="shared" si="6"/>
        <v>0.38329934619260358</v>
      </c>
    </row>
    <row r="71" spans="2:7">
      <c r="B71" s="184" t="s">
        <v>175</v>
      </c>
      <c r="C71" s="184" t="s">
        <v>126</v>
      </c>
      <c r="D71" s="184" t="s">
        <v>148</v>
      </c>
      <c r="E71" s="184" t="s">
        <v>129</v>
      </c>
      <c r="F71" s="190">
        <f t="shared" ref="F71:G71" si="7">F19*$C$57</f>
        <v>0</v>
      </c>
      <c r="G71" s="190">
        <f t="shared" si="7"/>
        <v>0</v>
      </c>
    </row>
    <row r="72" spans="2:7">
      <c r="B72" s="184" t="s">
        <v>175</v>
      </c>
      <c r="C72" s="184" t="s">
        <v>150</v>
      </c>
      <c r="D72" s="184" t="s">
        <v>173</v>
      </c>
      <c r="E72" s="184" t="s">
        <v>129</v>
      </c>
      <c r="F72" s="190">
        <f t="shared" ref="F72:G72" si="8">F20*$C$57</f>
        <v>0.38329934619260358</v>
      </c>
      <c r="G72" s="190">
        <f t="shared" si="8"/>
        <v>0.38329934619260358</v>
      </c>
    </row>
    <row r="73" spans="2:7">
      <c r="B73" s="184" t="s">
        <v>175</v>
      </c>
      <c r="C73" s="184" t="s">
        <v>150</v>
      </c>
      <c r="D73" s="184" t="s">
        <v>174</v>
      </c>
      <c r="E73" s="184" t="s">
        <v>129</v>
      </c>
      <c r="F73" s="190">
        <f t="shared" ref="F73:G73" si="9">F21*$C$57</f>
        <v>0.38329934619260358</v>
      </c>
      <c r="G73" s="190">
        <f t="shared" si="9"/>
        <v>0.38329934619260358</v>
      </c>
    </row>
    <row r="74" spans="2:7">
      <c r="B74" s="184" t="s">
        <v>175</v>
      </c>
      <c r="C74" s="184" t="s">
        <v>150</v>
      </c>
      <c r="D74" s="184" t="s">
        <v>148</v>
      </c>
      <c r="E74" s="184" t="s">
        <v>129</v>
      </c>
      <c r="F74" s="190">
        <f t="shared" ref="F74:G74" si="10">F22*$C$57</f>
        <v>0</v>
      </c>
      <c r="G74" s="190">
        <f t="shared" si="10"/>
        <v>0</v>
      </c>
    </row>
    <row r="75" spans="2:7">
      <c r="B75" s="184" t="s">
        <v>176</v>
      </c>
      <c r="C75" s="184" t="s">
        <v>126</v>
      </c>
      <c r="D75" s="184" t="s">
        <v>173</v>
      </c>
      <c r="E75" s="184" t="s">
        <v>129</v>
      </c>
      <c r="F75" s="190">
        <f t="shared" ref="F75:G75" si="11">F23*$C$57</f>
        <v>0.39125161478581111</v>
      </c>
      <c r="G75" s="190">
        <f t="shared" si="11"/>
        <v>0</v>
      </c>
    </row>
    <row r="76" spans="2:7">
      <c r="B76" s="184" t="s">
        <v>176</v>
      </c>
      <c r="C76" s="184" t="s">
        <v>126</v>
      </c>
      <c r="D76" s="184" t="s">
        <v>174</v>
      </c>
      <c r="E76" s="184" t="s">
        <v>129</v>
      </c>
      <c r="F76" s="190">
        <f t="shared" ref="F76:G76" si="12">F24*$C$57</f>
        <v>0.39125161478581111</v>
      </c>
      <c r="G76" s="190">
        <f t="shared" si="12"/>
        <v>0</v>
      </c>
    </row>
    <row r="77" spans="2:7">
      <c r="B77" s="184" t="s">
        <v>176</v>
      </c>
      <c r="C77" s="184" t="s">
        <v>126</v>
      </c>
      <c r="D77" s="184" t="s">
        <v>148</v>
      </c>
      <c r="E77" s="184" t="s">
        <v>129</v>
      </c>
      <c r="F77" s="190">
        <f t="shared" ref="F77:G77" si="13">F25*$C$57</f>
        <v>0</v>
      </c>
      <c r="G77" s="190">
        <f t="shared" si="13"/>
        <v>0</v>
      </c>
    </row>
    <row r="78" spans="2:7">
      <c r="B78" s="184" t="s">
        <v>176</v>
      </c>
      <c r="C78" s="184" t="s">
        <v>150</v>
      </c>
      <c r="D78" s="184" t="s">
        <v>173</v>
      </c>
      <c r="E78" s="184" t="s">
        <v>129</v>
      </c>
      <c r="F78" s="190">
        <f t="shared" ref="F78:G78" si="14">F26*$C$57</f>
        <v>0.39125161478581111</v>
      </c>
      <c r="G78" s="190">
        <f t="shared" si="14"/>
        <v>0</v>
      </c>
    </row>
    <row r="79" spans="2:7">
      <c r="B79" s="184" t="s">
        <v>176</v>
      </c>
      <c r="C79" s="184" t="s">
        <v>150</v>
      </c>
      <c r="D79" s="184" t="s">
        <v>174</v>
      </c>
      <c r="E79" s="184" t="s">
        <v>129</v>
      </c>
      <c r="F79" s="190">
        <f t="shared" ref="F79:G79" si="15">F27*$C$57</f>
        <v>0.39125161478581111</v>
      </c>
      <c r="G79" s="190">
        <f t="shared" si="15"/>
        <v>0</v>
      </c>
    </row>
    <row r="80" spans="2:7">
      <c r="B80" s="184" t="s">
        <v>176</v>
      </c>
      <c r="C80" s="184" t="s">
        <v>150</v>
      </c>
      <c r="D80" s="184" t="s">
        <v>148</v>
      </c>
      <c r="E80" s="184" t="s">
        <v>129</v>
      </c>
      <c r="F80" s="190">
        <f t="shared" ref="F80:G80" si="16">F28*$C$57</f>
        <v>0</v>
      </c>
      <c r="G80" s="190">
        <f t="shared" si="16"/>
        <v>0</v>
      </c>
    </row>
    <row r="81" spans="2:7">
      <c r="B81" s="184" t="s">
        <v>177</v>
      </c>
      <c r="C81" s="184" t="s">
        <v>126</v>
      </c>
      <c r="D81" s="184" t="s">
        <v>173</v>
      </c>
      <c r="E81" s="184" t="s">
        <v>129</v>
      </c>
      <c r="F81" s="190"/>
      <c r="G81" s="190"/>
    </row>
    <row r="82" spans="2:7">
      <c r="B82" s="184" t="s">
        <v>177</v>
      </c>
      <c r="C82" s="184" t="s">
        <v>126</v>
      </c>
      <c r="D82" s="184" t="s">
        <v>174</v>
      </c>
      <c r="E82" s="184" t="s">
        <v>129</v>
      </c>
      <c r="F82" s="190"/>
      <c r="G82" s="190"/>
    </row>
    <row r="83" spans="2:7">
      <c r="B83" s="184" t="s">
        <v>177</v>
      </c>
      <c r="C83" s="184" t="s">
        <v>126</v>
      </c>
      <c r="D83" s="184" t="s">
        <v>148</v>
      </c>
      <c r="E83" s="184" t="s">
        <v>129</v>
      </c>
      <c r="F83" s="190"/>
      <c r="G83" s="190"/>
    </row>
    <row r="84" spans="2:7">
      <c r="B84" s="184" t="s">
        <v>177</v>
      </c>
      <c r="C84" s="184" t="s">
        <v>150</v>
      </c>
      <c r="D84" s="184" t="s">
        <v>173</v>
      </c>
      <c r="E84" s="184" t="s">
        <v>129</v>
      </c>
      <c r="F84" s="190"/>
      <c r="G84" s="190"/>
    </row>
    <row r="85" spans="2:7">
      <c r="B85" s="184" t="s">
        <v>177</v>
      </c>
      <c r="C85" s="184" t="s">
        <v>150</v>
      </c>
      <c r="D85" s="184" t="s">
        <v>174</v>
      </c>
      <c r="E85" s="184" t="s">
        <v>129</v>
      </c>
      <c r="F85" s="190"/>
      <c r="G85" s="190"/>
    </row>
    <row r="86" spans="2:7">
      <c r="B86" s="184" t="s">
        <v>177</v>
      </c>
      <c r="C86" s="184" t="s">
        <v>150</v>
      </c>
      <c r="D86" s="184" t="s">
        <v>148</v>
      </c>
      <c r="E86" s="184" t="s">
        <v>129</v>
      </c>
      <c r="F86" s="190"/>
      <c r="G86" s="190"/>
    </row>
    <row r="87" spans="2:7">
      <c r="F87" s="112"/>
      <c r="G87" s="112"/>
    </row>
    <row r="88" spans="2:7">
      <c r="F88" s="112"/>
      <c r="G88" s="112"/>
    </row>
    <row r="89" spans="2:7" ht="22.8">
      <c r="B89" s="186" t="s">
        <v>168</v>
      </c>
      <c r="C89" s="183" t="s">
        <v>66</v>
      </c>
      <c r="D89" s="183" t="s">
        <v>68</v>
      </c>
      <c r="E89" s="183" t="s">
        <v>192</v>
      </c>
      <c r="F89" s="183" t="s">
        <v>169</v>
      </c>
      <c r="G89" s="183" t="s">
        <v>170</v>
      </c>
    </row>
    <row r="90" spans="2:7">
      <c r="B90" s="184" t="s">
        <v>172</v>
      </c>
      <c r="C90" s="184" t="s">
        <v>126</v>
      </c>
      <c r="D90" s="184" t="s">
        <v>173</v>
      </c>
      <c r="E90" s="184" t="s">
        <v>146</v>
      </c>
      <c r="F90" s="190">
        <f t="shared" ref="F90:G100" si="17">F11</f>
        <v>2.02</v>
      </c>
      <c r="G90" s="190">
        <f t="shared" si="17"/>
        <v>2.02</v>
      </c>
    </row>
    <row r="91" spans="2:7">
      <c r="B91" s="184" t="s">
        <v>172</v>
      </c>
      <c r="C91" s="184" t="s">
        <v>126</v>
      </c>
      <c r="D91" s="184" t="s">
        <v>174</v>
      </c>
      <c r="E91" s="184" t="s">
        <v>146</v>
      </c>
      <c r="F91" s="190">
        <f t="shared" si="17"/>
        <v>2.02</v>
      </c>
      <c r="G91" s="190">
        <f t="shared" si="17"/>
        <v>2.02</v>
      </c>
    </row>
    <row r="92" spans="2:7">
      <c r="B92" s="184" t="s">
        <v>172</v>
      </c>
      <c r="C92" s="184" t="s">
        <v>126</v>
      </c>
      <c r="D92" s="184" t="s">
        <v>148</v>
      </c>
      <c r="E92" s="184" t="s">
        <v>146</v>
      </c>
      <c r="F92" s="190">
        <f t="shared" si="17"/>
        <v>0</v>
      </c>
      <c r="G92" s="190">
        <f t="shared" si="17"/>
        <v>0</v>
      </c>
    </row>
    <row r="93" spans="2:7">
      <c r="B93" s="184" t="s">
        <v>172</v>
      </c>
      <c r="C93" s="184" t="s">
        <v>150</v>
      </c>
      <c r="D93" s="184" t="s">
        <v>173</v>
      </c>
      <c r="E93" s="184" t="s">
        <v>146</v>
      </c>
      <c r="F93" s="190">
        <f t="shared" si="17"/>
        <v>2.02</v>
      </c>
      <c r="G93" s="190">
        <f t="shared" si="17"/>
        <v>2.02</v>
      </c>
    </row>
    <row r="94" spans="2:7">
      <c r="B94" s="184" t="s">
        <v>172</v>
      </c>
      <c r="C94" s="184" t="s">
        <v>150</v>
      </c>
      <c r="D94" s="184" t="s">
        <v>174</v>
      </c>
      <c r="E94" s="184" t="s">
        <v>146</v>
      </c>
      <c r="F94" s="190">
        <f t="shared" si="17"/>
        <v>2.02</v>
      </c>
      <c r="G94" s="190">
        <f t="shared" si="17"/>
        <v>2.02</v>
      </c>
    </row>
    <row r="95" spans="2:7">
      <c r="B95" s="184" t="s">
        <v>172</v>
      </c>
      <c r="C95" s="184" t="s">
        <v>150</v>
      </c>
      <c r="D95" s="184" t="s">
        <v>148</v>
      </c>
      <c r="E95" s="184" t="s">
        <v>146</v>
      </c>
      <c r="F95" s="190">
        <f t="shared" si="17"/>
        <v>0</v>
      </c>
      <c r="G95" s="190">
        <f t="shared" si="17"/>
        <v>0</v>
      </c>
    </row>
    <row r="96" spans="2:7">
      <c r="B96" s="184" t="s">
        <v>175</v>
      </c>
      <c r="C96" s="184" t="s">
        <v>126</v>
      </c>
      <c r="D96" s="184" t="s">
        <v>173</v>
      </c>
      <c r="E96" s="184" t="s">
        <v>146</v>
      </c>
      <c r="F96" s="190">
        <f t="shared" si="17"/>
        <v>2.41</v>
      </c>
      <c r="G96" s="190">
        <f t="shared" si="17"/>
        <v>2.41</v>
      </c>
    </row>
    <row r="97" spans="2:7">
      <c r="B97" s="184" t="s">
        <v>175</v>
      </c>
      <c r="C97" s="184" t="s">
        <v>126</v>
      </c>
      <c r="D97" s="184" t="s">
        <v>174</v>
      </c>
      <c r="E97" s="184" t="s">
        <v>146</v>
      </c>
      <c r="F97" s="190">
        <f t="shared" si="17"/>
        <v>2.41</v>
      </c>
      <c r="G97" s="190">
        <f t="shared" si="17"/>
        <v>2.41</v>
      </c>
    </row>
    <row r="98" spans="2:7">
      <c r="B98" s="184" t="s">
        <v>175</v>
      </c>
      <c r="C98" s="184" t="s">
        <v>126</v>
      </c>
      <c r="D98" s="184" t="s">
        <v>148</v>
      </c>
      <c r="E98" s="184" t="s">
        <v>146</v>
      </c>
      <c r="F98" s="190">
        <f t="shared" si="17"/>
        <v>0</v>
      </c>
      <c r="G98" s="190">
        <f t="shared" si="17"/>
        <v>0</v>
      </c>
    </row>
    <row r="99" spans="2:7">
      <c r="B99" s="184" t="s">
        <v>175</v>
      </c>
      <c r="C99" s="184" t="s">
        <v>150</v>
      </c>
      <c r="D99" s="184" t="s">
        <v>173</v>
      </c>
      <c r="E99" s="184" t="s">
        <v>146</v>
      </c>
      <c r="F99" s="190">
        <f t="shared" si="17"/>
        <v>2.41</v>
      </c>
      <c r="G99" s="190">
        <f t="shared" si="17"/>
        <v>2.41</v>
      </c>
    </row>
    <row r="100" spans="2:7">
      <c r="B100" s="184" t="s">
        <v>175</v>
      </c>
      <c r="C100" s="184" t="s">
        <v>150</v>
      </c>
      <c r="D100" s="184" t="s">
        <v>174</v>
      </c>
      <c r="E100" s="184" t="s">
        <v>146</v>
      </c>
      <c r="F100" s="190">
        <f t="shared" si="17"/>
        <v>2.41</v>
      </c>
      <c r="G100" s="190">
        <f t="shared" si="17"/>
        <v>2.41</v>
      </c>
    </row>
    <row r="101" spans="2:7">
      <c r="B101" s="184" t="s">
        <v>175</v>
      </c>
      <c r="C101" s="184" t="s">
        <v>150</v>
      </c>
      <c r="D101" s="184" t="s">
        <v>148</v>
      </c>
      <c r="E101" s="184" t="s">
        <v>146</v>
      </c>
      <c r="F101" s="190">
        <f t="shared" ref="F101:G101" si="18">F22</f>
        <v>0</v>
      </c>
      <c r="G101" s="190">
        <f t="shared" si="18"/>
        <v>0</v>
      </c>
    </row>
    <row r="102" spans="2:7">
      <c r="B102" s="184" t="s">
        <v>176</v>
      </c>
      <c r="C102" s="184" t="s">
        <v>126</v>
      </c>
      <c r="D102" s="184" t="s">
        <v>173</v>
      </c>
      <c r="E102" s="184" t="s">
        <v>146</v>
      </c>
      <c r="F102" s="190">
        <f t="shared" ref="F102:G102" si="19">F23</f>
        <v>2.46</v>
      </c>
      <c r="G102" s="190">
        <f t="shared" si="19"/>
        <v>0</v>
      </c>
    </row>
    <row r="103" spans="2:7">
      <c r="B103" s="184" t="s">
        <v>176</v>
      </c>
      <c r="C103" s="184" t="s">
        <v>126</v>
      </c>
      <c r="D103" s="184" t="s">
        <v>174</v>
      </c>
      <c r="E103" s="184" t="s">
        <v>146</v>
      </c>
      <c r="F103" s="190">
        <f t="shared" ref="F103:G103" si="20">F24</f>
        <v>2.46</v>
      </c>
      <c r="G103" s="190">
        <f t="shared" si="20"/>
        <v>0</v>
      </c>
    </row>
    <row r="104" spans="2:7">
      <c r="B104" s="184" t="s">
        <v>176</v>
      </c>
      <c r="C104" s="184" t="s">
        <v>126</v>
      </c>
      <c r="D104" s="184" t="s">
        <v>148</v>
      </c>
      <c r="E104" s="184" t="s">
        <v>146</v>
      </c>
      <c r="F104" s="190">
        <f t="shared" ref="F104:G104" si="21">F25</f>
        <v>0</v>
      </c>
      <c r="G104" s="190">
        <f t="shared" si="21"/>
        <v>0</v>
      </c>
    </row>
    <row r="105" spans="2:7">
      <c r="B105" s="184" t="s">
        <v>176</v>
      </c>
      <c r="C105" s="184" t="s">
        <v>150</v>
      </c>
      <c r="D105" s="184" t="s">
        <v>173</v>
      </c>
      <c r="E105" s="184" t="s">
        <v>146</v>
      </c>
      <c r="F105" s="190">
        <f t="shared" ref="F105:G105" si="22">F26</f>
        <v>2.46</v>
      </c>
      <c r="G105" s="190">
        <f t="shared" si="22"/>
        <v>0</v>
      </c>
    </row>
    <row r="106" spans="2:7">
      <c r="B106" s="184" t="s">
        <v>176</v>
      </c>
      <c r="C106" s="184" t="s">
        <v>150</v>
      </c>
      <c r="D106" s="184" t="s">
        <v>174</v>
      </c>
      <c r="E106" s="184" t="s">
        <v>146</v>
      </c>
      <c r="F106" s="190">
        <f t="shared" ref="F106:G106" si="23">F27</f>
        <v>2.46</v>
      </c>
      <c r="G106" s="190">
        <f t="shared" si="23"/>
        <v>0</v>
      </c>
    </row>
    <row r="107" spans="2:7">
      <c r="B107" s="184" t="s">
        <v>176</v>
      </c>
      <c r="C107" s="184" t="s">
        <v>150</v>
      </c>
      <c r="D107" s="184" t="s">
        <v>148</v>
      </c>
      <c r="E107" s="184" t="s">
        <v>146</v>
      </c>
      <c r="F107" s="190">
        <f t="shared" ref="F107:G107" si="24">F28</f>
        <v>0</v>
      </c>
      <c r="G107" s="190">
        <f t="shared" si="24"/>
        <v>0</v>
      </c>
    </row>
    <row r="108" spans="2:7">
      <c r="B108" s="184" t="s">
        <v>177</v>
      </c>
      <c r="C108" s="184" t="s">
        <v>126</v>
      </c>
      <c r="D108" s="184" t="s">
        <v>173</v>
      </c>
      <c r="E108" s="184" t="s">
        <v>146</v>
      </c>
      <c r="F108" s="190"/>
      <c r="G108" s="190"/>
    </row>
    <row r="109" spans="2:7">
      <c r="B109" s="184" t="s">
        <v>177</v>
      </c>
      <c r="C109" s="184" t="s">
        <v>126</v>
      </c>
      <c r="D109" s="184" t="s">
        <v>174</v>
      </c>
      <c r="E109" s="184" t="s">
        <v>146</v>
      </c>
      <c r="F109" s="190"/>
      <c r="G109" s="190"/>
    </row>
    <row r="110" spans="2:7">
      <c r="B110" s="184" t="s">
        <v>177</v>
      </c>
      <c r="C110" s="184" t="s">
        <v>126</v>
      </c>
      <c r="D110" s="184" t="s">
        <v>148</v>
      </c>
      <c r="E110" s="184" t="s">
        <v>146</v>
      </c>
      <c r="F110" s="190"/>
      <c r="G110" s="190"/>
    </row>
    <row r="111" spans="2:7">
      <c r="B111" s="184" t="s">
        <v>177</v>
      </c>
      <c r="C111" s="184" t="s">
        <v>150</v>
      </c>
      <c r="D111" s="184" t="s">
        <v>173</v>
      </c>
      <c r="E111" s="184" t="s">
        <v>146</v>
      </c>
      <c r="F111" s="190"/>
      <c r="G111" s="190"/>
    </row>
    <row r="112" spans="2:7">
      <c r="B112" s="184" t="s">
        <v>177</v>
      </c>
      <c r="C112" s="184" t="s">
        <v>150</v>
      </c>
      <c r="D112" s="184" t="s">
        <v>174</v>
      </c>
      <c r="E112" s="184" t="s">
        <v>146</v>
      </c>
      <c r="F112" s="190"/>
      <c r="G112" s="190"/>
    </row>
    <row r="113" spans="2:9">
      <c r="B113" s="184" t="s">
        <v>177</v>
      </c>
      <c r="C113" s="184" t="s">
        <v>150</v>
      </c>
      <c r="D113" s="184" t="s">
        <v>148</v>
      </c>
      <c r="E113" s="184" t="s">
        <v>146</v>
      </c>
      <c r="F113" s="190"/>
      <c r="G113" s="190"/>
    </row>
    <row r="114" spans="2:9">
      <c r="F114" s="107"/>
      <c r="G114" s="107"/>
    </row>
    <row r="115" spans="2:9" ht="57.6">
      <c r="B115" s="117" t="s">
        <v>193</v>
      </c>
      <c r="C115" t="b">
        <f>COUNTA(B63:B86)=COUNTA(B90:B113)</f>
        <v>1</v>
      </c>
      <c r="F115" s="107"/>
      <c r="G115" s="107"/>
    </row>
    <row r="116" spans="2:9" s="14" customFormat="1" ht="11.4">
      <c r="B116" s="15" t="s">
        <v>194</v>
      </c>
      <c r="C116" s="16"/>
      <c r="D116" s="16"/>
      <c r="E116" s="17"/>
    </row>
    <row r="117" spans="2:9" s="7" customFormat="1" ht="11.4">
      <c r="B117" s="116" t="s">
        <v>195</v>
      </c>
      <c r="C117" s="110"/>
      <c r="D117" s="110"/>
      <c r="E117" s="111"/>
    </row>
    <row r="118" spans="2:9" s="7" customFormat="1" ht="11.4">
      <c r="B118" s="109"/>
      <c r="C118" s="110"/>
      <c r="D118" s="110"/>
      <c r="E118" s="111"/>
    </row>
    <row r="119" spans="2:9" s="7" customFormat="1" ht="11.4">
      <c r="B119" s="116" t="s">
        <v>196</v>
      </c>
      <c r="C119" s="110"/>
      <c r="D119" s="110"/>
      <c r="E119" s="111"/>
    </row>
    <row r="120" spans="2:9" ht="22.8">
      <c r="B120" s="186" t="s">
        <v>168</v>
      </c>
      <c r="C120" s="183" t="s">
        <v>66</v>
      </c>
      <c r="D120" s="183" t="s">
        <v>68</v>
      </c>
      <c r="E120" s="183" t="s">
        <v>192</v>
      </c>
      <c r="F120" s="183" t="s">
        <v>169</v>
      </c>
      <c r="G120" s="183" t="s">
        <v>170</v>
      </c>
    </row>
    <row r="121" spans="2:9">
      <c r="B121" s="184" t="s">
        <v>172</v>
      </c>
      <c r="C121" s="184" t="s">
        <v>126</v>
      </c>
      <c r="D121" s="184" t="s">
        <v>173</v>
      </c>
      <c r="E121" s="184" t="s">
        <v>129</v>
      </c>
      <c r="F121" s="190">
        <f t="shared" ref="F121:G131" si="25">F63</f>
        <v>0.3212716511655847</v>
      </c>
      <c r="G121" s="190">
        <f t="shared" si="25"/>
        <v>0.3212716511655847</v>
      </c>
    </row>
    <row r="122" spans="2:9">
      <c r="B122" s="184" t="s">
        <v>172</v>
      </c>
      <c r="C122" s="184" t="s">
        <v>126</v>
      </c>
      <c r="D122" s="184" t="s">
        <v>174</v>
      </c>
      <c r="E122" s="184" t="s">
        <v>129</v>
      </c>
      <c r="F122" s="190">
        <f t="shared" si="25"/>
        <v>0.3212716511655847</v>
      </c>
      <c r="G122" s="190">
        <f t="shared" si="25"/>
        <v>0.3212716511655847</v>
      </c>
      <c r="I122" s="108"/>
    </row>
    <row r="123" spans="2:9">
      <c r="B123" s="184" t="s">
        <v>172</v>
      </c>
      <c r="C123" s="184" t="s">
        <v>126</v>
      </c>
      <c r="D123" s="184" t="s">
        <v>148</v>
      </c>
      <c r="E123" s="184" t="s">
        <v>129</v>
      </c>
      <c r="F123" s="190">
        <f t="shared" si="25"/>
        <v>0</v>
      </c>
      <c r="G123" s="190">
        <f t="shared" si="25"/>
        <v>0</v>
      </c>
    </row>
    <row r="124" spans="2:9">
      <c r="B124" s="184" t="s">
        <v>172</v>
      </c>
      <c r="C124" s="184" t="s">
        <v>150</v>
      </c>
      <c r="D124" s="184" t="s">
        <v>173</v>
      </c>
      <c r="E124" s="184" t="s">
        <v>129</v>
      </c>
      <c r="F124" s="190">
        <f t="shared" si="25"/>
        <v>0.3212716511655847</v>
      </c>
      <c r="G124" s="190">
        <f t="shared" si="25"/>
        <v>0.3212716511655847</v>
      </c>
    </row>
    <row r="125" spans="2:9">
      <c r="B125" s="184" t="s">
        <v>172</v>
      </c>
      <c r="C125" s="184" t="s">
        <v>150</v>
      </c>
      <c r="D125" s="184" t="s">
        <v>174</v>
      </c>
      <c r="E125" s="184" t="s">
        <v>129</v>
      </c>
      <c r="F125" s="190">
        <f t="shared" si="25"/>
        <v>0.3212716511655847</v>
      </c>
      <c r="G125" s="190">
        <f t="shared" si="25"/>
        <v>0.3212716511655847</v>
      </c>
    </row>
    <row r="126" spans="2:9">
      <c r="B126" s="184" t="s">
        <v>172</v>
      </c>
      <c r="C126" s="184" t="s">
        <v>150</v>
      </c>
      <c r="D126" s="184" t="s">
        <v>148</v>
      </c>
      <c r="E126" s="184" t="s">
        <v>129</v>
      </c>
      <c r="F126" s="190">
        <f t="shared" si="25"/>
        <v>0</v>
      </c>
      <c r="G126" s="190">
        <f t="shared" si="25"/>
        <v>0</v>
      </c>
    </row>
    <row r="127" spans="2:9">
      <c r="B127" s="184" t="s">
        <v>175</v>
      </c>
      <c r="C127" s="184" t="s">
        <v>126</v>
      </c>
      <c r="D127" s="184" t="s">
        <v>173</v>
      </c>
      <c r="E127" s="184" t="s">
        <v>129</v>
      </c>
      <c r="F127" s="190">
        <f t="shared" si="25"/>
        <v>0.38329934619260358</v>
      </c>
      <c r="G127" s="190">
        <f t="shared" si="25"/>
        <v>0.38329934619260358</v>
      </c>
    </row>
    <row r="128" spans="2:9">
      <c r="B128" s="184" t="s">
        <v>175</v>
      </c>
      <c r="C128" s="184" t="s">
        <v>126</v>
      </c>
      <c r="D128" s="184" t="s">
        <v>174</v>
      </c>
      <c r="E128" s="184" t="s">
        <v>129</v>
      </c>
      <c r="F128" s="190">
        <f t="shared" si="25"/>
        <v>0.38329934619260358</v>
      </c>
      <c r="G128" s="190">
        <f t="shared" si="25"/>
        <v>0.38329934619260358</v>
      </c>
    </row>
    <row r="129" spans="2:7">
      <c r="B129" s="184" t="s">
        <v>175</v>
      </c>
      <c r="C129" s="184" t="s">
        <v>126</v>
      </c>
      <c r="D129" s="184" t="s">
        <v>148</v>
      </c>
      <c r="E129" s="184" t="s">
        <v>129</v>
      </c>
      <c r="F129" s="190">
        <f t="shared" si="25"/>
        <v>0</v>
      </c>
      <c r="G129" s="190">
        <f t="shared" si="25"/>
        <v>0</v>
      </c>
    </row>
    <row r="130" spans="2:7">
      <c r="B130" s="184" t="s">
        <v>175</v>
      </c>
      <c r="C130" s="184" t="s">
        <v>150</v>
      </c>
      <c r="D130" s="184" t="s">
        <v>173</v>
      </c>
      <c r="E130" s="184" t="s">
        <v>129</v>
      </c>
      <c r="F130" s="190">
        <f t="shared" si="25"/>
        <v>0.38329934619260358</v>
      </c>
      <c r="G130" s="190">
        <f t="shared" si="25"/>
        <v>0.38329934619260358</v>
      </c>
    </row>
    <row r="131" spans="2:7">
      <c r="B131" s="184" t="s">
        <v>175</v>
      </c>
      <c r="C131" s="184" t="s">
        <v>150</v>
      </c>
      <c r="D131" s="184" t="s">
        <v>174</v>
      </c>
      <c r="E131" s="184" t="s">
        <v>129</v>
      </c>
      <c r="F131" s="190">
        <f t="shared" si="25"/>
        <v>0.38329934619260358</v>
      </c>
      <c r="G131" s="190">
        <f t="shared" si="25"/>
        <v>0.38329934619260358</v>
      </c>
    </row>
    <row r="132" spans="2:7">
      <c r="B132" s="184" t="s">
        <v>175</v>
      </c>
      <c r="C132" s="184" t="s">
        <v>150</v>
      </c>
      <c r="D132" s="184" t="s">
        <v>148</v>
      </c>
      <c r="E132" s="184" t="s">
        <v>129</v>
      </c>
      <c r="F132" s="190">
        <f t="shared" ref="F132:G132" si="26">F74</f>
        <v>0</v>
      </c>
      <c r="G132" s="190">
        <f t="shared" si="26"/>
        <v>0</v>
      </c>
    </row>
    <row r="133" spans="2:7">
      <c r="B133" s="184" t="s">
        <v>176</v>
      </c>
      <c r="C133" s="184" t="s">
        <v>126</v>
      </c>
      <c r="D133" s="184" t="s">
        <v>173</v>
      </c>
      <c r="E133" s="184" t="s">
        <v>129</v>
      </c>
      <c r="F133" s="190">
        <f t="shared" ref="F133:G133" si="27">F75</f>
        <v>0.39125161478581111</v>
      </c>
      <c r="G133" s="190">
        <f t="shared" si="27"/>
        <v>0</v>
      </c>
    </row>
    <row r="134" spans="2:7">
      <c r="B134" s="184" t="s">
        <v>176</v>
      </c>
      <c r="C134" s="184" t="s">
        <v>126</v>
      </c>
      <c r="D134" s="184" t="s">
        <v>174</v>
      </c>
      <c r="E134" s="184" t="s">
        <v>129</v>
      </c>
      <c r="F134" s="190">
        <f t="shared" ref="F134:G134" si="28">F76</f>
        <v>0.39125161478581111</v>
      </c>
      <c r="G134" s="190">
        <f t="shared" si="28"/>
        <v>0</v>
      </c>
    </row>
    <row r="135" spans="2:7">
      <c r="B135" s="184" t="s">
        <v>176</v>
      </c>
      <c r="C135" s="184" t="s">
        <v>126</v>
      </c>
      <c r="D135" s="184" t="s">
        <v>148</v>
      </c>
      <c r="E135" s="184" t="s">
        <v>129</v>
      </c>
      <c r="F135" s="190">
        <f t="shared" ref="F135:G135" si="29">F77</f>
        <v>0</v>
      </c>
      <c r="G135" s="190">
        <f t="shared" si="29"/>
        <v>0</v>
      </c>
    </row>
    <row r="136" spans="2:7">
      <c r="B136" s="184" t="s">
        <v>176</v>
      </c>
      <c r="C136" s="184" t="s">
        <v>150</v>
      </c>
      <c r="D136" s="184" t="s">
        <v>173</v>
      </c>
      <c r="E136" s="184" t="s">
        <v>129</v>
      </c>
      <c r="F136" s="190">
        <f t="shared" ref="F136:G136" si="30">F78</f>
        <v>0.39125161478581111</v>
      </c>
      <c r="G136" s="190">
        <f t="shared" si="30"/>
        <v>0</v>
      </c>
    </row>
    <row r="137" spans="2:7">
      <c r="B137" s="184" t="s">
        <v>176</v>
      </c>
      <c r="C137" s="184" t="s">
        <v>150</v>
      </c>
      <c r="D137" s="184" t="s">
        <v>174</v>
      </c>
      <c r="E137" s="184" t="s">
        <v>129</v>
      </c>
      <c r="F137" s="190">
        <f t="shared" ref="F137:G137" si="31">F79</f>
        <v>0.39125161478581111</v>
      </c>
      <c r="G137" s="190">
        <f t="shared" si="31"/>
        <v>0</v>
      </c>
    </row>
    <row r="138" spans="2:7">
      <c r="B138" s="184" t="s">
        <v>176</v>
      </c>
      <c r="C138" s="184" t="s">
        <v>150</v>
      </c>
      <c r="D138" s="184" t="s">
        <v>148</v>
      </c>
      <c r="E138" s="184" t="s">
        <v>129</v>
      </c>
      <c r="F138" s="190">
        <f t="shared" ref="F138:G138" si="32">F80</f>
        <v>0</v>
      </c>
      <c r="G138" s="190">
        <f t="shared" si="32"/>
        <v>0</v>
      </c>
    </row>
    <row r="139" spans="2:7">
      <c r="B139" s="184" t="s">
        <v>177</v>
      </c>
      <c r="C139" s="184" t="s">
        <v>126</v>
      </c>
      <c r="D139" s="184" t="s">
        <v>173</v>
      </c>
      <c r="E139" s="184" t="s">
        <v>129</v>
      </c>
      <c r="F139" s="190">
        <f t="shared" ref="F139:G144" si="33">F81</f>
        <v>0</v>
      </c>
      <c r="G139" s="190">
        <f t="shared" si="33"/>
        <v>0</v>
      </c>
    </row>
    <row r="140" spans="2:7">
      <c r="B140" s="184" t="s">
        <v>177</v>
      </c>
      <c r="C140" s="184" t="s">
        <v>126</v>
      </c>
      <c r="D140" s="184" t="s">
        <v>174</v>
      </c>
      <c r="E140" s="184" t="s">
        <v>129</v>
      </c>
      <c r="F140" s="190">
        <f t="shared" si="33"/>
        <v>0</v>
      </c>
      <c r="G140" s="190">
        <f t="shared" si="33"/>
        <v>0</v>
      </c>
    </row>
    <row r="141" spans="2:7">
      <c r="B141" s="184" t="s">
        <v>177</v>
      </c>
      <c r="C141" s="184" t="s">
        <v>126</v>
      </c>
      <c r="D141" s="184" t="s">
        <v>148</v>
      </c>
      <c r="E141" s="184" t="s">
        <v>129</v>
      </c>
      <c r="F141" s="190">
        <f t="shared" si="33"/>
        <v>0</v>
      </c>
      <c r="G141" s="190">
        <f t="shared" si="33"/>
        <v>0</v>
      </c>
    </row>
    <row r="142" spans="2:7">
      <c r="B142" s="184" t="s">
        <v>177</v>
      </c>
      <c r="C142" s="184" t="s">
        <v>150</v>
      </c>
      <c r="D142" s="184" t="s">
        <v>173</v>
      </c>
      <c r="E142" s="184" t="s">
        <v>129</v>
      </c>
      <c r="F142" s="190">
        <f t="shared" si="33"/>
        <v>0</v>
      </c>
      <c r="G142" s="190">
        <f t="shared" si="33"/>
        <v>0</v>
      </c>
    </row>
    <row r="143" spans="2:7">
      <c r="B143" s="184" t="s">
        <v>177</v>
      </c>
      <c r="C143" s="184" t="s">
        <v>150</v>
      </c>
      <c r="D143" s="184" t="s">
        <v>174</v>
      </c>
      <c r="E143" s="184" t="s">
        <v>129</v>
      </c>
      <c r="F143" s="190">
        <f t="shared" si="33"/>
        <v>0</v>
      </c>
      <c r="G143" s="190">
        <f t="shared" si="33"/>
        <v>0</v>
      </c>
    </row>
    <row r="144" spans="2:7">
      <c r="B144" s="184" t="s">
        <v>177</v>
      </c>
      <c r="C144" s="184" t="s">
        <v>150</v>
      </c>
      <c r="D144" s="184" t="s">
        <v>148</v>
      </c>
      <c r="E144" s="184" t="s">
        <v>129</v>
      </c>
      <c r="F144" s="190">
        <f t="shared" si="33"/>
        <v>0</v>
      </c>
      <c r="G144" s="190">
        <f t="shared" si="33"/>
        <v>0</v>
      </c>
    </row>
    <row r="145" spans="2:7">
      <c r="F145" s="112"/>
      <c r="G145" s="112"/>
    </row>
    <row r="146" spans="2:7" ht="22.8">
      <c r="B146" s="186" t="s">
        <v>168</v>
      </c>
      <c r="C146" s="183" t="s">
        <v>66</v>
      </c>
      <c r="D146" s="183" t="s">
        <v>68</v>
      </c>
      <c r="E146" s="183" t="s">
        <v>192</v>
      </c>
      <c r="F146" s="183" t="s">
        <v>169</v>
      </c>
      <c r="G146" s="183" t="s">
        <v>170</v>
      </c>
    </row>
    <row r="147" spans="2:7">
      <c r="B147" s="113" t="s">
        <v>172</v>
      </c>
      <c r="C147" s="113" t="s">
        <v>126</v>
      </c>
      <c r="D147" s="113" t="s">
        <v>173</v>
      </c>
      <c r="E147" s="113" t="s">
        <v>197</v>
      </c>
      <c r="F147" s="114">
        <f t="shared" ref="F147:G158" si="34">F90-F63</f>
        <v>1.6987283488344154</v>
      </c>
      <c r="G147" s="114">
        <f t="shared" si="34"/>
        <v>1.6987283488344154</v>
      </c>
    </row>
    <row r="148" spans="2:7">
      <c r="B148" s="184" t="s">
        <v>172</v>
      </c>
      <c r="C148" s="184" t="s">
        <v>126</v>
      </c>
      <c r="D148" s="184" t="s">
        <v>174</v>
      </c>
      <c r="E148" s="113" t="s">
        <v>197</v>
      </c>
      <c r="F148" s="114">
        <f t="shared" si="34"/>
        <v>1.6987283488344154</v>
      </c>
      <c r="G148" s="114">
        <f t="shared" si="34"/>
        <v>1.6987283488344154</v>
      </c>
    </row>
    <row r="149" spans="2:7">
      <c r="B149" s="184" t="s">
        <v>172</v>
      </c>
      <c r="C149" s="184" t="s">
        <v>126</v>
      </c>
      <c r="D149" s="184" t="s">
        <v>148</v>
      </c>
      <c r="E149" s="113" t="s">
        <v>197</v>
      </c>
      <c r="F149" s="114">
        <f t="shared" si="34"/>
        <v>0</v>
      </c>
      <c r="G149" s="114">
        <f t="shared" si="34"/>
        <v>0</v>
      </c>
    </row>
    <row r="150" spans="2:7">
      <c r="B150" s="184" t="s">
        <v>172</v>
      </c>
      <c r="C150" s="184" t="s">
        <v>150</v>
      </c>
      <c r="D150" s="184" t="s">
        <v>173</v>
      </c>
      <c r="E150" s="113" t="s">
        <v>197</v>
      </c>
      <c r="F150" s="114">
        <f t="shared" si="34"/>
        <v>1.6987283488344154</v>
      </c>
      <c r="G150" s="114">
        <f t="shared" si="34"/>
        <v>1.6987283488344154</v>
      </c>
    </row>
    <row r="151" spans="2:7">
      <c r="B151" s="184" t="s">
        <v>172</v>
      </c>
      <c r="C151" s="184" t="s">
        <v>150</v>
      </c>
      <c r="D151" s="184" t="s">
        <v>174</v>
      </c>
      <c r="E151" s="113" t="s">
        <v>197</v>
      </c>
      <c r="F151" s="114">
        <f t="shared" si="34"/>
        <v>1.6987283488344154</v>
      </c>
      <c r="G151" s="114">
        <f t="shared" si="34"/>
        <v>1.6987283488344154</v>
      </c>
    </row>
    <row r="152" spans="2:7">
      <c r="B152" s="184" t="s">
        <v>172</v>
      </c>
      <c r="C152" s="184" t="s">
        <v>150</v>
      </c>
      <c r="D152" s="184" t="s">
        <v>148</v>
      </c>
      <c r="E152" s="113" t="s">
        <v>197</v>
      </c>
      <c r="F152" s="114">
        <f t="shared" si="34"/>
        <v>0</v>
      </c>
      <c r="G152" s="114">
        <f t="shared" si="34"/>
        <v>0</v>
      </c>
    </row>
    <row r="153" spans="2:7">
      <c r="B153" s="184" t="s">
        <v>175</v>
      </c>
      <c r="C153" s="184" t="s">
        <v>126</v>
      </c>
      <c r="D153" s="184" t="s">
        <v>173</v>
      </c>
      <c r="E153" s="113" t="s">
        <v>197</v>
      </c>
      <c r="F153" s="114">
        <f t="shared" si="34"/>
        <v>2.0267006538073966</v>
      </c>
      <c r="G153" s="114">
        <f t="shared" si="34"/>
        <v>2.0267006538073966</v>
      </c>
    </row>
    <row r="154" spans="2:7">
      <c r="B154" s="184" t="s">
        <v>175</v>
      </c>
      <c r="C154" s="184" t="s">
        <v>126</v>
      </c>
      <c r="D154" s="184" t="s">
        <v>174</v>
      </c>
      <c r="E154" s="113" t="s">
        <v>197</v>
      </c>
      <c r="F154" s="114">
        <f t="shared" si="34"/>
        <v>2.0267006538073966</v>
      </c>
      <c r="G154" s="114">
        <f t="shared" si="34"/>
        <v>2.0267006538073966</v>
      </c>
    </row>
    <row r="155" spans="2:7">
      <c r="B155" s="184" t="s">
        <v>175</v>
      </c>
      <c r="C155" s="184" t="s">
        <v>126</v>
      </c>
      <c r="D155" s="184" t="s">
        <v>148</v>
      </c>
      <c r="E155" s="113" t="s">
        <v>197</v>
      </c>
      <c r="F155" s="114">
        <f t="shared" si="34"/>
        <v>0</v>
      </c>
      <c r="G155" s="114">
        <f t="shared" si="34"/>
        <v>0</v>
      </c>
    </row>
    <row r="156" spans="2:7">
      <c r="B156" s="184" t="s">
        <v>175</v>
      </c>
      <c r="C156" s="184" t="s">
        <v>150</v>
      </c>
      <c r="D156" s="184" t="s">
        <v>173</v>
      </c>
      <c r="E156" s="113" t="s">
        <v>197</v>
      </c>
      <c r="F156" s="114">
        <f t="shared" si="34"/>
        <v>2.0267006538073966</v>
      </c>
      <c r="G156" s="114">
        <f t="shared" si="34"/>
        <v>2.0267006538073966</v>
      </c>
    </row>
    <row r="157" spans="2:7">
      <c r="B157" s="184" t="s">
        <v>175</v>
      </c>
      <c r="C157" s="184" t="s">
        <v>150</v>
      </c>
      <c r="D157" s="184" t="s">
        <v>174</v>
      </c>
      <c r="E157" s="113" t="s">
        <v>197</v>
      </c>
      <c r="F157" s="114">
        <f t="shared" si="34"/>
        <v>2.0267006538073966</v>
      </c>
      <c r="G157" s="114">
        <f t="shared" si="34"/>
        <v>2.0267006538073966</v>
      </c>
    </row>
    <row r="158" spans="2:7">
      <c r="B158" s="184" t="s">
        <v>175</v>
      </c>
      <c r="C158" s="184" t="s">
        <v>150</v>
      </c>
      <c r="D158" s="184" t="s">
        <v>148</v>
      </c>
      <c r="E158" s="113" t="s">
        <v>197</v>
      </c>
      <c r="F158" s="114">
        <f t="shared" si="34"/>
        <v>0</v>
      </c>
      <c r="G158" s="114">
        <f t="shared" si="34"/>
        <v>0</v>
      </c>
    </row>
    <row r="159" spans="2:7">
      <c r="B159" s="184" t="s">
        <v>176</v>
      </c>
      <c r="C159" s="184" t="s">
        <v>126</v>
      </c>
      <c r="D159" s="184" t="s">
        <v>173</v>
      </c>
      <c r="E159" s="113" t="s">
        <v>197</v>
      </c>
      <c r="F159" s="114">
        <f t="shared" ref="F159:G159" si="35">F102-F75</f>
        <v>2.0687483852141888</v>
      </c>
      <c r="G159" s="114">
        <f t="shared" si="35"/>
        <v>0</v>
      </c>
    </row>
    <row r="160" spans="2:7">
      <c r="B160" s="184" t="s">
        <v>176</v>
      </c>
      <c r="C160" s="184" t="s">
        <v>126</v>
      </c>
      <c r="D160" s="184" t="s">
        <v>174</v>
      </c>
      <c r="E160" s="113" t="s">
        <v>197</v>
      </c>
      <c r="F160" s="114">
        <f t="shared" ref="F160:G160" si="36">F103-F76</f>
        <v>2.0687483852141888</v>
      </c>
      <c r="G160" s="114">
        <f t="shared" si="36"/>
        <v>0</v>
      </c>
    </row>
    <row r="161" spans="2:7">
      <c r="B161" s="184" t="s">
        <v>176</v>
      </c>
      <c r="C161" s="184" t="s">
        <v>126</v>
      </c>
      <c r="D161" s="184" t="s">
        <v>148</v>
      </c>
      <c r="E161" s="113" t="s">
        <v>197</v>
      </c>
      <c r="F161" s="114">
        <f t="shared" ref="F161:G161" si="37">F104-F77</f>
        <v>0</v>
      </c>
      <c r="G161" s="114">
        <f t="shared" si="37"/>
        <v>0</v>
      </c>
    </row>
    <row r="162" spans="2:7">
      <c r="B162" s="184" t="s">
        <v>176</v>
      </c>
      <c r="C162" s="184" t="s">
        <v>150</v>
      </c>
      <c r="D162" s="184" t="s">
        <v>173</v>
      </c>
      <c r="E162" s="113" t="s">
        <v>197</v>
      </c>
      <c r="F162" s="114">
        <f t="shared" ref="F162:G162" si="38">F105-F78</f>
        <v>2.0687483852141888</v>
      </c>
      <c r="G162" s="114">
        <f t="shared" si="38"/>
        <v>0</v>
      </c>
    </row>
    <row r="163" spans="2:7">
      <c r="B163" s="184" t="s">
        <v>176</v>
      </c>
      <c r="C163" s="184" t="s">
        <v>150</v>
      </c>
      <c r="D163" s="184" t="s">
        <v>174</v>
      </c>
      <c r="E163" s="113" t="s">
        <v>197</v>
      </c>
      <c r="F163" s="114">
        <f t="shared" ref="F163:G163" si="39">F106-F79</f>
        <v>2.0687483852141888</v>
      </c>
      <c r="G163" s="114">
        <f t="shared" si="39"/>
        <v>0</v>
      </c>
    </row>
    <row r="164" spans="2:7">
      <c r="B164" s="184" t="s">
        <v>176</v>
      </c>
      <c r="C164" s="184" t="s">
        <v>150</v>
      </c>
      <c r="D164" s="184" t="s">
        <v>148</v>
      </c>
      <c r="E164" s="113" t="s">
        <v>197</v>
      </c>
      <c r="F164" s="114">
        <f t="shared" ref="F164:G164" si="40">F107-F80</f>
        <v>0</v>
      </c>
      <c r="G164" s="114">
        <f t="shared" si="40"/>
        <v>0</v>
      </c>
    </row>
    <row r="165" spans="2:7">
      <c r="B165" s="184" t="s">
        <v>177</v>
      </c>
      <c r="C165" s="184" t="s">
        <v>126</v>
      </c>
      <c r="D165" s="184" t="s">
        <v>173</v>
      </c>
      <c r="E165" s="113" t="s">
        <v>197</v>
      </c>
      <c r="F165" s="114">
        <f t="shared" ref="F165:G170" si="41">F108-F81</f>
        <v>0</v>
      </c>
      <c r="G165" s="114">
        <f t="shared" si="41"/>
        <v>0</v>
      </c>
    </row>
    <row r="166" spans="2:7">
      <c r="B166" s="184" t="s">
        <v>177</v>
      </c>
      <c r="C166" s="184" t="s">
        <v>126</v>
      </c>
      <c r="D166" s="184" t="s">
        <v>174</v>
      </c>
      <c r="E166" s="113" t="s">
        <v>197</v>
      </c>
      <c r="F166" s="114">
        <f t="shared" si="41"/>
        <v>0</v>
      </c>
      <c r="G166" s="114">
        <f t="shared" si="41"/>
        <v>0</v>
      </c>
    </row>
    <row r="167" spans="2:7">
      <c r="B167" s="184" t="s">
        <v>177</v>
      </c>
      <c r="C167" s="184" t="s">
        <v>126</v>
      </c>
      <c r="D167" s="184" t="s">
        <v>148</v>
      </c>
      <c r="E167" s="113" t="s">
        <v>197</v>
      </c>
      <c r="F167" s="114">
        <f t="shared" si="41"/>
        <v>0</v>
      </c>
      <c r="G167" s="114">
        <f t="shared" si="41"/>
        <v>0</v>
      </c>
    </row>
    <row r="168" spans="2:7">
      <c r="B168" s="184" t="s">
        <v>177</v>
      </c>
      <c r="C168" s="184" t="s">
        <v>150</v>
      </c>
      <c r="D168" s="184" t="s">
        <v>173</v>
      </c>
      <c r="E168" s="113" t="s">
        <v>197</v>
      </c>
      <c r="F168" s="114">
        <f t="shared" si="41"/>
        <v>0</v>
      </c>
      <c r="G168" s="114">
        <f t="shared" si="41"/>
        <v>0</v>
      </c>
    </row>
    <row r="169" spans="2:7">
      <c r="B169" s="184" t="s">
        <v>177</v>
      </c>
      <c r="C169" s="184" t="s">
        <v>150</v>
      </c>
      <c r="D169" s="184" t="s">
        <v>174</v>
      </c>
      <c r="E169" s="113" t="s">
        <v>197</v>
      </c>
      <c r="F169" s="114">
        <f t="shared" si="41"/>
        <v>0</v>
      </c>
      <c r="G169" s="114">
        <f t="shared" si="41"/>
        <v>0</v>
      </c>
    </row>
    <row r="170" spans="2:7">
      <c r="B170" s="184" t="s">
        <v>177</v>
      </c>
      <c r="C170" s="184" t="s">
        <v>150</v>
      </c>
      <c r="D170" s="184" t="s">
        <v>148</v>
      </c>
      <c r="E170" s="113" t="s">
        <v>197</v>
      </c>
      <c r="F170" s="114">
        <f t="shared" si="41"/>
        <v>0</v>
      </c>
      <c r="G170" s="114">
        <f t="shared" si="41"/>
        <v>0</v>
      </c>
    </row>
    <row r="172" spans="2:7" s="14" customFormat="1" ht="11.4">
      <c r="B172" s="15" t="s">
        <v>198</v>
      </c>
      <c r="C172" s="16"/>
      <c r="D172" s="16"/>
      <c r="E172" s="17"/>
    </row>
    <row r="173" spans="2:7">
      <c r="B173" t="s">
        <v>199</v>
      </c>
    </row>
    <row r="175" spans="2:7">
      <c r="B175" t="s">
        <v>200</v>
      </c>
    </row>
    <row r="176" spans="2:7">
      <c r="B176" s="186" t="s">
        <v>126</v>
      </c>
      <c r="C176" s="183" t="s">
        <v>201</v>
      </c>
      <c r="D176" s="183" t="s">
        <v>202</v>
      </c>
    </row>
    <row r="177" spans="2:5">
      <c r="B177" s="184" t="s">
        <v>203</v>
      </c>
      <c r="C177" s="191">
        <f>'3c Demand'!C18</f>
        <v>0.43431976775320402</v>
      </c>
      <c r="D177" s="191">
        <f>'3c Demand'!D18</f>
        <v>0.56568023224679598</v>
      </c>
    </row>
    <row r="179" spans="2:5">
      <c r="B179" s="186" t="s">
        <v>150</v>
      </c>
      <c r="C179" s="183" t="s">
        <v>201</v>
      </c>
      <c r="D179" s="183" t="s">
        <v>202</v>
      </c>
    </row>
    <row r="180" spans="2:5">
      <c r="B180" s="184" t="s">
        <v>203</v>
      </c>
      <c r="C180" s="191">
        <f>'3c Demand'!C37</f>
        <v>0.24339225102289674</v>
      </c>
      <c r="D180" s="191">
        <f>'3c Demand'!C38</f>
        <v>0.75660774954319976</v>
      </c>
    </row>
    <row r="183" spans="2:5">
      <c r="B183" t="s">
        <v>204</v>
      </c>
    </row>
    <row r="184" spans="2:5">
      <c r="B184" t="s">
        <v>205</v>
      </c>
    </row>
    <row r="185" spans="2:5" ht="22.8">
      <c r="B185" s="186" t="s">
        <v>66</v>
      </c>
      <c r="C185" s="183" t="s">
        <v>192</v>
      </c>
      <c r="D185" s="183" t="s">
        <v>206</v>
      </c>
    </row>
    <row r="186" spans="2:5">
      <c r="B186" s="184" t="s">
        <v>207</v>
      </c>
      <c r="C186" s="184" t="s">
        <v>129</v>
      </c>
      <c r="D186" s="192">
        <v>2</v>
      </c>
    </row>
    <row r="188" spans="2:5">
      <c r="B188" t="s">
        <v>208</v>
      </c>
    </row>
    <row r="189" spans="2:5" ht="22.8">
      <c r="B189" s="186" t="s">
        <v>66</v>
      </c>
      <c r="C189" s="183" t="s">
        <v>192</v>
      </c>
      <c r="D189" s="183" t="s">
        <v>201</v>
      </c>
      <c r="E189" s="183" t="s">
        <v>202</v>
      </c>
    </row>
    <row r="190" spans="2:5">
      <c r="B190" s="184" t="s">
        <v>126</v>
      </c>
      <c r="C190" s="184" t="s">
        <v>197</v>
      </c>
      <c r="D190" s="190">
        <f>1/C177</f>
        <v>2.3024510377990342</v>
      </c>
      <c r="E190" s="190">
        <f>1/D177</f>
        <v>1.7677831803104589</v>
      </c>
    </row>
    <row r="191" spans="2:5">
      <c r="B191" s="184" t="s">
        <v>150</v>
      </c>
      <c r="C191" s="184" t="s">
        <v>197</v>
      </c>
      <c r="D191" s="190">
        <f>1/C180</f>
        <v>4.1085942374801681</v>
      </c>
      <c r="E191" s="190">
        <f>1/D180</f>
        <v>1.3216888151142356</v>
      </c>
    </row>
    <row r="193" spans="2:7">
      <c r="F193" t="s">
        <v>209</v>
      </c>
    </row>
    <row r="196" spans="2:7" ht="22.8">
      <c r="F196" s="183" t="s">
        <v>169</v>
      </c>
      <c r="G196" s="183" t="s">
        <v>170</v>
      </c>
    </row>
    <row r="197" spans="2:7">
      <c r="F197" s="192" t="s">
        <v>176</v>
      </c>
      <c r="G197" s="192"/>
    </row>
    <row r="198" spans="2:7">
      <c r="F198" s="192"/>
      <c r="G198" s="192"/>
    </row>
    <row r="199" spans="2:7">
      <c r="F199" s="192"/>
      <c r="G199" s="192"/>
    </row>
    <row r="200" spans="2:7">
      <c r="F200" s="192"/>
      <c r="G200" s="192"/>
    </row>
    <row r="201" spans="2:7">
      <c r="F201" s="192"/>
      <c r="G201" s="192"/>
    </row>
    <row r="203" spans="2:7">
      <c r="B203" t="s">
        <v>210</v>
      </c>
    </row>
    <row r="204" spans="2:7">
      <c r="B204" t="s">
        <v>211</v>
      </c>
    </row>
    <row r="205" spans="2:7" ht="22.8">
      <c r="B205" s="186" t="s">
        <v>168</v>
      </c>
      <c r="C205" s="183" t="s">
        <v>66</v>
      </c>
      <c r="D205" s="183" t="s">
        <v>68</v>
      </c>
      <c r="E205" s="183" t="s">
        <v>192</v>
      </c>
      <c r="F205" s="183" t="s">
        <v>169</v>
      </c>
      <c r="G205" s="183" t="s">
        <v>170</v>
      </c>
    </row>
    <row r="206" spans="2:7">
      <c r="B206" s="186"/>
      <c r="C206" s="183"/>
      <c r="D206" s="183"/>
      <c r="E206" s="183"/>
      <c r="F206" s="183" t="s">
        <v>201</v>
      </c>
      <c r="G206" s="183" t="s">
        <v>202</v>
      </c>
    </row>
    <row r="207" spans="2:7">
      <c r="B207" s="184" t="s">
        <v>172</v>
      </c>
      <c r="C207" s="184" t="s">
        <v>126</v>
      </c>
      <c r="D207" s="184" t="s">
        <v>173</v>
      </c>
      <c r="E207" s="184" t="s">
        <v>129</v>
      </c>
      <c r="F207" s="190">
        <f>IF(COUNTIF(F$197:F$201,$B207)&gt;0,F121*$D$186,F121)</f>
        <v>0.3212716511655847</v>
      </c>
      <c r="G207" s="190">
        <f>IF(COUNTIF(G$197:G$201,$B207)&gt;0,G121*$D$186,G121)</f>
        <v>0.3212716511655847</v>
      </c>
    </row>
    <row r="208" spans="2:7">
      <c r="B208" s="184" t="s">
        <v>172</v>
      </c>
      <c r="C208" s="184" t="s">
        <v>126</v>
      </c>
      <c r="D208" s="184" t="s">
        <v>174</v>
      </c>
      <c r="E208" s="184" t="s">
        <v>129</v>
      </c>
      <c r="F208" s="190">
        <f t="shared" ref="F208:G230" si="42">IF(COUNTIF(F$197:F$201,$B208)&gt;0,F122*$D$186,F122)</f>
        <v>0.3212716511655847</v>
      </c>
      <c r="G208" s="190">
        <f t="shared" si="42"/>
        <v>0.3212716511655847</v>
      </c>
    </row>
    <row r="209" spans="2:7">
      <c r="B209" s="184" t="s">
        <v>172</v>
      </c>
      <c r="C209" s="184" t="s">
        <v>126</v>
      </c>
      <c r="D209" s="184" t="s">
        <v>148</v>
      </c>
      <c r="E209" s="184" t="s">
        <v>129</v>
      </c>
      <c r="F209" s="190">
        <f t="shared" si="42"/>
        <v>0</v>
      </c>
      <c r="G209" s="190">
        <f t="shared" si="42"/>
        <v>0</v>
      </c>
    </row>
    <row r="210" spans="2:7">
      <c r="B210" s="184" t="s">
        <v>172</v>
      </c>
      <c r="C210" s="184" t="s">
        <v>150</v>
      </c>
      <c r="D210" s="184" t="s">
        <v>173</v>
      </c>
      <c r="E210" s="184" t="s">
        <v>129</v>
      </c>
      <c r="F210" s="190">
        <f t="shared" si="42"/>
        <v>0.3212716511655847</v>
      </c>
      <c r="G210" s="190">
        <f t="shared" si="42"/>
        <v>0.3212716511655847</v>
      </c>
    </row>
    <row r="211" spans="2:7">
      <c r="B211" s="184" t="s">
        <v>172</v>
      </c>
      <c r="C211" s="184" t="s">
        <v>150</v>
      </c>
      <c r="D211" s="184" t="s">
        <v>174</v>
      </c>
      <c r="E211" s="184" t="s">
        <v>129</v>
      </c>
      <c r="F211" s="190">
        <f t="shared" si="42"/>
        <v>0.3212716511655847</v>
      </c>
      <c r="G211" s="190">
        <f t="shared" si="42"/>
        <v>0.3212716511655847</v>
      </c>
    </row>
    <row r="212" spans="2:7">
      <c r="B212" s="184" t="s">
        <v>172</v>
      </c>
      <c r="C212" s="184" t="s">
        <v>150</v>
      </c>
      <c r="D212" s="184" t="s">
        <v>148</v>
      </c>
      <c r="E212" s="184" t="s">
        <v>129</v>
      </c>
      <c r="F212" s="190">
        <f t="shared" si="42"/>
        <v>0</v>
      </c>
      <c r="G212" s="190">
        <f t="shared" si="42"/>
        <v>0</v>
      </c>
    </row>
    <row r="213" spans="2:7">
      <c r="B213" s="184" t="s">
        <v>175</v>
      </c>
      <c r="C213" s="184" t="s">
        <v>126</v>
      </c>
      <c r="D213" s="184" t="s">
        <v>173</v>
      </c>
      <c r="E213" s="184" t="s">
        <v>129</v>
      </c>
      <c r="F213" s="190">
        <f t="shared" si="42"/>
        <v>0.38329934619260358</v>
      </c>
      <c r="G213" s="190">
        <f t="shared" si="42"/>
        <v>0.38329934619260358</v>
      </c>
    </row>
    <row r="214" spans="2:7">
      <c r="B214" s="184" t="s">
        <v>175</v>
      </c>
      <c r="C214" s="184" t="s">
        <v>126</v>
      </c>
      <c r="D214" s="184" t="s">
        <v>174</v>
      </c>
      <c r="E214" s="184" t="s">
        <v>129</v>
      </c>
      <c r="F214" s="190">
        <f t="shared" si="42"/>
        <v>0.38329934619260358</v>
      </c>
      <c r="G214" s="190">
        <f t="shared" si="42"/>
        <v>0.38329934619260358</v>
      </c>
    </row>
    <row r="215" spans="2:7">
      <c r="B215" s="184" t="s">
        <v>175</v>
      </c>
      <c r="C215" s="184" t="s">
        <v>126</v>
      </c>
      <c r="D215" s="184" t="s">
        <v>148</v>
      </c>
      <c r="E215" s="184" t="s">
        <v>129</v>
      </c>
      <c r="F215" s="190">
        <f t="shared" si="42"/>
        <v>0</v>
      </c>
      <c r="G215" s="190">
        <f t="shared" si="42"/>
        <v>0</v>
      </c>
    </row>
    <row r="216" spans="2:7">
      <c r="B216" s="184" t="s">
        <v>175</v>
      </c>
      <c r="C216" s="184" t="s">
        <v>150</v>
      </c>
      <c r="D216" s="184" t="s">
        <v>173</v>
      </c>
      <c r="E216" s="184" t="s">
        <v>129</v>
      </c>
      <c r="F216" s="190">
        <f t="shared" si="42"/>
        <v>0.38329934619260358</v>
      </c>
      <c r="G216" s="190">
        <f t="shared" si="42"/>
        <v>0.38329934619260358</v>
      </c>
    </row>
    <row r="217" spans="2:7">
      <c r="B217" s="184" t="s">
        <v>175</v>
      </c>
      <c r="C217" s="184" t="s">
        <v>150</v>
      </c>
      <c r="D217" s="184" t="s">
        <v>174</v>
      </c>
      <c r="E217" s="184" t="s">
        <v>129</v>
      </c>
      <c r="F217" s="190">
        <f t="shared" si="42"/>
        <v>0.38329934619260358</v>
      </c>
      <c r="G217" s="190">
        <f t="shared" si="42"/>
        <v>0.38329934619260358</v>
      </c>
    </row>
    <row r="218" spans="2:7">
      <c r="B218" s="184" t="s">
        <v>175</v>
      </c>
      <c r="C218" s="184" t="s">
        <v>150</v>
      </c>
      <c r="D218" s="184" t="s">
        <v>148</v>
      </c>
      <c r="E218" s="184" t="s">
        <v>129</v>
      </c>
      <c r="F218" s="190">
        <f t="shared" si="42"/>
        <v>0</v>
      </c>
      <c r="G218" s="190">
        <f t="shared" si="42"/>
        <v>0</v>
      </c>
    </row>
    <row r="219" spans="2:7">
      <c r="B219" s="184" t="s">
        <v>176</v>
      </c>
      <c r="C219" s="184" t="s">
        <v>126</v>
      </c>
      <c r="D219" s="184" t="s">
        <v>173</v>
      </c>
      <c r="E219" s="184" t="s">
        <v>129</v>
      </c>
      <c r="F219" s="190">
        <f t="shared" si="42"/>
        <v>0.78250322957162222</v>
      </c>
      <c r="G219" s="190">
        <f t="shared" si="42"/>
        <v>0</v>
      </c>
    </row>
    <row r="220" spans="2:7">
      <c r="B220" s="184" t="s">
        <v>176</v>
      </c>
      <c r="C220" s="184" t="s">
        <v>126</v>
      </c>
      <c r="D220" s="184" t="s">
        <v>174</v>
      </c>
      <c r="E220" s="184" t="s">
        <v>129</v>
      </c>
      <c r="F220" s="190">
        <f t="shared" si="42"/>
        <v>0.78250322957162222</v>
      </c>
      <c r="G220" s="190">
        <f t="shared" si="42"/>
        <v>0</v>
      </c>
    </row>
    <row r="221" spans="2:7">
      <c r="B221" s="184" t="s">
        <v>176</v>
      </c>
      <c r="C221" s="184" t="s">
        <v>126</v>
      </c>
      <c r="D221" s="184" t="s">
        <v>148</v>
      </c>
      <c r="E221" s="184" t="s">
        <v>129</v>
      </c>
      <c r="F221" s="190">
        <f t="shared" si="42"/>
        <v>0</v>
      </c>
      <c r="G221" s="190">
        <f t="shared" si="42"/>
        <v>0</v>
      </c>
    </row>
    <row r="222" spans="2:7">
      <c r="B222" s="184" t="s">
        <v>176</v>
      </c>
      <c r="C222" s="184" t="s">
        <v>150</v>
      </c>
      <c r="D222" s="184" t="s">
        <v>173</v>
      </c>
      <c r="E222" s="184" t="s">
        <v>129</v>
      </c>
      <c r="F222" s="190">
        <f t="shared" si="42"/>
        <v>0.78250322957162222</v>
      </c>
      <c r="G222" s="190">
        <f t="shared" si="42"/>
        <v>0</v>
      </c>
    </row>
    <row r="223" spans="2:7">
      <c r="B223" s="184" t="s">
        <v>176</v>
      </c>
      <c r="C223" s="184" t="s">
        <v>150</v>
      </c>
      <c r="D223" s="184" t="s">
        <v>174</v>
      </c>
      <c r="E223" s="184" t="s">
        <v>129</v>
      </c>
      <c r="F223" s="190">
        <f t="shared" si="42"/>
        <v>0.78250322957162222</v>
      </c>
      <c r="G223" s="190">
        <f t="shared" si="42"/>
        <v>0</v>
      </c>
    </row>
    <row r="224" spans="2:7">
      <c r="B224" s="184" t="s">
        <v>176</v>
      </c>
      <c r="C224" s="184" t="s">
        <v>150</v>
      </c>
      <c r="D224" s="184" t="s">
        <v>148</v>
      </c>
      <c r="E224" s="184" t="s">
        <v>129</v>
      </c>
      <c r="F224" s="190">
        <f t="shared" si="42"/>
        <v>0</v>
      </c>
      <c r="G224" s="190">
        <f t="shared" si="42"/>
        <v>0</v>
      </c>
    </row>
    <row r="225" spans="2:7">
      <c r="B225" s="184" t="s">
        <v>177</v>
      </c>
      <c r="C225" s="184" t="s">
        <v>126</v>
      </c>
      <c r="D225" s="184" t="s">
        <v>173</v>
      </c>
      <c r="E225" s="184" t="s">
        <v>129</v>
      </c>
      <c r="F225" s="190">
        <f t="shared" si="42"/>
        <v>0</v>
      </c>
      <c r="G225" s="190">
        <f t="shared" si="42"/>
        <v>0</v>
      </c>
    </row>
    <row r="226" spans="2:7">
      <c r="B226" s="184" t="s">
        <v>177</v>
      </c>
      <c r="C226" s="184" t="s">
        <v>126</v>
      </c>
      <c r="D226" s="184" t="s">
        <v>174</v>
      </c>
      <c r="E226" s="184" t="s">
        <v>129</v>
      </c>
      <c r="F226" s="190">
        <f t="shared" si="42"/>
        <v>0</v>
      </c>
      <c r="G226" s="190">
        <f t="shared" si="42"/>
        <v>0</v>
      </c>
    </row>
    <row r="227" spans="2:7">
      <c r="B227" s="184" t="s">
        <v>177</v>
      </c>
      <c r="C227" s="184" t="s">
        <v>126</v>
      </c>
      <c r="D227" s="184" t="s">
        <v>148</v>
      </c>
      <c r="E227" s="184" t="s">
        <v>129</v>
      </c>
      <c r="F227" s="190">
        <f t="shared" si="42"/>
        <v>0</v>
      </c>
      <c r="G227" s="190">
        <f t="shared" si="42"/>
        <v>0</v>
      </c>
    </row>
    <row r="228" spans="2:7">
      <c r="B228" s="184" t="s">
        <v>177</v>
      </c>
      <c r="C228" s="184" t="s">
        <v>150</v>
      </c>
      <c r="D228" s="184" t="s">
        <v>173</v>
      </c>
      <c r="E228" s="184" t="s">
        <v>129</v>
      </c>
      <c r="F228" s="190">
        <f t="shared" si="42"/>
        <v>0</v>
      </c>
      <c r="G228" s="190">
        <f t="shared" si="42"/>
        <v>0</v>
      </c>
    </row>
    <row r="229" spans="2:7">
      <c r="B229" s="184" t="s">
        <v>177</v>
      </c>
      <c r="C229" s="184" t="s">
        <v>150</v>
      </c>
      <c r="D229" s="184" t="s">
        <v>174</v>
      </c>
      <c r="E229" s="184" t="s">
        <v>129</v>
      </c>
      <c r="F229" s="190">
        <f t="shared" si="42"/>
        <v>0</v>
      </c>
      <c r="G229" s="190">
        <f t="shared" si="42"/>
        <v>0</v>
      </c>
    </row>
    <row r="230" spans="2:7">
      <c r="B230" s="184" t="s">
        <v>177</v>
      </c>
      <c r="C230" s="184" t="s">
        <v>150</v>
      </c>
      <c r="D230" s="184" t="s">
        <v>148</v>
      </c>
      <c r="E230" s="184" t="s">
        <v>129</v>
      </c>
      <c r="F230" s="190">
        <f t="shared" si="42"/>
        <v>0</v>
      </c>
      <c r="G230" s="190">
        <f t="shared" si="42"/>
        <v>0</v>
      </c>
    </row>
    <row r="232" spans="2:7">
      <c r="B232" t="s">
        <v>212</v>
      </c>
    </row>
    <row r="233" spans="2:7" ht="22.8">
      <c r="B233" s="186" t="s">
        <v>168</v>
      </c>
      <c r="C233" s="183" t="s">
        <v>66</v>
      </c>
      <c r="D233" s="183" t="s">
        <v>68</v>
      </c>
      <c r="E233" s="183" t="s">
        <v>192</v>
      </c>
      <c r="F233" s="183" t="s">
        <v>169</v>
      </c>
      <c r="G233" s="183" t="s">
        <v>170</v>
      </c>
    </row>
    <row r="234" spans="2:7">
      <c r="B234" s="186"/>
      <c r="C234" s="183"/>
      <c r="D234" s="183"/>
      <c r="E234" s="183"/>
      <c r="F234" s="183" t="s">
        <v>201</v>
      </c>
      <c r="G234" s="183" t="s">
        <v>202</v>
      </c>
    </row>
    <row r="235" spans="2:7">
      <c r="B235" s="184" t="s">
        <v>172</v>
      </c>
      <c r="C235" s="184" t="s">
        <v>126</v>
      </c>
      <c r="D235" s="184" t="s">
        <v>173</v>
      </c>
      <c r="E235" s="184" t="s">
        <v>197</v>
      </c>
      <c r="F235" s="190">
        <f>IF(COUNTIF(F$197:F$201,$B235)&gt;0,F147*INDEX($D$190:$E$191,MATCH($C235,$B$190:$B$191,0),MATCH(F$234,$D$189:$E$189,0)),F147)</f>
        <v>1.6987283488344154</v>
      </c>
      <c r="G235" s="190">
        <f>IF(COUNTIF(G$197:G$201,$B235)&gt;0,G147*INDEX($D$190:$E$191,MATCH($C235,$B$190:$B$191,0),MATCH(G$234,$D$189:$E$189,0)),G147)</f>
        <v>1.6987283488344154</v>
      </c>
    </row>
    <row r="236" spans="2:7">
      <c r="B236" s="184" t="s">
        <v>172</v>
      </c>
      <c r="C236" s="184" t="s">
        <v>126</v>
      </c>
      <c r="D236" s="184" t="s">
        <v>174</v>
      </c>
      <c r="E236" s="184" t="s">
        <v>197</v>
      </c>
      <c r="F236" s="190">
        <f t="shared" ref="F236:G258" si="43">IF(COUNTIF(F$197:F$201,$B236)&gt;0,F148*INDEX($D$190:$E$191,MATCH($C236,$B$190:$B$191,0),MATCH(F$234,$D$189:$E$189,0)),F148)</f>
        <v>1.6987283488344154</v>
      </c>
      <c r="G236" s="190">
        <f t="shared" si="43"/>
        <v>1.6987283488344154</v>
      </c>
    </row>
    <row r="237" spans="2:7">
      <c r="B237" s="184" t="s">
        <v>172</v>
      </c>
      <c r="C237" s="184" t="s">
        <v>126</v>
      </c>
      <c r="D237" s="184" t="s">
        <v>148</v>
      </c>
      <c r="E237" s="184" t="s">
        <v>197</v>
      </c>
      <c r="F237" s="190">
        <f t="shared" si="43"/>
        <v>0</v>
      </c>
      <c r="G237" s="190">
        <f t="shared" si="43"/>
        <v>0</v>
      </c>
    </row>
    <row r="238" spans="2:7">
      <c r="B238" s="184" t="s">
        <v>172</v>
      </c>
      <c r="C238" s="184" t="s">
        <v>150</v>
      </c>
      <c r="D238" s="184" t="s">
        <v>173</v>
      </c>
      <c r="E238" s="184" t="s">
        <v>197</v>
      </c>
      <c r="F238" s="190">
        <f t="shared" si="43"/>
        <v>1.6987283488344154</v>
      </c>
      <c r="G238" s="190">
        <f t="shared" si="43"/>
        <v>1.6987283488344154</v>
      </c>
    </row>
    <row r="239" spans="2:7">
      <c r="B239" s="184" t="s">
        <v>172</v>
      </c>
      <c r="C239" s="184" t="s">
        <v>150</v>
      </c>
      <c r="D239" s="184" t="s">
        <v>174</v>
      </c>
      <c r="E239" s="184" t="s">
        <v>197</v>
      </c>
      <c r="F239" s="190">
        <f t="shared" si="43"/>
        <v>1.6987283488344154</v>
      </c>
      <c r="G239" s="190">
        <f t="shared" si="43"/>
        <v>1.6987283488344154</v>
      </c>
    </row>
    <row r="240" spans="2:7">
      <c r="B240" s="184" t="s">
        <v>172</v>
      </c>
      <c r="C240" s="184" t="s">
        <v>150</v>
      </c>
      <c r="D240" s="184" t="s">
        <v>148</v>
      </c>
      <c r="E240" s="184" t="s">
        <v>197</v>
      </c>
      <c r="F240" s="190">
        <f t="shared" si="43"/>
        <v>0</v>
      </c>
      <c r="G240" s="190">
        <f t="shared" si="43"/>
        <v>0</v>
      </c>
    </row>
    <row r="241" spans="2:7">
      <c r="B241" s="184" t="s">
        <v>175</v>
      </c>
      <c r="C241" s="184" t="s">
        <v>126</v>
      </c>
      <c r="D241" s="184" t="s">
        <v>173</v>
      </c>
      <c r="E241" s="184" t="s">
        <v>197</v>
      </c>
      <c r="F241" s="190">
        <f t="shared" si="43"/>
        <v>2.0267006538073966</v>
      </c>
      <c r="G241" s="190">
        <f t="shared" si="43"/>
        <v>2.0267006538073966</v>
      </c>
    </row>
    <row r="242" spans="2:7">
      <c r="B242" s="184" t="s">
        <v>175</v>
      </c>
      <c r="C242" s="184" t="s">
        <v>126</v>
      </c>
      <c r="D242" s="184" t="s">
        <v>174</v>
      </c>
      <c r="E242" s="184" t="s">
        <v>197</v>
      </c>
      <c r="F242" s="190">
        <f t="shared" si="43"/>
        <v>2.0267006538073966</v>
      </c>
      <c r="G242" s="190">
        <f t="shared" si="43"/>
        <v>2.0267006538073966</v>
      </c>
    </row>
    <row r="243" spans="2:7">
      <c r="B243" s="184" t="s">
        <v>175</v>
      </c>
      <c r="C243" s="184" t="s">
        <v>126</v>
      </c>
      <c r="D243" s="184" t="s">
        <v>148</v>
      </c>
      <c r="E243" s="184" t="s">
        <v>197</v>
      </c>
      <c r="F243" s="190">
        <f t="shared" si="43"/>
        <v>0</v>
      </c>
      <c r="G243" s="190">
        <f t="shared" si="43"/>
        <v>0</v>
      </c>
    </row>
    <row r="244" spans="2:7">
      <c r="B244" s="184" t="s">
        <v>175</v>
      </c>
      <c r="C244" s="184" t="s">
        <v>150</v>
      </c>
      <c r="D244" s="184" t="s">
        <v>173</v>
      </c>
      <c r="E244" s="184" t="s">
        <v>197</v>
      </c>
      <c r="F244" s="190">
        <f t="shared" si="43"/>
        <v>2.0267006538073966</v>
      </c>
      <c r="G244" s="190">
        <f t="shared" si="43"/>
        <v>2.0267006538073966</v>
      </c>
    </row>
    <row r="245" spans="2:7">
      <c r="B245" s="184" t="s">
        <v>175</v>
      </c>
      <c r="C245" s="184" t="s">
        <v>150</v>
      </c>
      <c r="D245" s="184" t="s">
        <v>174</v>
      </c>
      <c r="E245" s="184" t="s">
        <v>197</v>
      </c>
      <c r="F245" s="190">
        <f t="shared" si="43"/>
        <v>2.0267006538073966</v>
      </c>
      <c r="G245" s="190">
        <f t="shared" si="43"/>
        <v>2.0267006538073966</v>
      </c>
    </row>
    <row r="246" spans="2:7">
      <c r="B246" s="184" t="s">
        <v>175</v>
      </c>
      <c r="C246" s="184" t="s">
        <v>150</v>
      </c>
      <c r="D246" s="184" t="s">
        <v>148</v>
      </c>
      <c r="E246" s="184" t="s">
        <v>197</v>
      </c>
      <c r="F246" s="190">
        <f t="shared" si="43"/>
        <v>0</v>
      </c>
      <c r="G246" s="190">
        <f t="shared" si="43"/>
        <v>0</v>
      </c>
    </row>
    <row r="247" spans="2:7">
      <c r="B247" s="184" t="s">
        <v>176</v>
      </c>
      <c r="C247" s="184" t="s">
        <v>126</v>
      </c>
      <c r="D247" s="184" t="s">
        <v>173</v>
      </c>
      <c r="E247" s="184" t="s">
        <v>197</v>
      </c>
      <c r="F247" s="190">
        <f t="shared" si="43"/>
        <v>4.7631918664814847</v>
      </c>
      <c r="G247" s="190">
        <f t="shared" si="43"/>
        <v>0</v>
      </c>
    </row>
    <row r="248" spans="2:7">
      <c r="B248" s="184" t="s">
        <v>176</v>
      </c>
      <c r="C248" s="184" t="s">
        <v>126</v>
      </c>
      <c r="D248" s="184" t="s">
        <v>174</v>
      </c>
      <c r="E248" s="184" t="s">
        <v>197</v>
      </c>
      <c r="F248" s="190">
        <f t="shared" si="43"/>
        <v>4.7631918664814847</v>
      </c>
      <c r="G248" s="190">
        <f t="shared" si="43"/>
        <v>0</v>
      </c>
    </row>
    <row r="249" spans="2:7">
      <c r="B249" s="184" t="s">
        <v>176</v>
      </c>
      <c r="C249" s="184" t="s">
        <v>126</v>
      </c>
      <c r="D249" s="184" t="s">
        <v>148</v>
      </c>
      <c r="E249" s="184" t="s">
        <v>197</v>
      </c>
      <c r="F249" s="190">
        <f t="shared" si="43"/>
        <v>0</v>
      </c>
      <c r="G249" s="190">
        <f t="shared" si="43"/>
        <v>0</v>
      </c>
    </row>
    <row r="250" spans="2:7">
      <c r="B250" s="184" t="s">
        <v>176</v>
      </c>
      <c r="C250" s="184" t="s">
        <v>150</v>
      </c>
      <c r="D250" s="184" t="s">
        <v>173</v>
      </c>
      <c r="E250" s="184" t="s">
        <v>197</v>
      </c>
      <c r="F250" s="190">
        <f t="shared" si="43"/>
        <v>8.4996476942874182</v>
      </c>
      <c r="G250" s="190">
        <f t="shared" si="43"/>
        <v>0</v>
      </c>
    </row>
    <row r="251" spans="2:7">
      <c r="B251" s="184" t="s">
        <v>176</v>
      </c>
      <c r="C251" s="184" t="s">
        <v>150</v>
      </c>
      <c r="D251" s="184" t="s">
        <v>174</v>
      </c>
      <c r="E251" s="184" t="s">
        <v>197</v>
      </c>
      <c r="F251" s="190">
        <f t="shared" si="43"/>
        <v>8.4996476942874182</v>
      </c>
      <c r="G251" s="190">
        <f t="shared" si="43"/>
        <v>0</v>
      </c>
    </row>
    <row r="252" spans="2:7">
      <c r="B252" s="184" t="s">
        <v>176</v>
      </c>
      <c r="C252" s="184" t="s">
        <v>150</v>
      </c>
      <c r="D252" s="184" t="s">
        <v>148</v>
      </c>
      <c r="E252" s="184" t="s">
        <v>197</v>
      </c>
      <c r="F252" s="190">
        <f t="shared" si="43"/>
        <v>0</v>
      </c>
      <c r="G252" s="190">
        <f t="shared" si="43"/>
        <v>0</v>
      </c>
    </row>
    <row r="253" spans="2:7">
      <c r="B253" s="184" t="s">
        <v>177</v>
      </c>
      <c r="C253" s="184" t="s">
        <v>126</v>
      </c>
      <c r="D253" s="184" t="s">
        <v>173</v>
      </c>
      <c r="E253" s="184" t="s">
        <v>197</v>
      </c>
      <c r="F253" s="190">
        <f t="shared" si="43"/>
        <v>0</v>
      </c>
      <c r="G253" s="190">
        <f t="shared" si="43"/>
        <v>0</v>
      </c>
    </row>
    <row r="254" spans="2:7">
      <c r="B254" s="184" t="s">
        <v>177</v>
      </c>
      <c r="C254" s="184" t="s">
        <v>126</v>
      </c>
      <c r="D254" s="184" t="s">
        <v>174</v>
      </c>
      <c r="E254" s="184" t="s">
        <v>197</v>
      </c>
      <c r="F254" s="190">
        <f t="shared" si="43"/>
        <v>0</v>
      </c>
      <c r="G254" s="190">
        <f t="shared" si="43"/>
        <v>0</v>
      </c>
    </row>
    <row r="255" spans="2:7">
      <c r="B255" s="184" t="s">
        <v>177</v>
      </c>
      <c r="C255" s="184" t="s">
        <v>126</v>
      </c>
      <c r="D255" s="184" t="s">
        <v>148</v>
      </c>
      <c r="E255" s="184" t="s">
        <v>197</v>
      </c>
      <c r="F255" s="190">
        <f t="shared" si="43"/>
        <v>0</v>
      </c>
      <c r="G255" s="190">
        <f t="shared" si="43"/>
        <v>0</v>
      </c>
    </row>
    <row r="256" spans="2:7">
      <c r="B256" s="184" t="s">
        <v>177</v>
      </c>
      <c r="C256" s="184" t="s">
        <v>150</v>
      </c>
      <c r="D256" s="184" t="s">
        <v>173</v>
      </c>
      <c r="E256" s="184" t="s">
        <v>197</v>
      </c>
      <c r="F256" s="190">
        <f t="shared" si="43"/>
        <v>0</v>
      </c>
      <c r="G256" s="190">
        <f t="shared" si="43"/>
        <v>0</v>
      </c>
    </row>
    <row r="257" spans="2:7">
      <c r="B257" s="184" t="s">
        <v>177</v>
      </c>
      <c r="C257" s="184" t="s">
        <v>150</v>
      </c>
      <c r="D257" s="184" t="s">
        <v>174</v>
      </c>
      <c r="E257" s="184" t="s">
        <v>197</v>
      </c>
      <c r="F257" s="190">
        <f t="shared" si="43"/>
        <v>0</v>
      </c>
      <c r="G257" s="190">
        <f t="shared" si="43"/>
        <v>0</v>
      </c>
    </row>
    <row r="258" spans="2:7">
      <c r="B258" s="184" t="s">
        <v>177</v>
      </c>
      <c r="C258" s="184" t="s">
        <v>150</v>
      </c>
      <c r="D258" s="184" t="s">
        <v>148</v>
      </c>
      <c r="E258" s="184" t="s">
        <v>197</v>
      </c>
      <c r="F258" s="190">
        <f t="shared" si="43"/>
        <v>0</v>
      </c>
      <c r="G258" s="190">
        <f t="shared" si="43"/>
        <v>0</v>
      </c>
    </row>
    <row r="260" spans="2:7" s="14" customFormat="1" ht="11.4">
      <c r="B260" s="15" t="s">
        <v>213</v>
      </c>
      <c r="C260" s="16"/>
      <c r="D260" s="16"/>
      <c r="E260" s="17"/>
    </row>
    <row r="261" spans="2:7">
      <c r="B261" t="s">
        <v>214</v>
      </c>
    </row>
    <row r="263" spans="2:7">
      <c r="B263" t="s">
        <v>215</v>
      </c>
    </row>
    <row r="264" spans="2:7" ht="22.8">
      <c r="B264" s="186" t="s">
        <v>168</v>
      </c>
      <c r="C264" s="183" t="s">
        <v>66</v>
      </c>
      <c r="D264" s="183" t="s">
        <v>68</v>
      </c>
      <c r="E264" s="183" t="s">
        <v>192</v>
      </c>
      <c r="F264" s="183" t="s">
        <v>169</v>
      </c>
      <c r="G264" s="183" t="s">
        <v>170</v>
      </c>
    </row>
    <row r="265" spans="2:7">
      <c r="B265" s="184" t="s">
        <v>172</v>
      </c>
      <c r="C265" s="184" t="s">
        <v>126</v>
      </c>
      <c r="D265" s="184" t="s">
        <v>173</v>
      </c>
      <c r="E265" s="184" t="s">
        <v>129</v>
      </c>
      <c r="F265" s="190">
        <f t="shared" ref="F265:G276" si="44">F207</f>
        <v>0.3212716511655847</v>
      </c>
      <c r="G265" s="190">
        <f t="shared" si="44"/>
        <v>0.3212716511655847</v>
      </c>
    </row>
    <row r="266" spans="2:7">
      <c r="B266" s="184" t="s">
        <v>172</v>
      </c>
      <c r="C266" s="184" t="s">
        <v>126</v>
      </c>
      <c r="D266" s="184" t="s">
        <v>174</v>
      </c>
      <c r="E266" s="184" t="s">
        <v>129</v>
      </c>
      <c r="F266" s="190">
        <f t="shared" si="44"/>
        <v>0.3212716511655847</v>
      </c>
      <c r="G266" s="190">
        <f t="shared" si="44"/>
        <v>0.3212716511655847</v>
      </c>
    </row>
    <row r="267" spans="2:7">
      <c r="B267" s="184" t="s">
        <v>172</v>
      </c>
      <c r="C267" s="184" t="s">
        <v>126</v>
      </c>
      <c r="D267" s="184" t="s">
        <v>148</v>
      </c>
      <c r="E267" s="184" t="s">
        <v>129</v>
      </c>
      <c r="F267" s="190">
        <f t="shared" si="44"/>
        <v>0</v>
      </c>
      <c r="G267" s="190">
        <f t="shared" si="44"/>
        <v>0</v>
      </c>
    </row>
    <row r="268" spans="2:7">
      <c r="B268" s="184" t="s">
        <v>172</v>
      </c>
      <c r="C268" s="184" t="s">
        <v>150</v>
      </c>
      <c r="D268" s="184" t="s">
        <v>173</v>
      </c>
      <c r="E268" s="184" t="s">
        <v>129</v>
      </c>
      <c r="F268" s="190">
        <f t="shared" si="44"/>
        <v>0.3212716511655847</v>
      </c>
      <c r="G268" s="190">
        <f t="shared" si="44"/>
        <v>0.3212716511655847</v>
      </c>
    </row>
    <row r="269" spans="2:7">
      <c r="B269" s="184" t="s">
        <v>172</v>
      </c>
      <c r="C269" s="184" t="s">
        <v>150</v>
      </c>
      <c r="D269" s="184" t="s">
        <v>174</v>
      </c>
      <c r="E269" s="184" t="s">
        <v>129</v>
      </c>
      <c r="F269" s="190">
        <f t="shared" si="44"/>
        <v>0.3212716511655847</v>
      </c>
      <c r="G269" s="190">
        <f t="shared" si="44"/>
        <v>0.3212716511655847</v>
      </c>
    </row>
    <row r="270" spans="2:7">
      <c r="B270" s="184" t="s">
        <v>172</v>
      </c>
      <c r="C270" s="184" t="s">
        <v>150</v>
      </c>
      <c r="D270" s="184" t="s">
        <v>148</v>
      </c>
      <c r="E270" s="184" t="s">
        <v>129</v>
      </c>
      <c r="F270" s="190">
        <f t="shared" si="44"/>
        <v>0</v>
      </c>
      <c r="G270" s="190">
        <f t="shared" si="44"/>
        <v>0</v>
      </c>
    </row>
    <row r="271" spans="2:7">
      <c r="B271" s="184" t="s">
        <v>175</v>
      </c>
      <c r="C271" s="184" t="s">
        <v>126</v>
      </c>
      <c r="D271" s="184" t="s">
        <v>173</v>
      </c>
      <c r="E271" s="184" t="s">
        <v>129</v>
      </c>
      <c r="F271" s="190">
        <f t="shared" si="44"/>
        <v>0.38329934619260358</v>
      </c>
      <c r="G271" s="190">
        <f t="shared" si="44"/>
        <v>0.38329934619260358</v>
      </c>
    </row>
    <row r="272" spans="2:7">
      <c r="B272" s="184" t="s">
        <v>175</v>
      </c>
      <c r="C272" s="184" t="s">
        <v>126</v>
      </c>
      <c r="D272" s="184" t="s">
        <v>174</v>
      </c>
      <c r="E272" s="184" t="s">
        <v>129</v>
      </c>
      <c r="F272" s="190">
        <f t="shared" si="44"/>
        <v>0.38329934619260358</v>
      </c>
      <c r="G272" s="190">
        <f t="shared" si="44"/>
        <v>0.38329934619260358</v>
      </c>
    </row>
    <row r="273" spans="2:7">
      <c r="B273" s="184" t="s">
        <v>175</v>
      </c>
      <c r="C273" s="184" t="s">
        <v>126</v>
      </c>
      <c r="D273" s="184" t="s">
        <v>148</v>
      </c>
      <c r="E273" s="184" t="s">
        <v>129</v>
      </c>
      <c r="F273" s="190">
        <f t="shared" si="44"/>
        <v>0</v>
      </c>
      <c r="G273" s="190">
        <f t="shared" si="44"/>
        <v>0</v>
      </c>
    </row>
    <row r="274" spans="2:7">
      <c r="B274" s="184" t="s">
        <v>175</v>
      </c>
      <c r="C274" s="184" t="s">
        <v>150</v>
      </c>
      <c r="D274" s="184" t="s">
        <v>173</v>
      </c>
      <c r="E274" s="184" t="s">
        <v>129</v>
      </c>
      <c r="F274" s="190">
        <f t="shared" si="44"/>
        <v>0.38329934619260358</v>
      </c>
      <c r="G274" s="190">
        <f t="shared" si="44"/>
        <v>0.38329934619260358</v>
      </c>
    </row>
    <row r="275" spans="2:7">
      <c r="B275" s="184" t="s">
        <v>175</v>
      </c>
      <c r="C275" s="184" t="s">
        <v>150</v>
      </c>
      <c r="D275" s="184" t="s">
        <v>174</v>
      </c>
      <c r="E275" s="184" t="s">
        <v>129</v>
      </c>
      <c r="F275" s="190">
        <f t="shared" si="44"/>
        <v>0.38329934619260358</v>
      </c>
      <c r="G275" s="190">
        <f t="shared" si="44"/>
        <v>0.38329934619260358</v>
      </c>
    </row>
    <row r="276" spans="2:7">
      <c r="B276" s="184" t="s">
        <v>175</v>
      </c>
      <c r="C276" s="184" t="s">
        <v>150</v>
      </c>
      <c r="D276" s="184" t="s">
        <v>148</v>
      </c>
      <c r="E276" s="184" t="s">
        <v>129</v>
      </c>
      <c r="F276" s="190">
        <f t="shared" si="44"/>
        <v>0</v>
      </c>
      <c r="G276" s="190">
        <f t="shared" si="44"/>
        <v>0</v>
      </c>
    </row>
    <row r="277" spans="2:7">
      <c r="B277" s="184" t="s">
        <v>176</v>
      </c>
      <c r="C277" s="184" t="s">
        <v>126</v>
      </c>
      <c r="D277" s="184" t="s">
        <v>173</v>
      </c>
      <c r="E277" s="184" t="s">
        <v>129</v>
      </c>
      <c r="F277" s="190">
        <f t="shared" ref="F277:G277" si="45">F219</f>
        <v>0.78250322957162222</v>
      </c>
      <c r="G277" s="190">
        <f t="shared" si="45"/>
        <v>0</v>
      </c>
    </row>
    <row r="278" spans="2:7">
      <c r="B278" s="184" t="s">
        <v>176</v>
      </c>
      <c r="C278" s="184" t="s">
        <v>126</v>
      </c>
      <c r="D278" s="184" t="s">
        <v>174</v>
      </c>
      <c r="E278" s="184" t="s">
        <v>129</v>
      </c>
      <c r="F278" s="190">
        <f t="shared" ref="F278:G278" si="46">F220</f>
        <v>0.78250322957162222</v>
      </c>
      <c r="G278" s="190">
        <f t="shared" si="46"/>
        <v>0</v>
      </c>
    </row>
    <row r="279" spans="2:7">
      <c r="B279" s="184" t="s">
        <v>176</v>
      </c>
      <c r="C279" s="184" t="s">
        <v>126</v>
      </c>
      <c r="D279" s="184" t="s">
        <v>148</v>
      </c>
      <c r="E279" s="184" t="s">
        <v>129</v>
      </c>
      <c r="F279" s="190">
        <f t="shared" ref="F279:G279" si="47">F221</f>
        <v>0</v>
      </c>
      <c r="G279" s="190">
        <f t="shared" si="47"/>
        <v>0</v>
      </c>
    </row>
    <row r="280" spans="2:7">
      <c r="B280" s="184" t="s">
        <v>176</v>
      </c>
      <c r="C280" s="184" t="s">
        <v>150</v>
      </c>
      <c r="D280" s="184" t="s">
        <v>173</v>
      </c>
      <c r="E280" s="184" t="s">
        <v>129</v>
      </c>
      <c r="F280" s="190">
        <f t="shared" ref="F280:G280" si="48">F222</f>
        <v>0.78250322957162222</v>
      </c>
      <c r="G280" s="190">
        <f t="shared" si="48"/>
        <v>0</v>
      </c>
    </row>
    <row r="281" spans="2:7">
      <c r="B281" s="184" t="s">
        <v>176</v>
      </c>
      <c r="C281" s="184" t="s">
        <v>150</v>
      </c>
      <c r="D281" s="184" t="s">
        <v>174</v>
      </c>
      <c r="E281" s="184" t="s">
        <v>129</v>
      </c>
      <c r="F281" s="190">
        <f t="shared" ref="F281:G281" si="49">F223</f>
        <v>0.78250322957162222</v>
      </c>
      <c r="G281" s="190">
        <f t="shared" si="49"/>
        <v>0</v>
      </c>
    </row>
    <row r="282" spans="2:7">
      <c r="B282" s="184" t="s">
        <v>176</v>
      </c>
      <c r="C282" s="184" t="s">
        <v>150</v>
      </c>
      <c r="D282" s="184" t="s">
        <v>148</v>
      </c>
      <c r="E282" s="184" t="s">
        <v>129</v>
      </c>
      <c r="F282" s="190">
        <f t="shared" ref="F282:G282" si="50">F224</f>
        <v>0</v>
      </c>
      <c r="G282" s="190">
        <f t="shared" si="50"/>
        <v>0</v>
      </c>
    </row>
    <row r="283" spans="2:7">
      <c r="B283" s="184" t="s">
        <v>177</v>
      </c>
      <c r="C283" s="184" t="s">
        <v>126</v>
      </c>
      <c r="D283" s="184" t="s">
        <v>173</v>
      </c>
      <c r="E283" s="184" t="s">
        <v>129</v>
      </c>
      <c r="F283" s="190">
        <f t="shared" ref="F283:G288" si="51">F225</f>
        <v>0</v>
      </c>
      <c r="G283" s="190">
        <f t="shared" si="51"/>
        <v>0</v>
      </c>
    </row>
    <row r="284" spans="2:7">
      <c r="B284" s="184" t="s">
        <v>177</v>
      </c>
      <c r="C284" s="184" t="s">
        <v>126</v>
      </c>
      <c r="D284" s="184" t="s">
        <v>174</v>
      </c>
      <c r="E284" s="184" t="s">
        <v>129</v>
      </c>
      <c r="F284" s="190">
        <f t="shared" si="51"/>
        <v>0</v>
      </c>
      <c r="G284" s="190">
        <f t="shared" si="51"/>
        <v>0</v>
      </c>
    </row>
    <row r="285" spans="2:7">
      <c r="B285" s="184" t="s">
        <v>177</v>
      </c>
      <c r="C285" s="184" t="s">
        <v>126</v>
      </c>
      <c r="D285" s="184" t="s">
        <v>148</v>
      </c>
      <c r="E285" s="184" t="s">
        <v>129</v>
      </c>
      <c r="F285" s="190">
        <f t="shared" si="51"/>
        <v>0</v>
      </c>
      <c r="G285" s="190">
        <f t="shared" si="51"/>
        <v>0</v>
      </c>
    </row>
    <row r="286" spans="2:7">
      <c r="B286" s="184" t="s">
        <v>177</v>
      </c>
      <c r="C286" s="184" t="s">
        <v>150</v>
      </c>
      <c r="D286" s="184" t="s">
        <v>173</v>
      </c>
      <c r="E286" s="184" t="s">
        <v>129</v>
      </c>
      <c r="F286" s="190">
        <f t="shared" si="51"/>
        <v>0</v>
      </c>
      <c r="G286" s="190">
        <f t="shared" si="51"/>
        <v>0</v>
      </c>
    </row>
    <row r="287" spans="2:7">
      <c r="B287" s="184" t="s">
        <v>177</v>
      </c>
      <c r="C287" s="184" t="s">
        <v>150</v>
      </c>
      <c r="D287" s="184" t="s">
        <v>174</v>
      </c>
      <c r="E287" s="184" t="s">
        <v>129</v>
      </c>
      <c r="F287" s="190">
        <f t="shared" si="51"/>
        <v>0</v>
      </c>
      <c r="G287" s="190">
        <f t="shared" si="51"/>
        <v>0</v>
      </c>
    </row>
    <row r="288" spans="2:7">
      <c r="B288" s="184" t="s">
        <v>177</v>
      </c>
      <c r="C288" s="184" t="s">
        <v>150</v>
      </c>
      <c r="D288" s="184" t="s">
        <v>148</v>
      </c>
      <c r="E288" s="184" t="s">
        <v>129</v>
      </c>
      <c r="F288" s="190">
        <f t="shared" si="51"/>
        <v>0</v>
      </c>
      <c r="G288" s="190">
        <f t="shared" si="51"/>
        <v>0</v>
      </c>
    </row>
    <row r="290" spans="2:7" ht="22.8">
      <c r="B290" s="186" t="s">
        <v>168</v>
      </c>
      <c r="C290" s="183" t="s">
        <v>66</v>
      </c>
      <c r="D290" s="183" t="s">
        <v>68</v>
      </c>
      <c r="E290" s="183" t="s">
        <v>192</v>
      </c>
      <c r="F290" s="183" t="s">
        <v>169</v>
      </c>
      <c r="G290" s="183" t="s">
        <v>170</v>
      </c>
    </row>
    <row r="291" spans="2:7">
      <c r="B291" s="184" t="s">
        <v>172</v>
      </c>
      <c r="C291" s="184" t="s">
        <v>126</v>
      </c>
      <c r="D291" s="184" t="s">
        <v>173</v>
      </c>
      <c r="E291" s="184" t="s">
        <v>146</v>
      </c>
      <c r="F291" s="190">
        <f t="shared" ref="F291:G302" si="52">F235+F207</f>
        <v>2.02</v>
      </c>
      <c r="G291" s="190">
        <f t="shared" si="52"/>
        <v>2.02</v>
      </c>
    </row>
    <row r="292" spans="2:7">
      <c r="B292" s="184" t="s">
        <v>172</v>
      </c>
      <c r="C292" s="184" t="s">
        <v>126</v>
      </c>
      <c r="D292" s="184" t="s">
        <v>174</v>
      </c>
      <c r="E292" s="184" t="s">
        <v>146</v>
      </c>
      <c r="F292" s="190">
        <f t="shared" si="52"/>
        <v>2.02</v>
      </c>
      <c r="G292" s="190">
        <f t="shared" si="52"/>
        <v>2.02</v>
      </c>
    </row>
    <row r="293" spans="2:7">
      <c r="B293" s="184" t="s">
        <v>172</v>
      </c>
      <c r="C293" s="184" t="s">
        <v>126</v>
      </c>
      <c r="D293" s="184" t="s">
        <v>148</v>
      </c>
      <c r="E293" s="184" t="s">
        <v>146</v>
      </c>
      <c r="F293" s="190">
        <f t="shared" si="52"/>
        <v>0</v>
      </c>
      <c r="G293" s="190">
        <f t="shared" si="52"/>
        <v>0</v>
      </c>
    </row>
    <row r="294" spans="2:7">
      <c r="B294" s="184" t="s">
        <v>172</v>
      </c>
      <c r="C294" s="184" t="s">
        <v>150</v>
      </c>
      <c r="D294" s="184" t="s">
        <v>173</v>
      </c>
      <c r="E294" s="184" t="s">
        <v>146</v>
      </c>
      <c r="F294" s="190">
        <f t="shared" si="52"/>
        <v>2.02</v>
      </c>
      <c r="G294" s="190">
        <f t="shared" si="52"/>
        <v>2.02</v>
      </c>
    </row>
    <row r="295" spans="2:7">
      <c r="B295" s="184" t="s">
        <v>172</v>
      </c>
      <c r="C295" s="184" t="s">
        <v>150</v>
      </c>
      <c r="D295" s="184" t="s">
        <v>174</v>
      </c>
      <c r="E295" s="184" t="s">
        <v>146</v>
      </c>
      <c r="F295" s="190">
        <f t="shared" si="52"/>
        <v>2.02</v>
      </c>
      <c r="G295" s="190">
        <f t="shared" si="52"/>
        <v>2.02</v>
      </c>
    </row>
    <row r="296" spans="2:7">
      <c r="B296" s="184" t="s">
        <v>172</v>
      </c>
      <c r="C296" s="184" t="s">
        <v>150</v>
      </c>
      <c r="D296" s="184" t="s">
        <v>148</v>
      </c>
      <c r="E296" s="184" t="s">
        <v>146</v>
      </c>
      <c r="F296" s="190">
        <f t="shared" si="52"/>
        <v>0</v>
      </c>
      <c r="G296" s="190">
        <f t="shared" si="52"/>
        <v>0</v>
      </c>
    </row>
    <row r="297" spans="2:7">
      <c r="B297" s="184" t="s">
        <v>175</v>
      </c>
      <c r="C297" s="184" t="s">
        <v>126</v>
      </c>
      <c r="D297" s="184" t="s">
        <v>173</v>
      </c>
      <c r="E297" s="184" t="s">
        <v>146</v>
      </c>
      <c r="F297" s="190">
        <f t="shared" si="52"/>
        <v>2.41</v>
      </c>
      <c r="G297" s="190">
        <f t="shared" si="52"/>
        <v>2.41</v>
      </c>
    </row>
    <row r="298" spans="2:7">
      <c r="B298" s="184" t="s">
        <v>175</v>
      </c>
      <c r="C298" s="184" t="s">
        <v>126</v>
      </c>
      <c r="D298" s="184" t="s">
        <v>174</v>
      </c>
      <c r="E298" s="184" t="s">
        <v>146</v>
      </c>
      <c r="F298" s="190">
        <f t="shared" si="52"/>
        <v>2.41</v>
      </c>
      <c r="G298" s="190">
        <f t="shared" si="52"/>
        <v>2.41</v>
      </c>
    </row>
    <row r="299" spans="2:7">
      <c r="B299" s="184" t="s">
        <v>175</v>
      </c>
      <c r="C299" s="184" t="s">
        <v>126</v>
      </c>
      <c r="D299" s="184" t="s">
        <v>148</v>
      </c>
      <c r="E299" s="184" t="s">
        <v>146</v>
      </c>
      <c r="F299" s="190">
        <f t="shared" si="52"/>
        <v>0</v>
      </c>
      <c r="G299" s="190">
        <f t="shared" si="52"/>
        <v>0</v>
      </c>
    </row>
    <row r="300" spans="2:7">
      <c r="B300" s="184" t="s">
        <v>175</v>
      </c>
      <c r="C300" s="184" t="s">
        <v>150</v>
      </c>
      <c r="D300" s="184" t="s">
        <v>173</v>
      </c>
      <c r="E300" s="184" t="s">
        <v>146</v>
      </c>
      <c r="F300" s="190">
        <f t="shared" si="52"/>
        <v>2.41</v>
      </c>
      <c r="G300" s="190">
        <f t="shared" si="52"/>
        <v>2.41</v>
      </c>
    </row>
    <row r="301" spans="2:7">
      <c r="B301" s="184" t="s">
        <v>175</v>
      </c>
      <c r="C301" s="184" t="s">
        <v>150</v>
      </c>
      <c r="D301" s="184" t="s">
        <v>174</v>
      </c>
      <c r="E301" s="184" t="s">
        <v>146</v>
      </c>
      <c r="F301" s="190">
        <f t="shared" si="52"/>
        <v>2.41</v>
      </c>
      <c r="G301" s="190">
        <f t="shared" si="52"/>
        <v>2.41</v>
      </c>
    </row>
    <row r="302" spans="2:7">
      <c r="B302" s="184" t="s">
        <v>175</v>
      </c>
      <c r="C302" s="184" t="s">
        <v>150</v>
      </c>
      <c r="D302" s="184" t="s">
        <v>148</v>
      </c>
      <c r="E302" s="184" t="s">
        <v>146</v>
      </c>
      <c r="F302" s="190">
        <f t="shared" si="52"/>
        <v>0</v>
      </c>
      <c r="G302" s="190">
        <f t="shared" si="52"/>
        <v>0</v>
      </c>
    </row>
    <row r="303" spans="2:7">
      <c r="B303" s="184" t="s">
        <v>176</v>
      </c>
      <c r="C303" s="184" t="s">
        <v>126</v>
      </c>
      <c r="D303" s="184" t="s">
        <v>173</v>
      </c>
      <c r="E303" s="184" t="s">
        <v>146</v>
      </c>
      <c r="F303" s="190">
        <f t="shared" ref="F303:G303" si="53">F247+F219</f>
        <v>5.5456950960531071</v>
      </c>
      <c r="G303" s="190">
        <f t="shared" si="53"/>
        <v>0</v>
      </c>
    </row>
    <row r="304" spans="2:7">
      <c r="B304" s="184" t="s">
        <v>176</v>
      </c>
      <c r="C304" s="184" t="s">
        <v>126</v>
      </c>
      <c r="D304" s="184" t="s">
        <v>174</v>
      </c>
      <c r="E304" s="184" t="s">
        <v>146</v>
      </c>
      <c r="F304" s="190">
        <f t="shared" ref="F304:G304" si="54">F248+F220</f>
        <v>5.5456950960531071</v>
      </c>
      <c r="G304" s="190">
        <f t="shared" si="54"/>
        <v>0</v>
      </c>
    </row>
    <row r="305" spans="2:7">
      <c r="B305" s="184" t="s">
        <v>176</v>
      </c>
      <c r="C305" s="184" t="s">
        <v>126</v>
      </c>
      <c r="D305" s="184" t="s">
        <v>148</v>
      </c>
      <c r="E305" s="184" t="s">
        <v>146</v>
      </c>
      <c r="F305" s="190">
        <f t="shared" ref="F305:G305" si="55">F249+F221</f>
        <v>0</v>
      </c>
      <c r="G305" s="190">
        <f t="shared" si="55"/>
        <v>0</v>
      </c>
    </row>
    <row r="306" spans="2:7">
      <c r="B306" s="184" t="s">
        <v>176</v>
      </c>
      <c r="C306" s="184" t="s">
        <v>150</v>
      </c>
      <c r="D306" s="184" t="s">
        <v>173</v>
      </c>
      <c r="E306" s="184" t="s">
        <v>146</v>
      </c>
      <c r="F306" s="190">
        <f t="shared" ref="F306:G306" si="56">F250+F222</f>
        <v>9.2821509238590405</v>
      </c>
      <c r="G306" s="190">
        <f t="shared" si="56"/>
        <v>0</v>
      </c>
    </row>
    <row r="307" spans="2:7">
      <c r="B307" s="184" t="s">
        <v>176</v>
      </c>
      <c r="C307" s="184" t="s">
        <v>150</v>
      </c>
      <c r="D307" s="184" t="s">
        <v>174</v>
      </c>
      <c r="E307" s="184" t="s">
        <v>146</v>
      </c>
      <c r="F307" s="190">
        <f t="shared" ref="F307:G307" si="57">F251+F223</f>
        <v>9.2821509238590405</v>
      </c>
      <c r="G307" s="190">
        <f t="shared" si="57"/>
        <v>0</v>
      </c>
    </row>
    <row r="308" spans="2:7">
      <c r="B308" s="184" t="s">
        <v>176</v>
      </c>
      <c r="C308" s="184" t="s">
        <v>150</v>
      </c>
      <c r="D308" s="184" t="s">
        <v>148</v>
      </c>
      <c r="E308" s="184" t="s">
        <v>146</v>
      </c>
      <c r="F308" s="190">
        <f t="shared" ref="F308:G308" si="58">F252+F224</f>
        <v>0</v>
      </c>
      <c r="G308" s="190">
        <f t="shared" si="58"/>
        <v>0</v>
      </c>
    </row>
    <row r="309" spans="2:7">
      <c r="B309" s="184" t="s">
        <v>177</v>
      </c>
      <c r="C309" s="184" t="s">
        <v>126</v>
      </c>
      <c r="D309" s="184" t="s">
        <v>173</v>
      </c>
      <c r="E309" s="184" t="s">
        <v>146</v>
      </c>
      <c r="F309" s="190">
        <f t="shared" ref="F309:G314" si="59">F253+F225</f>
        <v>0</v>
      </c>
      <c r="G309" s="190">
        <f t="shared" si="59"/>
        <v>0</v>
      </c>
    </row>
    <row r="310" spans="2:7">
      <c r="B310" s="184" t="s">
        <v>177</v>
      </c>
      <c r="C310" s="184" t="s">
        <v>126</v>
      </c>
      <c r="D310" s="184" t="s">
        <v>174</v>
      </c>
      <c r="E310" s="184" t="s">
        <v>146</v>
      </c>
      <c r="F310" s="190">
        <f t="shared" si="59"/>
        <v>0</v>
      </c>
      <c r="G310" s="190">
        <f t="shared" si="59"/>
        <v>0</v>
      </c>
    </row>
    <row r="311" spans="2:7">
      <c r="B311" s="184" t="s">
        <v>177</v>
      </c>
      <c r="C311" s="184" t="s">
        <v>126</v>
      </c>
      <c r="D311" s="184" t="s">
        <v>148</v>
      </c>
      <c r="E311" s="184" t="s">
        <v>146</v>
      </c>
      <c r="F311" s="190">
        <f t="shared" si="59"/>
        <v>0</v>
      </c>
      <c r="G311" s="190">
        <f t="shared" si="59"/>
        <v>0</v>
      </c>
    </row>
    <row r="312" spans="2:7">
      <c r="B312" s="184" t="s">
        <v>177</v>
      </c>
      <c r="C312" s="184" t="s">
        <v>150</v>
      </c>
      <c r="D312" s="184" t="s">
        <v>173</v>
      </c>
      <c r="E312" s="184" t="s">
        <v>146</v>
      </c>
      <c r="F312" s="190">
        <f t="shared" si="59"/>
        <v>0</v>
      </c>
      <c r="G312" s="190">
        <f t="shared" si="59"/>
        <v>0</v>
      </c>
    </row>
    <row r="313" spans="2:7">
      <c r="B313" s="184" t="s">
        <v>177</v>
      </c>
      <c r="C313" s="184" t="s">
        <v>150</v>
      </c>
      <c r="D313" s="184" t="s">
        <v>174</v>
      </c>
      <c r="E313" s="184" t="s">
        <v>146</v>
      </c>
      <c r="F313" s="190">
        <f t="shared" si="59"/>
        <v>0</v>
      </c>
      <c r="G313" s="190">
        <f t="shared" si="59"/>
        <v>0</v>
      </c>
    </row>
    <row r="314" spans="2:7">
      <c r="B314" s="184" t="s">
        <v>177</v>
      </c>
      <c r="C314" s="184" t="s">
        <v>150</v>
      </c>
      <c r="D314" s="184" t="s">
        <v>148</v>
      </c>
      <c r="E314" s="184" t="s">
        <v>146</v>
      </c>
      <c r="F314" s="190">
        <f t="shared" si="59"/>
        <v>0</v>
      </c>
      <c r="G314" s="190">
        <f t="shared" si="59"/>
        <v>0</v>
      </c>
    </row>
    <row r="317" spans="2:7" s="14" customFormat="1" ht="11.4">
      <c r="B317" s="15" t="s">
        <v>216</v>
      </c>
      <c r="C317" s="16"/>
      <c r="D317" s="16"/>
      <c r="E317" s="17"/>
    </row>
    <row r="318" spans="2:7">
      <c r="B318" t="s">
        <v>217</v>
      </c>
    </row>
    <row r="320" spans="2:7" ht="34.200000000000003">
      <c r="B320" s="183"/>
      <c r="C320" s="183" t="s">
        <v>66</v>
      </c>
      <c r="D320" s="183" t="s">
        <v>68</v>
      </c>
      <c r="E320" s="183" t="s">
        <v>192</v>
      </c>
      <c r="F320" s="171" t="s">
        <v>90</v>
      </c>
      <c r="G320" s="171" t="s">
        <v>91</v>
      </c>
    </row>
    <row r="321" spans="2:7">
      <c r="B321" s="184" t="s">
        <v>218</v>
      </c>
      <c r="C321" s="184" t="s">
        <v>126</v>
      </c>
      <c r="D321" s="184" t="s">
        <v>173</v>
      </c>
      <c r="E321" s="184" t="s">
        <v>129</v>
      </c>
      <c r="F321" s="190">
        <f t="shared" ref="F321:G332" si="60">SUMIFS(F$265:F$314,$C$265:$C$314,$C321,$D$265:$D$314,$D321,$E$265:$E$314,$E321)</f>
        <v>1.4870742269298105</v>
      </c>
      <c r="G321" s="190">
        <f t="shared" si="60"/>
        <v>0.70457099735818829</v>
      </c>
    </row>
    <row r="322" spans="2:7">
      <c r="B322" s="184" t="s">
        <v>218</v>
      </c>
      <c r="C322" s="184" t="s">
        <v>126</v>
      </c>
      <c r="D322" s="184" t="s">
        <v>173</v>
      </c>
      <c r="E322" s="184" t="s">
        <v>146</v>
      </c>
      <c r="F322" s="190">
        <f t="shared" si="60"/>
        <v>9.9756950960531068</v>
      </c>
      <c r="G322" s="190">
        <f t="shared" si="60"/>
        <v>4.43</v>
      </c>
    </row>
    <row r="323" spans="2:7">
      <c r="B323" s="184" t="s">
        <v>218</v>
      </c>
      <c r="C323" s="184" t="s">
        <v>126</v>
      </c>
      <c r="D323" s="184" t="s">
        <v>174</v>
      </c>
      <c r="E323" s="184" t="s">
        <v>129</v>
      </c>
      <c r="F323" s="190">
        <f t="shared" si="60"/>
        <v>1.4870742269298105</v>
      </c>
      <c r="G323" s="190">
        <f t="shared" si="60"/>
        <v>0.70457099735818829</v>
      </c>
    </row>
    <row r="324" spans="2:7">
      <c r="B324" s="184" t="s">
        <v>218</v>
      </c>
      <c r="C324" s="184" t="s">
        <v>126</v>
      </c>
      <c r="D324" s="184" t="s">
        <v>174</v>
      </c>
      <c r="E324" s="184" t="s">
        <v>146</v>
      </c>
      <c r="F324" s="190">
        <f t="shared" si="60"/>
        <v>9.9756950960531068</v>
      </c>
      <c r="G324" s="190">
        <f t="shared" si="60"/>
        <v>4.43</v>
      </c>
    </row>
    <row r="325" spans="2:7">
      <c r="B325" s="184" t="s">
        <v>218</v>
      </c>
      <c r="C325" s="184" t="s">
        <v>126</v>
      </c>
      <c r="D325" s="184" t="s">
        <v>148</v>
      </c>
      <c r="E325" s="184" t="s">
        <v>129</v>
      </c>
      <c r="F325" s="190">
        <f t="shared" si="60"/>
        <v>0</v>
      </c>
      <c r="G325" s="190">
        <f t="shared" si="60"/>
        <v>0</v>
      </c>
    </row>
    <row r="326" spans="2:7">
      <c r="B326" s="184" t="s">
        <v>218</v>
      </c>
      <c r="C326" s="184" t="s">
        <v>126</v>
      </c>
      <c r="D326" s="184" t="s">
        <v>148</v>
      </c>
      <c r="E326" s="184" t="s">
        <v>146</v>
      </c>
      <c r="F326" s="190">
        <f t="shared" si="60"/>
        <v>0</v>
      </c>
      <c r="G326" s="190">
        <f t="shared" si="60"/>
        <v>0</v>
      </c>
    </row>
    <row r="327" spans="2:7">
      <c r="B327" s="184" t="s">
        <v>218</v>
      </c>
      <c r="C327" s="184" t="s">
        <v>150</v>
      </c>
      <c r="D327" s="184" t="s">
        <v>173</v>
      </c>
      <c r="E327" s="184" t="s">
        <v>129</v>
      </c>
      <c r="F327" s="190">
        <f t="shared" si="60"/>
        <v>1.4870742269298105</v>
      </c>
      <c r="G327" s="190">
        <f t="shared" si="60"/>
        <v>0.70457099735818829</v>
      </c>
    </row>
    <row r="328" spans="2:7">
      <c r="B328" s="184" t="s">
        <v>218</v>
      </c>
      <c r="C328" s="184" t="s">
        <v>150</v>
      </c>
      <c r="D328" s="184" t="s">
        <v>173</v>
      </c>
      <c r="E328" s="184" t="s">
        <v>146</v>
      </c>
      <c r="F328" s="190">
        <f t="shared" si="60"/>
        <v>13.71215092385904</v>
      </c>
      <c r="G328" s="190">
        <f t="shared" si="60"/>
        <v>4.43</v>
      </c>
    </row>
    <row r="329" spans="2:7">
      <c r="B329" s="184" t="s">
        <v>218</v>
      </c>
      <c r="C329" s="184" t="s">
        <v>150</v>
      </c>
      <c r="D329" s="184" t="s">
        <v>174</v>
      </c>
      <c r="E329" s="184" t="s">
        <v>129</v>
      </c>
      <c r="F329" s="190">
        <f t="shared" si="60"/>
        <v>1.4870742269298105</v>
      </c>
      <c r="G329" s="190">
        <f t="shared" si="60"/>
        <v>0.70457099735818829</v>
      </c>
    </row>
    <row r="330" spans="2:7">
      <c r="B330" s="184" t="s">
        <v>218</v>
      </c>
      <c r="C330" s="184" t="s">
        <v>150</v>
      </c>
      <c r="D330" s="184" t="s">
        <v>174</v>
      </c>
      <c r="E330" s="184" t="s">
        <v>146</v>
      </c>
      <c r="F330" s="190">
        <f t="shared" si="60"/>
        <v>13.71215092385904</v>
      </c>
      <c r="G330" s="190">
        <f t="shared" si="60"/>
        <v>4.43</v>
      </c>
    </row>
    <row r="331" spans="2:7">
      <c r="B331" s="184" t="s">
        <v>218</v>
      </c>
      <c r="C331" s="184" t="s">
        <v>150</v>
      </c>
      <c r="D331" s="184" t="s">
        <v>148</v>
      </c>
      <c r="E331" s="184" t="s">
        <v>129</v>
      </c>
      <c r="F331" s="190">
        <f t="shared" si="60"/>
        <v>0</v>
      </c>
      <c r="G331" s="190">
        <f t="shared" si="60"/>
        <v>0</v>
      </c>
    </row>
    <row r="332" spans="2:7">
      <c r="B332" s="184" t="s">
        <v>218</v>
      </c>
      <c r="C332" s="184" t="s">
        <v>150</v>
      </c>
      <c r="D332" s="184" t="s">
        <v>148</v>
      </c>
      <c r="E332" s="184" t="s">
        <v>146</v>
      </c>
      <c r="F332" s="190">
        <f t="shared" si="60"/>
        <v>0</v>
      </c>
      <c r="G332" s="190">
        <f t="shared" si="60"/>
        <v>0</v>
      </c>
    </row>
    <row r="334" spans="2:7">
      <c r="F334" s="108"/>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53"/>
  <sheetViews>
    <sheetView showGridLines="0" zoomScaleNormal="100" workbookViewId="0"/>
  </sheetViews>
  <sheetFormatPr defaultColWidth="0" defaultRowHeight="14.4" zeroHeight="1"/>
  <cols>
    <col min="1" max="1" width="8.6640625" customWidth="1"/>
    <col min="2" max="2" width="61.33203125" bestFit="1" customWidth="1"/>
    <col min="3" max="3" width="15.33203125" customWidth="1"/>
    <col min="4" max="4" width="33.6640625" bestFit="1" customWidth="1"/>
    <col min="5" max="5" width="24" bestFit="1" customWidth="1"/>
    <col min="6" max="6" width="28.44140625" bestFit="1" customWidth="1"/>
    <col min="7" max="7" width="29.6640625" bestFit="1" customWidth="1"/>
    <col min="8" max="8" width="8.6640625" customWidth="1"/>
    <col min="9" max="9" width="25.33203125" customWidth="1"/>
    <col min="10" max="10" width="26.6640625" bestFit="1" customWidth="1"/>
    <col min="11" max="11" width="8.6640625" customWidth="1"/>
    <col min="12" max="42" width="0" hidden="1" customWidth="1"/>
    <col min="43" max="16384" width="8.6640625" hidden="1"/>
  </cols>
  <sheetData>
    <row r="1" spans="2:42" s="28" customFormat="1" ht="12.75" customHeight="1"/>
    <row r="2" spans="2:42" s="28" customFormat="1" ht="33.75" customHeight="1">
      <c r="B2" s="12" t="s">
        <v>219</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462" t="s">
        <v>220</v>
      </c>
      <c r="C3" s="462"/>
      <c r="D3" s="462"/>
      <c r="E3" s="462"/>
      <c r="F3" s="462"/>
      <c r="G3" s="462"/>
      <c r="H3" s="462"/>
      <c r="I3" s="462"/>
      <c r="J3" s="462"/>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7" customHeight="1"/>
    <row r="7" spans="2:42" ht="26.7" customHeight="1">
      <c r="B7" s="425" t="s">
        <v>66</v>
      </c>
      <c r="C7" s="425" t="s">
        <v>221</v>
      </c>
      <c r="D7" s="425" t="s">
        <v>67</v>
      </c>
      <c r="E7" s="425" t="s">
        <v>70</v>
      </c>
      <c r="F7" s="425" t="s">
        <v>71</v>
      </c>
      <c r="G7" s="425" t="s">
        <v>76</v>
      </c>
      <c r="H7" s="23"/>
      <c r="I7" s="425" t="s">
        <v>93</v>
      </c>
      <c r="J7" s="425" t="s">
        <v>94</v>
      </c>
    </row>
    <row r="8" spans="2:42">
      <c r="B8" s="457"/>
      <c r="C8" s="457"/>
      <c r="D8" s="457"/>
      <c r="E8" s="457"/>
      <c r="F8" s="457"/>
      <c r="G8" s="457"/>
      <c r="H8" s="23"/>
      <c r="I8" s="457"/>
      <c r="J8" s="457"/>
    </row>
    <row r="9" spans="2:42">
      <c r="B9" s="458"/>
      <c r="C9" s="458"/>
      <c r="D9" s="458"/>
      <c r="E9" s="458"/>
      <c r="F9" s="458"/>
      <c r="G9" s="458"/>
      <c r="H9" s="23"/>
      <c r="I9" s="458"/>
      <c r="J9" s="458"/>
    </row>
    <row r="10" spans="2:42">
      <c r="B10" s="446" t="s">
        <v>222</v>
      </c>
      <c r="C10" s="447"/>
      <c r="D10" s="447"/>
      <c r="E10" s="447"/>
      <c r="F10" s="447"/>
      <c r="G10" s="448"/>
      <c r="H10" s="23"/>
      <c r="I10" s="32"/>
      <c r="J10" s="32"/>
    </row>
    <row r="11" spans="2:42">
      <c r="B11" s="140" t="s">
        <v>126</v>
      </c>
      <c r="C11" s="119" t="s">
        <v>223</v>
      </c>
      <c r="D11" s="463"/>
      <c r="E11" s="465"/>
      <c r="F11" s="139" t="s">
        <v>131</v>
      </c>
      <c r="G11" s="466"/>
      <c r="H11" s="23"/>
      <c r="I11" s="179">
        <f>'3h Unexpected SVT demand costs'!$C$9</f>
        <v>15.570075187680892</v>
      </c>
      <c r="J11" s="179">
        <f>'3h Unexpected SVT demand costs'!$C$9</f>
        <v>15.570075187680892</v>
      </c>
    </row>
    <row r="12" spans="2:42">
      <c r="B12" s="141" t="s">
        <v>150</v>
      </c>
      <c r="C12" s="119" t="s">
        <v>223</v>
      </c>
      <c r="D12" s="464"/>
      <c r="E12" s="465"/>
      <c r="F12" s="139" t="s">
        <v>224</v>
      </c>
      <c r="G12" s="467"/>
      <c r="H12" s="23"/>
      <c r="I12" s="179">
        <f>'3h Unexpected SVT demand costs'!$C$14</f>
        <v>23.379170722192356</v>
      </c>
      <c r="J12" s="179">
        <f>'3h Unexpected SVT demand costs'!$C$14</f>
        <v>23.379170722192356</v>
      </c>
    </row>
    <row r="13" spans="2:42">
      <c r="B13" s="446" t="s">
        <v>225</v>
      </c>
      <c r="C13" s="447"/>
      <c r="D13" s="447"/>
      <c r="E13" s="447"/>
      <c r="F13" s="447"/>
      <c r="G13" s="448"/>
      <c r="H13" s="23"/>
      <c r="I13" s="268"/>
      <c r="J13" s="268"/>
    </row>
    <row r="14" spans="2:42">
      <c r="B14" s="468" t="s">
        <v>126</v>
      </c>
      <c r="C14" s="440" t="s">
        <v>223</v>
      </c>
      <c r="D14" s="469" t="s">
        <v>127</v>
      </c>
      <c r="E14" s="181" t="s">
        <v>130</v>
      </c>
      <c r="F14" s="452" t="s">
        <v>224</v>
      </c>
      <c r="G14" s="439"/>
      <c r="H14" s="23"/>
      <c r="I14" s="179">
        <f>$I$11*'3d Electricity losses'!$V11</f>
        <v>17.18379763587966</v>
      </c>
      <c r="J14" s="179">
        <f>$J$11*'3d Electricity losses'!$V11</f>
        <v>17.18379763587966</v>
      </c>
    </row>
    <row r="15" spans="2:42">
      <c r="B15" s="468"/>
      <c r="C15" s="441"/>
      <c r="D15" s="469"/>
      <c r="E15" s="181" t="s">
        <v>133</v>
      </c>
      <c r="F15" s="453"/>
      <c r="G15" s="439"/>
      <c r="H15" s="23"/>
      <c r="I15" s="179">
        <f>$I$11*'3d Electricity losses'!$V12</f>
        <v>16.872590883898617</v>
      </c>
      <c r="J15" s="179">
        <f>$J$11*'3d Electricity losses'!$V12</f>
        <v>16.872590883898617</v>
      </c>
    </row>
    <row r="16" spans="2:42">
      <c r="B16" s="468"/>
      <c r="C16" s="441"/>
      <c r="D16" s="469"/>
      <c r="E16" s="181" t="s">
        <v>134</v>
      </c>
      <c r="F16" s="453"/>
      <c r="G16" s="439"/>
      <c r="H16" s="23"/>
      <c r="I16" s="179">
        <f>$I$11*'3d Electricity losses'!$V13</f>
        <v>17.403111805007924</v>
      </c>
      <c r="J16" s="179">
        <f>$J$11*'3d Electricity losses'!$V13</f>
        <v>17.403111805007924</v>
      </c>
    </row>
    <row r="17" spans="2:10">
      <c r="B17" s="468"/>
      <c r="C17" s="441"/>
      <c r="D17" s="469"/>
      <c r="E17" s="181" t="s">
        <v>135</v>
      </c>
      <c r="F17" s="453"/>
      <c r="G17" s="439"/>
      <c r="H17" s="23"/>
      <c r="I17" s="179">
        <f>$I$11*'3d Electricity losses'!$V14</f>
        <v>17.600267688973439</v>
      </c>
      <c r="J17" s="179">
        <f>$J$11*'3d Electricity losses'!$V14</f>
        <v>17.600267688973439</v>
      </c>
    </row>
    <row r="18" spans="2:10">
      <c r="B18" s="468"/>
      <c r="C18" s="441"/>
      <c r="D18" s="469"/>
      <c r="E18" s="181" t="s">
        <v>136</v>
      </c>
      <c r="F18" s="453"/>
      <c r="G18" s="439"/>
      <c r="H18" s="23"/>
      <c r="I18" s="179">
        <f>$I$11*'3d Electricity losses'!$V15</f>
        <v>17.211466031500443</v>
      </c>
      <c r="J18" s="179">
        <f>$J$11*'3d Electricity losses'!$V15</f>
        <v>17.211466031500443</v>
      </c>
    </row>
    <row r="19" spans="2:10">
      <c r="B19" s="468"/>
      <c r="C19" s="441"/>
      <c r="D19" s="469"/>
      <c r="E19" s="181" t="s">
        <v>137</v>
      </c>
      <c r="F19" s="453"/>
      <c r="G19" s="439"/>
      <c r="H19" s="23"/>
      <c r="I19" s="179">
        <f>$I$11*'3d Electricity losses'!$V16</f>
        <v>16.701862271535028</v>
      </c>
      <c r="J19" s="179">
        <f>$J$11*'3d Electricity losses'!$V16</f>
        <v>16.701862271535028</v>
      </c>
    </row>
    <row r="20" spans="2:10">
      <c r="B20" s="468"/>
      <c r="C20" s="441"/>
      <c r="D20" s="469"/>
      <c r="E20" s="181" t="s">
        <v>138</v>
      </c>
      <c r="F20" s="453"/>
      <c r="G20" s="439"/>
      <c r="H20" s="23"/>
      <c r="I20" s="179">
        <f>$I$11*'3d Electricity losses'!$V17</f>
        <v>16.97074619444026</v>
      </c>
      <c r="J20" s="179">
        <f>$J$11*'3d Electricity losses'!$V17</f>
        <v>16.97074619444026</v>
      </c>
    </row>
    <row r="21" spans="2:10">
      <c r="B21" s="468"/>
      <c r="C21" s="441"/>
      <c r="D21" s="469"/>
      <c r="E21" s="181" t="s">
        <v>139</v>
      </c>
      <c r="F21" s="453"/>
      <c r="G21" s="439"/>
      <c r="H21" s="23"/>
      <c r="I21" s="179">
        <f>$I$11*'3d Electricity losses'!$V18</f>
        <v>17.162710833406553</v>
      </c>
      <c r="J21" s="179">
        <f>$J$11*'3d Electricity losses'!$V18</f>
        <v>17.162710833406553</v>
      </c>
    </row>
    <row r="22" spans="2:10">
      <c r="B22" s="468"/>
      <c r="C22" s="441"/>
      <c r="D22" s="469"/>
      <c r="E22" s="181" t="s">
        <v>140</v>
      </c>
      <c r="F22" s="453"/>
      <c r="G22" s="439"/>
      <c r="H22" s="23"/>
      <c r="I22" s="179">
        <f>$I$11*'3d Electricity losses'!$V19</f>
        <v>17.193926968450381</v>
      </c>
      <c r="J22" s="179">
        <f>$J$11*'3d Electricity losses'!$V19</f>
        <v>17.193926968450381</v>
      </c>
    </row>
    <row r="23" spans="2:10">
      <c r="B23" s="468"/>
      <c r="C23" s="441"/>
      <c r="D23" s="469"/>
      <c r="E23" s="181" t="s">
        <v>141</v>
      </c>
      <c r="F23" s="453"/>
      <c r="G23" s="439"/>
      <c r="H23" s="23"/>
      <c r="I23" s="179">
        <f>$I$11*'3d Electricity losses'!$V20</f>
        <v>17.094261008826408</v>
      </c>
      <c r="J23" s="179">
        <f>$J$11*'3d Electricity losses'!$V20</f>
        <v>17.094261008826408</v>
      </c>
    </row>
    <row r="24" spans="2:10">
      <c r="B24" s="468"/>
      <c r="C24" s="441"/>
      <c r="D24" s="469"/>
      <c r="E24" s="181" t="s">
        <v>142</v>
      </c>
      <c r="F24" s="453"/>
      <c r="G24" s="439"/>
      <c r="H24" s="23"/>
      <c r="I24" s="179">
        <f>$I$11*'3d Electricity losses'!$V21</f>
        <v>16.927381447026988</v>
      </c>
      <c r="J24" s="179">
        <f>$J$11*'3d Electricity losses'!$V21</f>
        <v>16.927381447026988</v>
      </c>
    </row>
    <row r="25" spans="2:10">
      <c r="B25" s="468"/>
      <c r="C25" s="441"/>
      <c r="D25" s="469"/>
      <c r="E25" s="181" t="s">
        <v>143</v>
      </c>
      <c r="F25" s="453"/>
      <c r="G25" s="439"/>
      <c r="H25" s="23"/>
      <c r="I25" s="179">
        <f>$I$11*'3d Electricity losses'!$V22</f>
        <v>17.074943892919773</v>
      </c>
      <c r="J25" s="179">
        <f>$J$11*'3d Electricity losses'!$V22</f>
        <v>17.074943892919773</v>
      </c>
    </row>
    <row r="26" spans="2:10">
      <c r="B26" s="468"/>
      <c r="C26" s="441"/>
      <c r="D26" s="469"/>
      <c r="E26" s="181" t="s">
        <v>144</v>
      </c>
      <c r="F26" s="453"/>
      <c r="G26" s="439"/>
      <c r="H26" s="23"/>
      <c r="I26" s="179">
        <f>$I$11*'3d Electricity losses'!$V23</f>
        <v>17.261448760234632</v>
      </c>
      <c r="J26" s="179">
        <f>$J$11*'3d Electricity losses'!$V23</f>
        <v>17.261448760234632</v>
      </c>
    </row>
    <row r="27" spans="2:10">
      <c r="B27" s="468"/>
      <c r="C27" s="441"/>
      <c r="D27" s="469"/>
      <c r="E27" s="181" t="s">
        <v>145</v>
      </c>
      <c r="F27" s="453"/>
      <c r="G27" s="439"/>
      <c r="H27" s="23"/>
      <c r="I27" s="179">
        <f>$I$11*'3d Electricity losses'!$V24</f>
        <v>16.856971587519599</v>
      </c>
      <c r="J27" s="179">
        <f>$J$11*'3d Electricity losses'!$V24</f>
        <v>16.856971587519599</v>
      </c>
    </row>
    <row r="28" spans="2:10">
      <c r="B28" s="468"/>
      <c r="C28" s="441"/>
      <c r="D28" s="469" t="s">
        <v>155</v>
      </c>
      <c r="E28" s="181" t="s">
        <v>130</v>
      </c>
      <c r="F28" s="453"/>
      <c r="G28" s="439"/>
      <c r="H28" s="23"/>
      <c r="I28" s="179">
        <f>$I$11*'3d Electricity losses'!$V25</f>
        <v>17.14128586790682</v>
      </c>
      <c r="J28" s="179">
        <f>$J$11*'3d Electricity losses'!$V25</f>
        <v>17.14128586790682</v>
      </c>
    </row>
    <row r="29" spans="2:10">
      <c r="B29" s="468"/>
      <c r="C29" s="441"/>
      <c r="D29" s="469"/>
      <c r="E29" s="181" t="s">
        <v>133</v>
      </c>
      <c r="F29" s="453"/>
      <c r="G29" s="439"/>
      <c r="H29" s="23"/>
      <c r="I29" s="179">
        <f>$I$11*'3d Electricity losses'!$V26</f>
        <v>16.863310002910865</v>
      </c>
      <c r="J29" s="179">
        <f>$J$11*'3d Electricity losses'!$V26</f>
        <v>16.863310002910865</v>
      </c>
    </row>
    <row r="30" spans="2:10">
      <c r="B30" s="468"/>
      <c r="C30" s="441"/>
      <c r="D30" s="469"/>
      <c r="E30" s="181" t="s">
        <v>134</v>
      </c>
      <c r="F30" s="453"/>
      <c r="G30" s="439"/>
      <c r="H30" s="23"/>
      <c r="I30" s="179">
        <f>$I$11*'3d Electricity losses'!$V27</f>
        <v>17.34564799852976</v>
      </c>
      <c r="J30" s="179">
        <f>$J$11*'3d Electricity losses'!$V27</f>
        <v>17.34564799852976</v>
      </c>
    </row>
    <row r="31" spans="2:10">
      <c r="B31" s="468"/>
      <c r="C31" s="441"/>
      <c r="D31" s="469"/>
      <c r="E31" s="181" t="s">
        <v>135</v>
      </c>
      <c r="F31" s="453"/>
      <c r="G31" s="439"/>
      <c r="H31" s="23"/>
      <c r="I31" s="179">
        <f>$I$11*'3d Electricity losses'!$V28</f>
        <v>17.522070247113525</v>
      </c>
      <c r="J31" s="179">
        <f>$J$11*'3d Electricity losses'!$V28</f>
        <v>17.522070247113525</v>
      </c>
    </row>
    <row r="32" spans="2:10">
      <c r="B32" s="468"/>
      <c r="C32" s="441"/>
      <c r="D32" s="469"/>
      <c r="E32" s="181" t="s">
        <v>136</v>
      </c>
      <c r="F32" s="453"/>
      <c r="G32" s="439"/>
      <c r="H32" s="23"/>
      <c r="I32" s="179">
        <f>$I$11*'3d Electricity losses'!$V29</f>
        <v>17.191792466099841</v>
      </c>
      <c r="J32" s="179">
        <f>$J$11*'3d Electricity losses'!$V29</f>
        <v>17.191792466099841</v>
      </c>
    </row>
    <row r="33" spans="2:11">
      <c r="B33" s="468"/>
      <c r="C33" s="441"/>
      <c r="D33" s="469"/>
      <c r="E33" s="181" t="s">
        <v>137</v>
      </c>
      <c r="F33" s="453"/>
      <c r="G33" s="439"/>
      <c r="H33" s="23"/>
      <c r="I33" s="179">
        <f>$I$11*'3d Electricity losses'!$V30</f>
        <v>16.681679401042263</v>
      </c>
      <c r="J33" s="179">
        <f>$J$11*'3d Electricity losses'!$V30</f>
        <v>16.681679401042263</v>
      </c>
    </row>
    <row r="34" spans="2:11">
      <c r="B34" s="468"/>
      <c r="C34" s="441"/>
      <c r="D34" s="469"/>
      <c r="E34" s="181" t="s">
        <v>138</v>
      </c>
      <c r="F34" s="453"/>
      <c r="G34" s="439"/>
      <c r="H34" s="23"/>
      <c r="I34" s="179">
        <f>$I$11*'3d Electricity losses'!$V31</f>
        <v>16.941038756686783</v>
      </c>
      <c r="J34" s="179">
        <f>$J$11*'3d Electricity losses'!$V31</f>
        <v>16.941038756686783</v>
      </c>
    </row>
    <row r="35" spans="2:11">
      <c r="B35" s="468"/>
      <c r="C35" s="441"/>
      <c r="D35" s="469"/>
      <c r="E35" s="181" t="s">
        <v>139</v>
      </c>
      <c r="F35" s="453"/>
      <c r="G35" s="439"/>
      <c r="H35" s="23"/>
      <c r="I35" s="179">
        <f>$I$11*'3d Electricity losses'!$V32</f>
        <v>17.153835269161242</v>
      </c>
      <c r="J35" s="179">
        <f>$J$11*'3d Electricity losses'!$V32</f>
        <v>17.153835269161242</v>
      </c>
    </row>
    <row r="36" spans="2:11" hidden="1">
      <c r="B36" s="468"/>
      <c r="C36" s="441"/>
      <c r="D36" s="469"/>
      <c r="E36" s="181" t="s">
        <v>140</v>
      </c>
      <c r="F36" s="453"/>
      <c r="G36" s="439"/>
      <c r="H36" s="23"/>
      <c r="I36" s="179">
        <f>$I$11*'3d Electricity losses'!$V33</f>
        <v>17.151920340987843</v>
      </c>
      <c r="J36" s="179">
        <f>$J$11*'3d Electricity losses'!$V33</f>
        <v>17.151920340987843</v>
      </c>
    </row>
    <row r="37" spans="2:11">
      <c r="B37" s="468"/>
      <c r="C37" s="441"/>
      <c r="D37" s="469"/>
      <c r="E37" s="181" t="s">
        <v>141</v>
      </c>
      <c r="F37" s="453"/>
      <c r="G37" s="439"/>
      <c r="H37" s="23"/>
      <c r="I37" s="179">
        <f>$I$11*'3d Electricity losses'!$V34</f>
        <v>17.100058925631277</v>
      </c>
      <c r="J37" s="179">
        <f>$J$11*'3d Electricity losses'!$V34</f>
        <v>17.100058925631277</v>
      </c>
    </row>
    <row r="38" spans="2:11">
      <c r="B38" s="468"/>
      <c r="C38" s="441"/>
      <c r="D38" s="469"/>
      <c r="E38" s="181" t="s">
        <v>142</v>
      </c>
      <c r="F38" s="453"/>
      <c r="G38" s="439"/>
      <c r="H38" s="23"/>
      <c r="I38" s="179">
        <f>$I$11*'3d Electricity losses'!$V35</f>
        <v>16.93705135704683</v>
      </c>
      <c r="J38" s="179">
        <f>$J$11*'3d Electricity losses'!$V35</f>
        <v>16.93705135704683</v>
      </c>
    </row>
    <row r="39" spans="2:11">
      <c r="B39" s="468"/>
      <c r="C39" s="441"/>
      <c r="D39" s="469"/>
      <c r="E39" s="181" t="s">
        <v>143</v>
      </c>
      <c r="F39" s="453"/>
      <c r="G39" s="439"/>
      <c r="H39" s="23"/>
      <c r="I39" s="179">
        <f>$I$11*'3d Electricity losses'!$V36</f>
        <v>17.02870502259594</v>
      </c>
      <c r="J39" s="179">
        <f>$J$11*'3d Electricity losses'!$V36</f>
        <v>17.02870502259594</v>
      </c>
    </row>
    <row r="40" spans="2:11">
      <c r="B40" s="468"/>
      <c r="C40" s="441"/>
      <c r="D40" s="469"/>
      <c r="E40" s="181" t="s">
        <v>144</v>
      </c>
      <c r="F40" s="453"/>
      <c r="G40" s="439"/>
      <c r="H40" s="23"/>
      <c r="I40" s="179">
        <f>$I$11*'3d Electricity losses'!$V37</f>
        <v>17.197800863370155</v>
      </c>
      <c r="J40" s="179">
        <f>$J$11*'3d Electricity losses'!$V37</f>
        <v>17.197800863370155</v>
      </c>
    </row>
    <row r="41" spans="2:11">
      <c r="B41" s="440"/>
      <c r="C41" s="441"/>
      <c r="D41" s="443"/>
      <c r="E41" s="142" t="s">
        <v>145</v>
      </c>
      <c r="F41" s="453"/>
      <c r="G41" s="406"/>
      <c r="H41" s="23"/>
      <c r="I41" s="179">
        <f>$I$11*'3d Electricity losses'!$V38</f>
        <v>16.861082090918348</v>
      </c>
      <c r="J41" s="179">
        <f>$J$11*'3d Electricity losses'!$V38</f>
        <v>16.861082090918348</v>
      </c>
    </row>
    <row r="42" spans="2:11">
      <c r="B42" s="180" t="s">
        <v>150</v>
      </c>
      <c r="C42" s="180" t="s">
        <v>223</v>
      </c>
      <c r="D42" s="439" t="s">
        <v>26</v>
      </c>
      <c r="E42" s="439"/>
      <c r="F42" s="256" t="s">
        <v>224</v>
      </c>
      <c r="G42" s="177"/>
      <c r="H42" s="23"/>
      <c r="I42" s="179">
        <f>$I$12*(1+'3g UIG'!$B$10)</f>
        <v>23.804671629336255</v>
      </c>
      <c r="J42" s="179">
        <f>$J$12*(1+'3g UIG'!$B$10)</f>
        <v>23.804671629336255</v>
      </c>
    </row>
    <row r="43" spans="2:11"/>
    <row r="44" spans="2:11">
      <c r="I44" s="246"/>
      <c r="J44" s="246"/>
    </row>
    <row r="46" spans="2:11">
      <c r="I46" s="246"/>
      <c r="K46" s="246"/>
    </row>
    <row r="47" spans="2:11">
      <c r="I47" s="246"/>
    </row>
    <row r="48" spans="2:11"/>
    <row r="49" customFormat="1"/>
    <row r="50" customFormat="1" hidden="1"/>
    <row r="51" customFormat="1" hidden="1"/>
    <row r="52" customFormat="1" hidden="1"/>
    <row r="53" customFormat="1" hidden="1"/>
  </sheetData>
  <mergeCells count="21">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 ref="D7:D9"/>
    <mergeCell ref="E7:E9"/>
    <mergeCell ref="B7:B9"/>
    <mergeCell ref="C7:C9"/>
    <mergeCell ref="F7:F9"/>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52"/>
  <sheetViews>
    <sheetView showGridLines="0" zoomScaleNormal="100" workbookViewId="0"/>
  </sheetViews>
  <sheetFormatPr defaultColWidth="0" defaultRowHeight="14.4"/>
  <cols>
    <col min="1" max="1" width="8.6640625" customWidth="1"/>
    <col min="2" max="2" width="61.33203125" bestFit="1" customWidth="1"/>
    <col min="3" max="3" width="15.33203125" customWidth="1"/>
    <col min="4" max="4" width="33.6640625" bestFit="1" customWidth="1"/>
    <col min="5" max="5" width="24" bestFit="1" customWidth="1"/>
    <col min="6" max="6" width="28.44140625" bestFit="1" customWidth="1"/>
    <col min="7" max="7" width="29.6640625" bestFit="1" customWidth="1"/>
    <col min="8" max="8" width="8.6640625" customWidth="1"/>
    <col min="9" max="9" width="25.33203125" customWidth="1"/>
    <col min="10" max="10" width="26.6640625" bestFit="1" customWidth="1"/>
    <col min="11" max="11" width="8.6640625" customWidth="1"/>
    <col min="12" max="42" width="0" hidden="1" customWidth="1"/>
    <col min="43" max="16384" width="8.6640625" hidden="1"/>
  </cols>
  <sheetData>
    <row r="1" spans="2:42" s="28" customFormat="1" ht="12.75" customHeight="1"/>
    <row r="2" spans="2:42" s="28" customFormat="1" ht="33.75" customHeight="1">
      <c r="B2" s="12" t="s">
        <v>226</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 customHeight="1">
      <c r="B3" s="462" t="s">
        <v>227</v>
      </c>
      <c r="C3" s="462"/>
      <c r="D3" s="462"/>
      <c r="E3" s="462"/>
      <c r="F3" s="462"/>
      <c r="G3" s="462"/>
      <c r="H3" s="462"/>
      <c r="I3" s="462"/>
      <c r="J3" s="462"/>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7" customHeight="1"/>
    <row r="7" spans="2:42" ht="26.7" customHeight="1">
      <c r="B7" s="425" t="s">
        <v>66</v>
      </c>
      <c r="C7" s="425" t="s">
        <v>221</v>
      </c>
      <c r="D7" s="425" t="s">
        <v>67</v>
      </c>
      <c r="E7" s="425" t="s">
        <v>70</v>
      </c>
      <c r="F7" s="425" t="s">
        <v>71</v>
      </c>
      <c r="G7" s="425" t="s">
        <v>76</v>
      </c>
      <c r="H7" s="23"/>
      <c r="I7" s="425" t="s">
        <v>93</v>
      </c>
      <c r="J7" s="425" t="s">
        <v>94</v>
      </c>
    </row>
    <row r="8" spans="2:42">
      <c r="B8" s="457"/>
      <c r="C8" s="457"/>
      <c r="D8" s="457"/>
      <c r="E8" s="457"/>
      <c r="F8" s="457"/>
      <c r="G8" s="457"/>
      <c r="H8" s="23"/>
      <c r="I8" s="457"/>
      <c r="J8" s="457"/>
    </row>
    <row r="9" spans="2:42">
      <c r="B9" s="458"/>
      <c r="C9" s="458"/>
      <c r="D9" s="458"/>
      <c r="E9" s="458"/>
      <c r="F9" s="458"/>
      <c r="G9" s="458"/>
      <c r="H9" s="23"/>
      <c r="I9" s="458"/>
      <c r="J9" s="458"/>
    </row>
    <row r="10" spans="2:42">
      <c r="B10" s="446" t="s">
        <v>222</v>
      </c>
      <c r="C10" s="447"/>
      <c r="D10" s="447"/>
      <c r="E10" s="447"/>
      <c r="F10" s="447"/>
      <c r="G10" s="448"/>
      <c r="H10" s="23"/>
      <c r="I10" s="32"/>
      <c r="J10" s="32"/>
    </row>
    <row r="11" spans="2:42">
      <c r="B11" s="140" t="s">
        <v>126</v>
      </c>
      <c r="C11" s="449"/>
      <c r="D11" s="463"/>
      <c r="E11" s="465"/>
      <c r="F11" s="139" t="s">
        <v>224</v>
      </c>
      <c r="G11" s="466"/>
      <c r="H11" s="23"/>
      <c r="I11" s="179">
        <f>'3i Backwardation (P7)'!$C$9</f>
        <v>3.3019560591178236</v>
      </c>
      <c r="J11" s="179">
        <f>'3i Backwardation (P7)'!$C$9</f>
        <v>3.3019560591178236</v>
      </c>
    </row>
    <row r="12" spans="2:42">
      <c r="B12" s="141" t="s">
        <v>150</v>
      </c>
      <c r="C12" s="451"/>
      <c r="D12" s="464"/>
      <c r="E12" s="465"/>
      <c r="F12" s="139" t="s">
        <v>224</v>
      </c>
      <c r="G12" s="467"/>
      <c r="H12" s="23"/>
      <c r="I12" s="179">
        <f>'3i Backwardation (P7)'!$C$14</f>
        <v>2.8234858461727446</v>
      </c>
      <c r="J12" s="179">
        <f>'3i Backwardation (P7)'!$C$14</f>
        <v>2.8234858461727446</v>
      </c>
    </row>
    <row r="13" spans="2:42">
      <c r="B13" s="446" t="s">
        <v>225</v>
      </c>
      <c r="C13" s="447"/>
      <c r="D13" s="447"/>
      <c r="E13" s="447"/>
      <c r="F13" s="447"/>
      <c r="G13" s="448"/>
      <c r="H13" s="23"/>
      <c r="I13" s="268"/>
      <c r="J13" s="268"/>
    </row>
    <row r="14" spans="2:42">
      <c r="B14" s="468" t="s">
        <v>126</v>
      </c>
      <c r="C14" s="440"/>
      <c r="D14" s="469" t="s">
        <v>127</v>
      </c>
      <c r="E14" s="181" t="s">
        <v>130</v>
      </c>
      <c r="F14" s="452" t="s">
        <v>224</v>
      </c>
      <c r="G14" s="439"/>
      <c r="H14" s="23"/>
      <c r="I14" s="179">
        <f>$I$11*'3d Electricity losses'!$V11</f>
        <v>3.6441792373193169</v>
      </c>
      <c r="J14" s="179">
        <f>$J$11*'3d Electricity losses'!$V11</f>
        <v>3.6441792373193169</v>
      </c>
    </row>
    <row r="15" spans="2:42">
      <c r="B15" s="468"/>
      <c r="C15" s="441"/>
      <c r="D15" s="469"/>
      <c r="E15" s="181" t="s">
        <v>133</v>
      </c>
      <c r="F15" s="453"/>
      <c r="G15" s="439"/>
      <c r="H15" s="23"/>
      <c r="I15" s="179">
        <f>$I$11*'3d Electricity losses'!$V12</f>
        <v>3.5781814172731288</v>
      </c>
      <c r="J15" s="179">
        <f>$J$11*'3d Electricity losses'!$V12</f>
        <v>3.5781814172731288</v>
      </c>
    </row>
    <row r="16" spans="2:42">
      <c r="B16" s="468"/>
      <c r="C16" s="441"/>
      <c r="D16" s="469"/>
      <c r="E16" s="181" t="s">
        <v>134</v>
      </c>
      <c r="F16" s="453"/>
      <c r="G16" s="439"/>
      <c r="H16" s="23"/>
      <c r="I16" s="179">
        <f>$I$11*'3d Electricity losses'!$V13</f>
        <v>3.6906893370378095</v>
      </c>
      <c r="J16" s="179">
        <f>$J$11*'3d Electricity losses'!$V13</f>
        <v>3.6906893370378095</v>
      </c>
    </row>
    <row r="17" spans="2:10">
      <c r="B17" s="468"/>
      <c r="C17" s="441"/>
      <c r="D17" s="469"/>
      <c r="E17" s="181" t="s">
        <v>135</v>
      </c>
      <c r="F17" s="453"/>
      <c r="G17" s="439"/>
      <c r="H17" s="23"/>
      <c r="I17" s="179">
        <f>$I$11*'3d Electricity losses'!$V14</f>
        <v>3.7325003146858649</v>
      </c>
      <c r="J17" s="179">
        <f>$J$11*'3d Electricity losses'!$V14</f>
        <v>3.7325003146858649</v>
      </c>
    </row>
    <row r="18" spans="2:10">
      <c r="B18" s="468"/>
      <c r="C18" s="441"/>
      <c r="D18" s="469"/>
      <c r="E18" s="181" t="s">
        <v>136</v>
      </c>
      <c r="F18" s="453"/>
      <c r="G18" s="439"/>
      <c r="H18" s="23"/>
      <c r="I18" s="179">
        <f>$I$11*'3d Electricity losses'!$V15</f>
        <v>3.6500468921292559</v>
      </c>
      <c r="J18" s="179">
        <f>$J$11*'3d Electricity losses'!$V15</f>
        <v>3.6500468921292559</v>
      </c>
    </row>
    <row r="19" spans="2:10">
      <c r="B19" s="468"/>
      <c r="C19" s="441"/>
      <c r="D19" s="469"/>
      <c r="E19" s="181" t="s">
        <v>137</v>
      </c>
      <c r="F19" s="453"/>
      <c r="G19" s="439"/>
      <c r="H19" s="23"/>
      <c r="I19" s="179">
        <f>$I$11*'3d Electricity losses'!$V16</f>
        <v>3.5419748884501487</v>
      </c>
      <c r="J19" s="179">
        <f>$J$11*'3d Electricity losses'!$V16</f>
        <v>3.5419748884501487</v>
      </c>
    </row>
    <row r="20" spans="2:10">
      <c r="B20" s="468"/>
      <c r="C20" s="441"/>
      <c r="D20" s="469"/>
      <c r="E20" s="181" t="s">
        <v>138</v>
      </c>
      <c r="F20" s="453"/>
      <c r="G20" s="439"/>
      <c r="H20" s="23"/>
      <c r="I20" s="179">
        <f>$I$11*'3d Electricity losses'!$V17</f>
        <v>3.5989972783701902</v>
      </c>
      <c r="J20" s="179">
        <f>$J$11*'3d Electricity losses'!$V17</f>
        <v>3.5989972783701902</v>
      </c>
    </row>
    <row r="21" spans="2:10">
      <c r="B21" s="468"/>
      <c r="C21" s="441"/>
      <c r="D21" s="469"/>
      <c r="E21" s="181" t="s">
        <v>139</v>
      </c>
      <c r="F21" s="453"/>
      <c r="G21" s="439"/>
      <c r="H21" s="23"/>
      <c r="I21" s="179">
        <f>$I$11*'3d Electricity losses'!$V18</f>
        <v>3.6397073452857711</v>
      </c>
      <c r="J21" s="179">
        <f>$J$11*'3d Electricity losses'!$V18</f>
        <v>3.6397073452857711</v>
      </c>
    </row>
    <row r="22" spans="2:10">
      <c r="B22" s="468"/>
      <c r="C22" s="441"/>
      <c r="D22" s="469"/>
      <c r="E22" s="181" t="s">
        <v>140</v>
      </c>
      <c r="F22" s="453"/>
      <c r="G22" s="439"/>
      <c r="H22" s="23"/>
      <c r="I22" s="179">
        <f>$I$11*'3d Electricity losses'!$V19</f>
        <v>3.6463273715224953</v>
      </c>
      <c r="J22" s="179">
        <f>$J$11*'3d Electricity losses'!$V19</f>
        <v>3.6463273715224953</v>
      </c>
    </row>
    <row r="23" spans="2:10">
      <c r="B23" s="468"/>
      <c r="C23" s="441"/>
      <c r="D23" s="469"/>
      <c r="E23" s="181" t="s">
        <v>141</v>
      </c>
      <c r="F23" s="453"/>
      <c r="G23" s="439"/>
      <c r="H23" s="23"/>
      <c r="I23" s="179">
        <f>$I$11*'3d Electricity losses'!$V20</f>
        <v>3.6251911460835489</v>
      </c>
      <c r="J23" s="179">
        <f>$J$11*'3d Electricity losses'!$V20</f>
        <v>3.6251911460835489</v>
      </c>
    </row>
    <row r="24" spans="2:10">
      <c r="B24" s="468"/>
      <c r="C24" s="441"/>
      <c r="D24" s="469"/>
      <c r="E24" s="181" t="s">
        <v>142</v>
      </c>
      <c r="F24" s="453"/>
      <c r="G24" s="439"/>
      <c r="H24" s="23"/>
      <c r="I24" s="179">
        <f>$I$11*'3d Electricity losses'!$V21</f>
        <v>3.5898008879387131</v>
      </c>
      <c r="J24" s="179">
        <f>$J$11*'3d Electricity losses'!$V21</f>
        <v>3.5898008879387131</v>
      </c>
    </row>
    <row r="25" spans="2:10">
      <c r="B25" s="468"/>
      <c r="C25" s="441"/>
      <c r="D25" s="469"/>
      <c r="E25" s="181" t="s">
        <v>143</v>
      </c>
      <c r="F25" s="453"/>
      <c r="G25" s="439"/>
      <c r="H25" s="23"/>
      <c r="I25" s="179">
        <f>$I$11*'3d Electricity losses'!$V22</f>
        <v>3.6210945526410803</v>
      </c>
      <c r="J25" s="179">
        <f>$J$11*'3d Electricity losses'!$V22</f>
        <v>3.6210945526410803</v>
      </c>
    </row>
    <row r="26" spans="2:10">
      <c r="B26" s="468"/>
      <c r="C26" s="441"/>
      <c r="D26" s="469"/>
      <c r="E26" s="181" t="s">
        <v>144</v>
      </c>
      <c r="F26" s="453"/>
      <c r="G26" s="439"/>
      <c r="H26" s="23"/>
      <c r="I26" s="179">
        <f>$I$11*'3d Electricity losses'!$V23</f>
        <v>3.6606467622008974</v>
      </c>
      <c r="J26" s="179">
        <f>$J$11*'3d Electricity losses'!$V23</f>
        <v>3.6606467622008974</v>
      </c>
    </row>
    <row r="27" spans="2:10">
      <c r="B27" s="468"/>
      <c r="C27" s="441"/>
      <c r="D27" s="469"/>
      <c r="E27" s="181" t="s">
        <v>145</v>
      </c>
      <c r="F27" s="453"/>
      <c r="G27" s="439"/>
      <c r="H27" s="23"/>
      <c r="I27" s="179">
        <f>$I$11*'3d Electricity losses'!$V24</f>
        <v>3.5748690228436746</v>
      </c>
      <c r="J27" s="179">
        <f>$J$11*'3d Electricity losses'!$V24</f>
        <v>3.5748690228436746</v>
      </c>
    </row>
    <row r="28" spans="2:10">
      <c r="B28" s="468"/>
      <c r="C28" s="441"/>
      <c r="D28" s="469" t="s">
        <v>155</v>
      </c>
      <c r="E28" s="181" t="s">
        <v>130</v>
      </c>
      <c r="F28" s="453"/>
      <c r="G28" s="439"/>
      <c r="H28" s="23"/>
      <c r="I28" s="179">
        <f>$I$11*'3d Electricity losses'!$V25</f>
        <v>3.6351637387973326</v>
      </c>
      <c r="J28" s="179">
        <f>$J$11*'3d Electricity losses'!$V25</f>
        <v>3.6351637387973326</v>
      </c>
    </row>
    <row r="29" spans="2:10">
      <c r="B29" s="468"/>
      <c r="C29" s="441"/>
      <c r="D29" s="469"/>
      <c r="E29" s="181" t="s">
        <v>133</v>
      </c>
      <c r="F29" s="453"/>
      <c r="G29" s="439"/>
      <c r="H29" s="23"/>
      <c r="I29" s="179">
        <f>$I$11*'3d Electricity losses'!$V26</f>
        <v>3.5762132147537407</v>
      </c>
      <c r="J29" s="179">
        <f>$J$11*'3d Electricity losses'!$V26</f>
        <v>3.5762132147537407</v>
      </c>
    </row>
    <row r="30" spans="2:10">
      <c r="B30" s="468"/>
      <c r="C30" s="441"/>
      <c r="D30" s="469"/>
      <c r="E30" s="181" t="s">
        <v>134</v>
      </c>
      <c r="F30" s="453"/>
      <c r="G30" s="439"/>
      <c r="H30" s="23"/>
      <c r="I30" s="179">
        <f>$I$11*'3d Electricity losses'!$V27</f>
        <v>3.6785029499013704</v>
      </c>
      <c r="J30" s="179">
        <f>$J$11*'3d Electricity losses'!$V27</f>
        <v>3.6785029499013704</v>
      </c>
    </row>
    <row r="31" spans="2:10">
      <c r="B31" s="468"/>
      <c r="C31" s="441"/>
      <c r="D31" s="469"/>
      <c r="E31" s="181" t="s">
        <v>135</v>
      </c>
      <c r="F31" s="453"/>
      <c r="G31" s="439"/>
      <c r="H31" s="23"/>
      <c r="I31" s="179">
        <f>$I$11*'3d Electricity losses'!$V28</f>
        <v>3.7159169318926235</v>
      </c>
      <c r="J31" s="179">
        <f>$J$11*'3d Electricity losses'!$V28</f>
        <v>3.7159169318926235</v>
      </c>
    </row>
    <row r="32" spans="2:10">
      <c r="B32" s="468"/>
      <c r="C32" s="441"/>
      <c r="D32" s="469"/>
      <c r="E32" s="181" t="s">
        <v>136</v>
      </c>
      <c r="F32" s="453"/>
      <c r="G32" s="439"/>
      <c r="H32" s="23"/>
      <c r="I32" s="179">
        <f>$I$11*'3d Electricity losses'!$V29</f>
        <v>3.6458747062087693</v>
      </c>
      <c r="J32" s="179">
        <f>$J$11*'3d Electricity losses'!$V29</f>
        <v>3.6458747062087693</v>
      </c>
    </row>
    <row r="33" spans="2:10">
      <c r="B33" s="468"/>
      <c r="C33" s="441"/>
      <c r="D33" s="469"/>
      <c r="E33" s="181" t="s">
        <v>137</v>
      </c>
      <c r="F33" s="453"/>
      <c r="G33" s="439"/>
      <c r="H33" s="23"/>
      <c r="I33" s="179">
        <f>$I$11*'3d Electricity losses'!$V30</f>
        <v>3.5376946938646596</v>
      </c>
      <c r="J33" s="179">
        <f>$J$11*'3d Electricity losses'!$V30</f>
        <v>3.5376946938646596</v>
      </c>
    </row>
    <row r="34" spans="2:10">
      <c r="B34" s="468"/>
      <c r="C34" s="441"/>
      <c r="D34" s="469"/>
      <c r="E34" s="181" t="s">
        <v>138</v>
      </c>
      <c r="F34" s="453"/>
      <c r="G34" s="439"/>
      <c r="H34" s="23"/>
      <c r="I34" s="179">
        <f>$I$11*'3d Electricity losses'!$V31</f>
        <v>3.5926972025575465</v>
      </c>
      <c r="J34" s="179">
        <f>$J$11*'3d Electricity losses'!$V31</f>
        <v>3.5926972025575465</v>
      </c>
    </row>
    <row r="35" spans="2:10">
      <c r="B35" s="468"/>
      <c r="C35" s="441"/>
      <c r="D35" s="469"/>
      <c r="E35" s="181" t="s">
        <v>139</v>
      </c>
      <c r="F35" s="453"/>
      <c r="G35" s="439"/>
      <c r="H35" s="23"/>
      <c r="I35" s="179">
        <f>$I$11*'3d Electricity losses'!$V32</f>
        <v>3.6378250985538432</v>
      </c>
      <c r="J35" s="179">
        <f>$J$11*'3d Electricity losses'!$V32</f>
        <v>3.6378250985538432</v>
      </c>
    </row>
    <row r="36" spans="2:10" hidden="1">
      <c r="B36" s="468"/>
      <c r="C36" s="441"/>
      <c r="D36" s="469"/>
      <c r="E36" s="181" t="s">
        <v>140</v>
      </c>
      <c r="F36" s="453"/>
      <c r="G36" s="439"/>
      <c r="H36" s="23"/>
      <c r="I36" s="179">
        <f>$I$11*'3d Electricity losses'!$V33</f>
        <v>3.6374189984799052</v>
      </c>
      <c r="J36" s="179">
        <f>$J$11*'3d Electricity losses'!$V33</f>
        <v>3.6374189984799052</v>
      </c>
    </row>
    <row r="37" spans="2:10">
      <c r="B37" s="468"/>
      <c r="C37" s="441"/>
      <c r="D37" s="469"/>
      <c r="E37" s="181" t="s">
        <v>141</v>
      </c>
      <c r="F37" s="453"/>
      <c r="G37" s="439"/>
      <c r="H37" s="23"/>
      <c r="I37" s="179">
        <f>$I$11*'3d Electricity losses'!$V34</f>
        <v>3.6264207141038272</v>
      </c>
      <c r="J37" s="179">
        <f>$J$11*'3d Electricity losses'!$V34</f>
        <v>3.6264207141038272</v>
      </c>
    </row>
    <row r="38" spans="2:10">
      <c r="B38" s="468"/>
      <c r="C38" s="441"/>
      <c r="D38" s="469"/>
      <c r="E38" s="181" t="s">
        <v>142</v>
      </c>
      <c r="F38" s="453"/>
      <c r="G38" s="439"/>
      <c r="H38" s="23"/>
      <c r="I38" s="179">
        <f>$I$11*'3d Electricity losses'!$V35</f>
        <v>3.5918515921001428</v>
      </c>
      <c r="J38" s="179">
        <f>$J$11*'3d Electricity losses'!$V35</f>
        <v>3.5918515921001428</v>
      </c>
    </row>
    <row r="39" spans="2:10">
      <c r="B39" s="468"/>
      <c r="C39" s="441"/>
      <c r="D39" s="469"/>
      <c r="E39" s="181" t="s">
        <v>143</v>
      </c>
      <c r="F39" s="453"/>
      <c r="G39" s="439"/>
      <c r="H39" s="23"/>
      <c r="I39" s="179">
        <f>$I$11*'3d Electricity losses'!$V36</f>
        <v>3.6112886450785173</v>
      </c>
      <c r="J39" s="179">
        <f>$J$11*'3d Electricity losses'!$V36</f>
        <v>3.6112886450785173</v>
      </c>
    </row>
    <row r="40" spans="2:10">
      <c r="B40" s="468"/>
      <c r="C40" s="441"/>
      <c r="D40" s="469"/>
      <c r="E40" s="181" t="s">
        <v>144</v>
      </c>
      <c r="F40" s="453"/>
      <c r="G40" s="439"/>
      <c r="H40" s="23"/>
      <c r="I40" s="179">
        <f>$I$11*'3d Electricity losses'!$V37</f>
        <v>3.6471489109594311</v>
      </c>
      <c r="J40" s="179">
        <f>$J$11*'3d Electricity losses'!$V37</f>
        <v>3.6471489109594311</v>
      </c>
    </row>
    <row r="41" spans="2:10">
      <c r="B41" s="440"/>
      <c r="C41" s="441"/>
      <c r="D41" s="443"/>
      <c r="E41" s="142" t="s">
        <v>145</v>
      </c>
      <c r="F41" s="453"/>
      <c r="G41" s="406"/>
      <c r="H41" s="23"/>
      <c r="I41" s="179">
        <f>$I$11*'3d Electricity losses'!$V38</f>
        <v>3.5757407399959638</v>
      </c>
      <c r="J41" s="179">
        <f>$J$11*'3d Electricity losses'!$V38</f>
        <v>3.5757407399959638</v>
      </c>
    </row>
    <row r="42" spans="2:10">
      <c r="B42" s="180" t="s">
        <v>150</v>
      </c>
      <c r="C42" s="180" t="s">
        <v>223</v>
      </c>
      <c r="D42" s="439" t="s">
        <v>26</v>
      </c>
      <c r="E42" s="439"/>
      <c r="F42" s="256" t="s">
        <v>224</v>
      </c>
      <c r="G42" s="177"/>
      <c r="H42" s="23"/>
      <c r="I42" s="179">
        <f>$I$12*(1+'3g UIG'!$B$10)</f>
        <v>2.8748732885730885</v>
      </c>
      <c r="J42" s="179">
        <f>$J$12*(1+'3g UIG'!$B$10)</f>
        <v>2.8748732885730885</v>
      </c>
    </row>
    <row r="43" spans="2:10">
      <c r="B43" s="180" t="s">
        <v>150</v>
      </c>
      <c r="C43" s="180" t="s">
        <v>148</v>
      </c>
      <c r="D43" s="439" t="s">
        <v>26</v>
      </c>
      <c r="E43" s="439"/>
      <c r="F43" s="256" t="s">
        <v>224</v>
      </c>
      <c r="G43" s="177"/>
      <c r="H43" s="23"/>
      <c r="I43" s="179">
        <f>$I$12*(1+'3g UIG'!$C$10)</f>
        <v>2.9742599903583686</v>
      </c>
      <c r="J43" s="179">
        <f>$J$12*(1+'3g UIG'!$C$10)</f>
        <v>2.9742599903583686</v>
      </c>
    </row>
    <row r="49" customFormat="1"/>
    <row r="50" customFormat="1"/>
    <row r="51" customFormat="1"/>
    <row r="52" customFormat="1"/>
  </sheetData>
  <mergeCells count="23">
    <mergeCell ref="B3:J3"/>
    <mergeCell ref="B7:B9"/>
    <mergeCell ref="C7:C9"/>
    <mergeCell ref="D7:D9"/>
    <mergeCell ref="E7:E9"/>
    <mergeCell ref="F7:F9"/>
    <mergeCell ref="G7:G9"/>
    <mergeCell ref="I7:I9"/>
    <mergeCell ref="J7:J9"/>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rgb="FFFFFF00"/>
    <pageSetUpPr autoPageBreaks="0"/>
  </sheetPr>
  <dimension ref="A1:CW464"/>
  <sheetViews>
    <sheetView zoomScaleNormal="100" workbookViewId="0"/>
  </sheetViews>
  <sheetFormatPr defaultRowHeight="14.4"/>
  <cols>
    <col min="2" max="2" width="24.44140625" customWidth="1"/>
    <col min="3" max="3" width="26.109375" customWidth="1"/>
    <col min="4" max="4" width="21.33203125" customWidth="1"/>
    <col min="5" max="5" width="20.5546875" customWidth="1"/>
    <col min="6" max="6" width="15.6640625" customWidth="1"/>
    <col min="7" max="7" width="14.44140625" customWidth="1"/>
    <col min="10" max="10" width="9" customWidth="1"/>
    <col min="11" max="11" width="8.88671875" customWidth="1"/>
  </cols>
  <sheetData>
    <row r="1" spans="1:10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row>
    <row r="2" spans="1:101" ht="17.399999999999999">
      <c r="A2" s="270"/>
      <c r="B2" s="271" t="s">
        <v>228</v>
      </c>
      <c r="C2" s="272"/>
      <c r="D2" s="272"/>
      <c r="E2" s="272"/>
      <c r="F2" s="272"/>
      <c r="G2" s="272"/>
      <c r="H2" s="272"/>
      <c r="I2" s="272"/>
      <c r="J2" s="272"/>
      <c r="K2" s="272"/>
      <c r="L2" s="272"/>
      <c r="M2" s="270"/>
      <c r="N2" s="270"/>
      <c r="O2" s="270"/>
      <c r="P2" s="272"/>
      <c r="Q2" s="272"/>
      <c r="R2" s="272"/>
      <c r="S2" s="272"/>
      <c r="T2" s="272"/>
      <c r="U2" s="270"/>
      <c r="V2" s="272"/>
      <c r="W2" s="272"/>
      <c r="X2" s="272"/>
      <c r="Y2" s="272"/>
      <c r="Z2" s="272"/>
      <c r="AA2" s="270"/>
      <c r="AB2" s="270"/>
      <c r="AC2" s="272"/>
      <c r="AD2" s="272"/>
      <c r="AE2" s="272"/>
      <c r="AF2" s="272"/>
      <c r="AG2" s="272"/>
      <c r="AH2" s="270"/>
      <c r="AI2" s="272"/>
      <c r="AJ2" s="272"/>
      <c r="AK2" s="272"/>
      <c r="AL2" s="272"/>
      <c r="AM2" s="272"/>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row>
    <row r="3" spans="1:101" ht="46.95" customHeight="1">
      <c r="A3" s="270"/>
      <c r="B3" s="472" t="s">
        <v>229</v>
      </c>
      <c r="C3" s="472"/>
      <c r="D3" s="472"/>
      <c r="E3" s="472"/>
      <c r="F3" s="273"/>
      <c r="G3" s="273"/>
      <c r="H3" s="273"/>
      <c r="I3" s="273"/>
      <c r="J3" s="273"/>
      <c r="K3" s="273"/>
      <c r="L3" s="273"/>
      <c r="M3" s="273"/>
      <c r="N3" s="270"/>
      <c r="O3" s="274"/>
      <c r="P3" s="273"/>
      <c r="Q3" s="273"/>
      <c r="R3" s="273"/>
      <c r="S3" s="273"/>
      <c r="T3" s="273"/>
      <c r="U3" s="273"/>
      <c r="V3" s="273"/>
      <c r="W3" s="273"/>
      <c r="X3" s="273"/>
      <c r="Y3" s="273"/>
      <c r="Z3" s="273"/>
      <c r="AA3" s="273"/>
      <c r="AB3" s="274"/>
      <c r="AC3" s="273"/>
      <c r="AD3" s="273"/>
      <c r="AE3" s="273"/>
      <c r="AF3" s="273"/>
      <c r="AG3" s="273"/>
      <c r="AH3" s="273"/>
      <c r="AI3" s="273"/>
      <c r="AJ3" s="273"/>
      <c r="AK3" s="273"/>
      <c r="AL3" s="273"/>
      <c r="AM3" s="273"/>
      <c r="AN3" s="273"/>
      <c r="AO3" s="274"/>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row>
    <row r="4" spans="1:10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row>
    <row r="5" spans="1:101">
      <c r="A5" s="276"/>
      <c r="B5" s="277" t="s">
        <v>230</v>
      </c>
      <c r="C5" s="278"/>
      <c r="D5" s="278"/>
      <c r="E5" s="279"/>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row>
    <row r="6" spans="1:101">
      <c r="A6" s="280"/>
      <c r="B6" s="115" t="s">
        <v>165</v>
      </c>
      <c r="C6" s="281"/>
      <c r="D6" s="281"/>
      <c r="E6" s="282"/>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row>
    <row r="7" spans="1:101">
      <c r="A7" s="280"/>
      <c r="B7" s="116" t="s">
        <v>231</v>
      </c>
      <c r="C7" s="281"/>
      <c r="D7" s="281"/>
      <c r="E7" s="282"/>
      <c r="F7" s="282"/>
      <c r="G7" s="282"/>
      <c r="H7" s="282"/>
      <c r="I7" s="282"/>
      <c r="J7" s="282"/>
      <c r="K7" s="282"/>
      <c r="L7" s="282"/>
      <c r="M7" s="282"/>
      <c r="N7" s="282"/>
      <c r="O7" s="282"/>
      <c r="P7" s="282"/>
      <c r="Q7" s="282"/>
      <c r="R7" s="282"/>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row>
    <row r="8" spans="1:101">
      <c r="A8" s="280"/>
      <c r="B8" s="280" t="s">
        <v>759</v>
      </c>
      <c r="C8" s="281"/>
      <c r="D8" s="281"/>
      <c r="E8" s="282"/>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row>
    <row r="9" spans="1:101" ht="22.8">
      <c r="A9" s="280"/>
      <c r="B9" s="283"/>
      <c r="C9" s="284"/>
      <c r="D9" s="284" t="s">
        <v>66</v>
      </c>
      <c r="E9" s="284" t="s">
        <v>68</v>
      </c>
      <c r="F9" s="285" t="s">
        <v>747</v>
      </c>
      <c r="G9" s="285" t="s">
        <v>748</v>
      </c>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6"/>
    </row>
    <row r="10" spans="1:101">
      <c r="A10" s="287"/>
      <c r="B10" s="288" t="s">
        <v>171</v>
      </c>
      <c r="C10" s="288" t="s">
        <v>172</v>
      </c>
      <c r="D10" s="288" t="s">
        <v>126</v>
      </c>
      <c r="E10" s="288" t="s">
        <v>173</v>
      </c>
      <c r="F10" s="289">
        <v>1.9521556750476567</v>
      </c>
      <c r="G10" s="289">
        <v>1.9521556750476567</v>
      </c>
      <c r="H10" s="287"/>
      <c r="I10" s="378"/>
      <c r="J10" s="352"/>
      <c r="K10" s="352"/>
      <c r="L10" s="280"/>
      <c r="M10" s="280"/>
      <c r="N10" s="280"/>
      <c r="O10" s="280"/>
      <c r="P10" s="280"/>
      <c r="Q10" s="280"/>
      <c r="R10" s="280"/>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row>
    <row r="11" spans="1:101">
      <c r="A11" s="287"/>
      <c r="B11" s="288" t="s">
        <v>171</v>
      </c>
      <c r="C11" s="288" t="s">
        <v>172</v>
      </c>
      <c r="D11" s="288" t="s">
        <v>126</v>
      </c>
      <c r="E11" s="288" t="s">
        <v>174</v>
      </c>
      <c r="F11" s="289">
        <v>1.9521556750476567</v>
      </c>
      <c r="G11" s="289">
        <v>1.9521556750476567</v>
      </c>
      <c r="H11" s="287"/>
      <c r="I11" s="280"/>
      <c r="J11" s="280"/>
      <c r="K11" s="280"/>
      <c r="L11" s="280"/>
      <c r="M11" s="280"/>
      <c r="N11" s="280"/>
      <c r="O11" s="280"/>
      <c r="P11" s="280"/>
      <c r="Q11" s="280"/>
      <c r="R11" s="280"/>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row>
    <row r="12" spans="1:101">
      <c r="A12" s="287"/>
      <c r="B12" s="288" t="s">
        <v>171</v>
      </c>
      <c r="C12" s="288" t="s">
        <v>172</v>
      </c>
      <c r="D12" s="288" t="s">
        <v>126</v>
      </c>
      <c r="E12" s="288" t="s">
        <v>148</v>
      </c>
      <c r="F12" s="289">
        <v>0</v>
      </c>
      <c r="G12" s="289">
        <v>0</v>
      </c>
      <c r="H12" s="287"/>
      <c r="I12" s="280"/>
      <c r="J12" s="280"/>
      <c r="K12" s="280"/>
      <c r="L12" s="280"/>
      <c r="M12" s="280"/>
      <c r="N12" s="280"/>
      <c r="O12" s="280"/>
      <c r="P12" s="280"/>
      <c r="Q12" s="280"/>
      <c r="R12" s="280"/>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row>
    <row r="13" spans="1:101">
      <c r="A13" s="287"/>
      <c r="B13" s="288" t="s">
        <v>171</v>
      </c>
      <c r="C13" s="288" t="s">
        <v>172</v>
      </c>
      <c r="D13" s="288" t="s">
        <v>150</v>
      </c>
      <c r="E13" s="288" t="s">
        <v>173</v>
      </c>
      <c r="F13" s="289">
        <v>1.9521556750476567</v>
      </c>
      <c r="G13" s="289">
        <v>1.9521556750476567</v>
      </c>
      <c r="H13" s="287"/>
      <c r="I13" s="280"/>
      <c r="J13" s="280"/>
      <c r="K13" s="280"/>
      <c r="L13" s="280"/>
      <c r="M13" s="280"/>
      <c r="N13" s="280"/>
      <c r="O13" s="280"/>
      <c r="P13" s="280"/>
      <c r="Q13" s="280"/>
      <c r="R13" s="280"/>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7"/>
      <c r="CT13" s="287"/>
      <c r="CU13" s="287"/>
      <c r="CV13" s="287"/>
      <c r="CW13" s="287"/>
    </row>
    <row r="14" spans="1:101">
      <c r="A14" s="287"/>
      <c r="B14" s="288" t="s">
        <v>171</v>
      </c>
      <c r="C14" s="288" t="s">
        <v>172</v>
      </c>
      <c r="D14" s="288" t="s">
        <v>150</v>
      </c>
      <c r="E14" s="288" t="s">
        <v>174</v>
      </c>
      <c r="F14" s="289">
        <v>1.9521556750476567</v>
      </c>
      <c r="G14" s="289">
        <v>1.9521556750476567</v>
      </c>
      <c r="H14" s="287"/>
      <c r="I14" s="280"/>
      <c r="J14" s="280"/>
      <c r="K14" s="280"/>
      <c r="L14" s="280"/>
      <c r="M14" s="280"/>
      <c r="N14" s="280"/>
      <c r="O14" s="280"/>
      <c r="P14" s="280"/>
      <c r="Q14" s="280"/>
      <c r="R14" s="280"/>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row>
    <row r="15" spans="1:101">
      <c r="A15" s="287"/>
      <c r="B15" s="288" t="s">
        <v>171</v>
      </c>
      <c r="C15" s="288" t="s">
        <v>172</v>
      </c>
      <c r="D15" s="288" t="s">
        <v>150</v>
      </c>
      <c r="E15" s="288" t="s">
        <v>148</v>
      </c>
      <c r="F15" s="289">
        <v>0</v>
      </c>
      <c r="G15" s="289">
        <v>0</v>
      </c>
      <c r="H15" s="287"/>
      <c r="I15" s="280"/>
      <c r="J15" s="280"/>
      <c r="K15" s="280"/>
      <c r="L15" s="280"/>
      <c r="M15" s="280"/>
      <c r="N15" s="280"/>
      <c r="O15" s="280"/>
      <c r="P15" s="280"/>
      <c r="Q15" s="280"/>
      <c r="R15" s="280"/>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row>
    <row r="16" spans="1:101">
      <c r="A16" s="287"/>
      <c r="B16" s="288" t="s">
        <v>171</v>
      </c>
      <c r="C16" s="288" t="s">
        <v>175</v>
      </c>
      <c r="D16" s="288" t="s">
        <v>126</v>
      </c>
      <c r="E16" s="288" t="s">
        <v>173</v>
      </c>
      <c r="F16" s="289">
        <v>2.4782178513535591</v>
      </c>
      <c r="G16" s="289">
        <v>2.4782178513535591</v>
      </c>
      <c r="H16" s="287"/>
      <c r="I16" s="280"/>
      <c r="J16" s="280"/>
      <c r="K16" s="280"/>
      <c r="L16" s="280"/>
      <c r="M16" s="280"/>
      <c r="N16" s="280"/>
      <c r="O16" s="280"/>
      <c r="P16" s="280"/>
      <c r="Q16" s="280"/>
      <c r="R16" s="280"/>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row>
    <row r="17" spans="1:101">
      <c r="A17" s="287"/>
      <c r="B17" s="288" t="s">
        <v>171</v>
      </c>
      <c r="C17" s="288" t="s">
        <v>175</v>
      </c>
      <c r="D17" s="288" t="s">
        <v>126</v>
      </c>
      <c r="E17" s="288" t="s">
        <v>174</v>
      </c>
      <c r="F17" s="289">
        <v>2.4782178513535591</v>
      </c>
      <c r="G17" s="289">
        <v>2.4782178513535591</v>
      </c>
      <c r="H17" s="287"/>
      <c r="I17" s="280"/>
      <c r="J17" s="280"/>
      <c r="K17" s="280"/>
      <c r="L17" s="280"/>
      <c r="M17" s="280"/>
      <c r="N17" s="280"/>
      <c r="O17" s="280"/>
      <c r="P17" s="280"/>
      <c r="Q17" s="280"/>
      <c r="R17" s="280"/>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row>
    <row r="18" spans="1:101">
      <c r="A18" s="287"/>
      <c r="B18" s="288" t="s">
        <v>171</v>
      </c>
      <c r="C18" s="288" t="s">
        <v>175</v>
      </c>
      <c r="D18" s="288" t="s">
        <v>126</v>
      </c>
      <c r="E18" s="288" t="s">
        <v>148</v>
      </c>
      <c r="F18" s="289">
        <v>0</v>
      </c>
      <c r="G18" s="289">
        <v>0</v>
      </c>
      <c r="H18" s="287"/>
      <c r="I18" s="280"/>
      <c r="J18" s="280"/>
      <c r="K18" s="280"/>
      <c r="L18" s="290"/>
      <c r="M18" s="280"/>
      <c r="N18" s="280"/>
      <c r="O18" s="280"/>
      <c r="P18" s="280"/>
      <c r="Q18" s="280"/>
      <c r="R18" s="280"/>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row>
    <row r="19" spans="1:101">
      <c r="A19" s="287"/>
      <c r="B19" s="288" t="s">
        <v>171</v>
      </c>
      <c r="C19" s="288" t="s">
        <v>175</v>
      </c>
      <c r="D19" s="288" t="s">
        <v>150</v>
      </c>
      <c r="E19" s="288" t="s">
        <v>173</v>
      </c>
      <c r="F19" s="289">
        <v>2.4782178513535591</v>
      </c>
      <c r="G19" s="289">
        <v>2.4782178513535591</v>
      </c>
      <c r="H19" s="287"/>
      <c r="I19" s="280"/>
      <c r="J19" s="280"/>
      <c r="K19" s="280"/>
      <c r="L19" s="280"/>
      <c r="M19" s="280"/>
      <c r="N19" s="280"/>
      <c r="O19" s="280"/>
      <c r="P19" s="280"/>
      <c r="Q19" s="280"/>
      <c r="R19" s="280"/>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row>
    <row r="20" spans="1:101">
      <c r="A20" s="287"/>
      <c r="B20" s="288" t="s">
        <v>171</v>
      </c>
      <c r="C20" s="288" t="s">
        <v>175</v>
      </c>
      <c r="D20" s="288" t="s">
        <v>150</v>
      </c>
      <c r="E20" s="288" t="s">
        <v>174</v>
      </c>
      <c r="F20" s="289">
        <v>2.4782178513535591</v>
      </c>
      <c r="G20" s="289">
        <v>2.4782178513535591</v>
      </c>
      <c r="H20" s="287"/>
      <c r="I20" s="280"/>
      <c r="J20" s="280"/>
      <c r="K20" s="280"/>
      <c r="L20" s="280"/>
      <c r="M20" s="280"/>
      <c r="N20" s="280"/>
      <c r="O20" s="280"/>
      <c r="P20" s="280"/>
      <c r="Q20" s="280"/>
      <c r="R20" s="280"/>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row>
    <row r="21" spans="1:101">
      <c r="A21" s="287"/>
      <c r="B21" s="288" t="s">
        <v>171</v>
      </c>
      <c r="C21" s="288" t="s">
        <v>175</v>
      </c>
      <c r="D21" s="288" t="s">
        <v>150</v>
      </c>
      <c r="E21" s="288" t="s">
        <v>148</v>
      </c>
      <c r="F21" s="289">
        <v>0</v>
      </c>
      <c r="G21" s="289">
        <v>0</v>
      </c>
      <c r="H21" s="287"/>
      <c r="I21" s="280"/>
      <c r="J21" s="280"/>
      <c r="K21" s="280"/>
      <c r="L21" s="280"/>
      <c r="M21" s="280"/>
      <c r="N21" s="280"/>
      <c r="O21" s="280"/>
      <c r="P21" s="280"/>
      <c r="Q21" s="280"/>
      <c r="R21" s="280"/>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row>
    <row r="22" spans="1:101">
      <c r="A22" s="287"/>
      <c r="B22" s="288" t="s">
        <v>171</v>
      </c>
      <c r="C22" s="288" t="s">
        <v>176</v>
      </c>
      <c r="D22" s="288" t="s">
        <v>126</v>
      </c>
      <c r="E22" s="288" t="s">
        <v>173</v>
      </c>
      <c r="F22" s="289">
        <v>1.4176991226557689</v>
      </c>
      <c r="G22" s="289">
        <v>1.4176991226557689</v>
      </c>
      <c r="H22" s="287"/>
      <c r="I22" s="280"/>
      <c r="J22" s="280"/>
      <c r="K22" s="280"/>
      <c r="L22" s="280"/>
      <c r="M22" s="280"/>
      <c r="N22" s="280"/>
      <c r="O22" s="280"/>
      <c r="P22" s="280"/>
      <c r="Q22" s="280"/>
      <c r="R22" s="280"/>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row>
    <row r="23" spans="1:101">
      <c r="A23" s="287"/>
      <c r="B23" s="288" t="s">
        <v>171</v>
      </c>
      <c r="C23" s="288" t="s">
        <v>176</v>
      </c>
      <c r="D23" s="288" t="s">
        <v>126</v>
      </c>
      <c r="E23" s="288" t="s">
        <v>174</v>
      </c>
      <c r="F23" s="289">
        <v>1.4176991226557689</v>
      </c>
      <c r="G23" s="289">
        <v>1.4176991226557689</v>
      </c>
      <c r="H23" s="287"/>
      <c r="I23" s="280"/>
      <c r="J23" s="280"/>
      <c r="K23" s="280"/>
      <c r="L23" s="280"/>
      <c r="M23" s="280"/>
      <c r="N23" s="280"/>
      <c r="O23" s="280"/>
      <c r="P23" s="280"/>
      <c r="Q23" s="280"/>
      <c r="R23" s="280"/>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row>
    <row r="24" spans="1:101">
      <c r="A24" s="287"/>
      <c r="B24" s="288" t="s">
        <v>171</v>
      </c>
      <c r="C24" s="288" t="s">
        <v>176</v>
      </c>
      <c r="D24" s="288" t="s">
        <v>126</v>
      </c>
      <c r="E24" s="288" t="s">
        <v>148</v>
      </c>
      <c r="F24" s="289">
        <v>0</v>
      </c>
      <c r="G24" s="289">
        <v>0</v>
      </c>
      <c r="H24" s="287"/>
      <c r="I24" s="280"/>
      <c r="J24" s="280"/>
      <c r="K24" s="280"/>
      <c r="L24" s="280"/>
      <c r="M24" s="280"/>
      <c r="N24" s="280"/>
      <c r="O24" s="280"/>
      <c r="P24" s="280"/>
      <c r="Q24" s="280"/>
      <c r="R24" s="280"/>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row>
    <row r="25" spans="1:101">
      <c r="A25" s="287"/>
      <c r="B25" s="288" t="s">
        <v>171</v>
      </c>
      <c r="C25" s="288" t="s">
        <v>176</v>
      </c>
      <c r="D25" s="288" t="s">
        <v>150</v>
      </c>
      <c r="E25" s="288" t="s">
        <v>173</v>
      </c>
      <c r="F25" s="289">
        <v>1.4176991226557689</v>
      </c>
      <c r="G25" s="289">
        <v>1.4176991226557689</v>
      </c>
      <c r="H25" s="287"/>
      <c r="I25" s="280"/>
      <c r="J25" s="280"/>
      <c r="K25" s="280"/>
      <c r="L25" s="280"/>
      <c r="M25" s="280"/>
      <c r="N25" s="280"/>
      <c r="O25" s="280"/>
      <c r="P25" s="280"/>
      <c r="Q25" s="280"/>
      <c r="R25" s="280"/>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row>
    <row r="26" spans="1:101">
      <c r="A26" s="287"/>
      <c r="B26" s="288" t="s">
        <v>171</v>
      </c>
      <c r="C26" s="288" t="s">
        <v>176</v>
      </c>
      <c r="D26" s="288" t="s">
        <v>150</v>
      </c>
      <c r="E26" s="288" t="s">
        <v>174</v>
      </c>
      <c r="F26" s="289">
        <v>1.4176991226557689</v>
      </c>
      <c r="G26" s="289">
        <v>1.4176991226557689</v>
      </c>
      <c r="H26" s="287"/>
      <c r="I26" s="280"/>
      <c r="J26" s="280"/>
      <c r="K26" s="280"/>
      <c r="L26" s="280"/>
      <c r="M26" s="280"/>
      <c r="N26" s="280"/>
      <c r="O26" s="280"/>
      <c r="P26" s="280"/>
      <c r="Q26" s="280"/>
      <c r="R26" s="280"/>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row>
    <row r="27" spans="1:101">
      <c r="A27" s="287"/>
      <c r="B27" s="288" t="s">
        <v>171</v>
      </c>
      <c r="C27" s="288" t="s">
        <v>176</v>
      </c>
      <c r="D27" s="288" t="s">
        <v>150</v>
      </c>
      <c r="E27" s="288" t="s">
        <v>148</v>
      </c>
      <c r="F27" s="289">
        <v>0</v>
      </c>
      <c r="G27" s="289">
        <v>0</v>
      </c>
      <c r="H27" s="287"/>
      <c r="I27" s="280"/>
      <c r="J27" s="280"/>
      <c r="K27" s="280"/>
      <c r="L27" s="280"/>
      <c r="M27" s="280"/>
      <c r="N27" s="280"/>
      <c r="O27" s="280"/>
      <c r="P27" s="280"/>
      <c r="Q27" s="280"/>
      <c r="R27" s="280"/>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row>
    <row r="28" spans="1:101">
      <c r="A28" s="287"/>
      <c r="B28" s="288" t="s">
        <v>171</v>
      </c>
      <c r="C28" s="288" t="s">
        <v>234</v>
      </c>
      <c r="D28" s="288" t="s">
        <v>126</v>
      </c>
      <c r="E28" s="288" t="s">
        <v>173</v>
      </c>
      <c r="F28" s="289">
        <v>1.7071242528862034</v>
      </c>
      <c r="G28" s="289">
        <v>1.7071242528862034</v>
      </c>
      <c r="H28" s="287"/>
      <c r="I28" s="280"/>
      <c r="J28" s="280"/>
      <c r="K28" s="280"/>
      <c r="L28" s="280"/>
      <c r="M28" s="280"/>
      <c r="N28" s="280"/>
      <c r="O28" s="280"/>
      <c r="P28" s="280"/>
      <c r="Q28" s="280"/>
      <c r="R28" s="280"/>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row>
    <row r="29" spans="1:101">
      <c r="A29" s="287"/>
      <c r="B29" s="288" t="s">
        <v>171</v>
      </c>
      <c r="C29" s="288" t="s">
        <v>234</v>
      </c>
      <c r="D29" s="288" t="s">
        <v>126</v>
      </c>
      <c r="E29" s="288" t="s">
        <v>174</v>
      </c>
      <c r="F29" s="289">
        <v>1.7071242528862034</v>
      </c>
      <c r="G29" s="289">
        <v>1.7071242528862034</v>
      </c>
      <c r="H29" s="287"/>
      <c r="I29" s="280"/>
      <c r="J29" s="280"/>
      <c r="K29" s="280"/>
      <c r="L29" s="280"/>
      <c r="M29" s="280"/>
      <c r="N29" s="280"/>
      <c r="O29" s="280"/>
      <c r="P29" s="280"/>
      <c r="Q29" s="280"/>
      <c r="R29" s="280"/>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row>
    <row r="30" spans="1:101">
      <c r="A30" s="287"/>
      <c r="B30" s="288" t="s">
        <v>171</v>
      </c>
      <c r="C30" s="288" t="s">
        <v>234</v>
      </c>
      <c r="D30" s="288" t="s">
        <v>126</v>
      </c>
      <c r="E30" s="288" t="s">
        <v>148</v>
      </c>
      <c r="F30" s="289">
        <v>0</v>
      </c>
      <c r="G30" s="289">
        <v>0</v>
      </c>
      <c r="H30" s="287"/>
      <c r="I30" s="280"/>
      <c r="J30" s="280"/>
      <c r="K30" s="280"/>
      <c r="L30" s="280"/>
      <c r="M30" s="280"/>
      <c r="N30" s="280"/>
      <c r="O30" s="280"/>
      <c r="P30" s="280"/>
      <c r="Q30" s="280"/>
      <c r="R30" s="280"/>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7"/>
      <c r="CR30" s="287"/>
      <c r="CS30" s="287"/>
      <c r="CT30" s="287"/>
      <c r="CU30" s="287"/>
      <c r="CV30" s="287"/>
      <c r="CW30" s="287"/>
    </row>
    <row r="31" spans="1:101">
      <c r="A31" s="287"/>
      <c r="B31" s="288" t="s">
        <v>171</v>
      </c>
      <c r="C31" s="288" t="s">
        <v>234</v>
      </c>
      <c r="D31" s="288" t="s">
        <v>150</v>
      </c>
      <c r="E31" s="288" t="s">
        <v>173</v>
      </c>
      <c r="F31" s="289">
        <v>1.7071242528862034</v>
      </c>
      <c r="G31" s="289">
        <v>1.7071242528862034</v>
      </c>
      <c r="H31" s="287"/>
      <c r="I31" s="280"/>
      <c r="J31" s="280"/>
      <c r="K31" s="280"/>
      <c r="L31" s="280"/>
      <c r="M31" s="280"/>
      <c r="N31" s="280"/>
      <c r="O31" s="280"/>
      <c r="P31" s="280"/>
      <c r="Q31" s="280"/>
      <c r="R31" s="280"/>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row>
    <row r="32" spans="1:101">
      <c r="A32" s="287"/>
      <c r="B32" s="288" t="s">
        <v>171</v>
      </c>
      <c r="C32" s="288" t="s">
        <v>234</v>
      </c>
      <c r="D32" s="288" t="s">
        <v>150</v>
      </c>
      <c r="E32" s="288" t="s">
        <v>174</v>
      </c>
      <c r="F32" s="289">
        <v>1.7071242528862034</v>
      </c>
      <c r="G32" s="289">
        <v>1.7071242528862034</v>
      </c>
      <c r="H32" s="287"/>
      <c r="I32" s="280"/>
      <c r="J32" s="280"/>
      <c r="K32" s="280"/>
      <c r="L32" s="280"/>
      <c r="M32" s="280"/>
      <c r="N32" s="280"/>
      <c r="O32" s="280"/>
      <c r="P32" s="280"/>
      <c r="Q32" s="280"/>
      <c r="R32" s="280"/>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row>
    <row r="33" spans="1:101">
      <c r="A33" s="287"/>
      <c r="B33" s="288" t="s">
        <v>171</v>
      </c>
      <c r="C33" s="288" t="s">
        <v>234</v>
      </c>
      <c r="D33" s="288" t="s">
        <v>150</v>
      </c>
      <c r="E33" s="288" t="s">
        <v>148</v>
      </c>
      <c r="F33" s="289">
        <v>0</v>
      </c>
      <c r="G33" s="289">
        <v>0</v>
      </c>
      <c r="H33" s="287"/>
      <c r="I33" s="280"/>
      <c r="J33" s="280"/>
      <c r="K33" s="280"/>
      <c r="L33" s="280"/>
      <c r="M33" s="280"/>
      <c r="N33" s="280"/>
      <c r="O33" s="280"/>
      <c r="P33" s="280"/>
      <c r="Q33" s="280"/>
      <c r="R33" s="280"/>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row>
    <row r="34" spans="1:101">
      <c r="A34" s="287"/>
      <c r="B34" s="287"/>
      <c r="C34" s="287"/>
      <c r="D34" s="287"/>
      <c r="E34" s="287"/>
      <c r="F34" s="291"/>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row>
    <row r="35" spans="1:101">
      <c r="A35" s="276"/>
      <c r="B35" s="277" t="s">
        <v>235</v>
      </c>
      <c r="C35" s="278"/>
      <c r="D35" s="278"/>
      <c r="E35" s="279"/>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row>
    <row r="36" spans="1:101">
      <c r="A36" s="280"/>
      <c r="B36" s="116" t="s">
        <v>753</v>
      </c>
      <c r="C36" s="281"/>
      <c r="D36" s="281"/>
      <c r="E36" s="282"/>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row>
    <row r="37" spans="1:101" s="363" customFormat="1" ht="22.8">
      <c r="A37" s="362"/>
      <c r="B37" s="364" t="s">
        <v>236</v>
      </c>
      <c r="C37" s="364" t="s">
        <v>237</v>
      </c>
      <c r="D37" s="364" t="s">
        <v>238</v>
      </c>
      <c r="E37" s="364"/>
      <c r="F37" s="365" t="s">
        <v>239</v>
      </c>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2"/>
      <c r="CK37" s="362"/>
      <c r="CL37" s="362"/>
      <c r="CM37" s="362"/>
      <c r="CN37" s="362"/>
      <c r="CO37" s="362"/>
      <c r="CP37" s="362"/>
      <c r="CQ37" s="362"/>
      <c r="CR37" s="362"/>
      <c r="CS37" s="362"/>
      <c r="CT37" s="362"/>
      <c r="CU37" s="362"/>
      <c r="CV37" s="362"/>
      <c r="CW37" s="362"/>
    </row>
    <row r="38" spans="1:101">
      <c r="A38" s="287"/>
      <c r="B38" s="288" t="s">
        <v>240</v>
      </c>
      <c r="C38" s="293">
        <v>4</v>
      </c>
      <c r="D38" s="293">
        <v>4</v>
      </c>
      <c r="E38" s="293" t="s">
        <v>241</v>
      </c>
      <c r="F38" s="360">
        <f>'3j CPIH &amp; Attrition'!B38</f>
        <v>1.0638213192903736</v>
      </c>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c r="CK38" s="287"/>
      <c r="CL38" s="287"/>
      <c r="CM38" s="287"/>
      <c r="CN38" s="287"/>
      <c r="CO38" s="287"/>
      <c r="CP38" s="287"/>
      <c r="CQ38" s="287"/>
      <c r="CR38" s="287"/>
      <c r="CS38" s="287"/>
      <c r="CT38" s="287"/>
      <c r="CU38" s="287"/>
      <c r="CV38" s="287"/>
      <c r="CW38" s="287"/>
    </row>
    <row r="39" spans="1:101">
      <c r="A39" s="287"/>
      <c r="B39" s="288" t="s">
        <v>240</v>
      </c>
      <c r="C39" s="293">
        <v>5</v>
      </c>
      <c r="D39" s="293">
        <v>5</v>
      </c>
      <c r="E39" s="293" t="s">
        <v>241</v>
      </c>
      <c r="F39" s="360">
        <f>'3j CPIH &amp; Attrition'!B39</f>
        <v>1.0465825297076445</v>
      </c>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7"/>
      <c r="CJ39" s="287"/>
      <c r="CK39" s="287"/>
      <c r="CL39" s="287"/>
      <c r="CM39" s="287"/>
      <c r="CN39" s="287"/>
      <c r="CO39" s="287"/>
      <c r="CP39" s="287"/>
      <c r="CQ39" s="287"/>
      <c r="CR39" s="287"/>
      <c r="CS39" s="287"/>
      <c r="CT39" s="287"/>
      <c r="CU39" s="287"/>
      <c r="CV39" s="287"/>
      <c r="CW39" s="287"/>
    </row>
    <row r="40" spans="1:101">
      <c r="A40" s="287"/>
      <c r="B40" s="288" t="s">
        <v>240</v>
      </c>
      <c r="C40" s="293">
        <v>6</v>
      </c>
      <c r="D40" s="293">
        <v>6</v>
      </c>
      <c r="E40" s="293" t="s">
        <v>241</v>
      </c>
      <c r="F40" s="360">
        <f>'3j CPIH &amp; Attrition'!B40</f>
        <v>1.026953811900424</v>
      </c>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c r="CK40" s="287"/>
      <c r="CL40" s="287"/>
      <c r="CM40" s="287"/>
      <c r="CN40" s="287"/>
      <c r="CO40" s="287"/>
      <c r="CP40" s="287"/>
      <c r="CQ40" s="287"/>
      <c r="CR40" s="287"/>
      <c r="CS40" s="287"/>
      <c r="CT40" s="287"/>
      <c r="CU40" s="287"/>
      <c r="CV40" s="287"/>
      <c r="CW40" s="287"/>
    </row>
    <row r="41" spans="1:101">
      <c r="A41" s="287"/>
      <c r="B41" s="288" t="s">
        <v>240</v>
      </c>
      <c r="C41" s="293">
        <v>7</v>
      </c>
      <c r="D41" s="293">
        <v>7</v>
      </c>
      <c r="E41" s="293" t="s">
        <v>241</v>
      </c>
      <c r="F41" s="360">
        <f>'3j CPIH &amp; Attrition'!B41</f>
        <v>1</v>
      </c>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row>
    <row r="42" spans="1:101">
      <c r="A42" s="280"/>
      <c r="B42" s="368" t="s">
        <v>256</v>
      </c>
      <c r="C42" s="281"/>
      <c r="D42" s="281"/>
      <c r="E42" s="282"/>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row>
    <row r="43" spans="1:101">
      <c r="A43" s="280"/>
      <c r="B43" s="116" t="s">
        <v>736</v>
      </c>
      <c r="C43" s="281"/>
      <c r="D43" s="281"/>
      <c r="E43" s="282"/>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row>
    <row r="44" spans="1:101" ht="22.8">
      <c r="A44" s="280"/>
      <c r="B44" s="294"/>
      <c r="C44" s="294" t="s">
        <v>168</v>
      </c>
      <c r="D44" s="294" t="s">
        <v>66</v>
      </c>
      <c r="E44" s="294" t="s">
        <v>68</v>
      </c>
      <c r="F44" s="284" t="s">
        <v>243</v>
      </c>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row>
    <row r="45" spans="1:101">
      <c r="A45" s="287"/>
      <c r="B45" s="295" t="s">
        <v>171</v>
      </c>
      <c r="C45" s="295" t="s">
        <v>172</v>
      </c>
      <c r="D45" s="295" t="s">
        <v>126</v>
      </c>
      <c r="E45" s="295" t="s">
        <v>173</v>
      </c>
      <c r="F45" s="361" cm="1">
        <f t="array" ref="F45">'2b COVID Adjustment'!F11*INDEX($F$38:$F$41,MATCH(INT(RIGHT($C45,1)),$C$38:$C$41,0),0)</f>
        <v>2.1489190649665546</v>
      </c>
      <c r="G45" s="287"/>
      <c r="H45" s="287"/>
      <c r="I45" s="287"/>
      <c r="J45" s="287"/>
      <c r="K45" s="287"/>
      <c r="L45" s="287"/>
      <c r="M45" s="287"/>
      <c r="N45" s="280"/>
      <c r="O45" s="280"/>
      <c r="P45" s="280"/>
      <c r="Q45" s="280"/>
      <c r="R45" s="280"/>
      <c r="S45" s="280"/>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row>
    <row r="46" spans="1:101">
      <c r="A46" s="287"/>
      <c r="B46" s="288" t="s">
        <v>171</v>
      </c>
      <c r="C46" s="288" t="s">
        <v>172</v>
      </c>
      <c r="D46" s="288" t="s">
        <v>126</v>
      </c>
      <c r="E46" s="288" t="s">
        <v>174</v>
      </c>
      <c r="F46" s="361" cm="1">
        <f t="array" ref="F46">'2b COVID Adjustment'!F12*INDEX($F$38:$F$41,MATCH(INT(RIGHT($C46,1)),$C$38:$C$41,0),0)</f>
        <v>2.1489190649665546</v>
      </c>
      <c r="G46" s="287"/>
      <c r="H46" s="287"/>
      <c r="I46" s="287"/>
      <c r="J46" s="287"/>
      <c r="K46" s="287"/>
      <c r="L46" s="287"/>
      <c r="M46" s="287"/>
      <c r="N46" s="280"/>
      <c r="O46" s="280"/>
      <c r="P46" s="280"/>
      <c r="Q46" s="280"/>
      <c r="R46" s="280"/>
      <c r="S46" s="280"/>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row>
    <row r="47" spans="1:101">
      <c r="A47" s="287"/>
      <c r="B47" s="288" t="s">
        <v>171</v>
      </c>
      <c r="C47" s="288" t="s">
        <v>172</v>
      </c>
      <c r="D47" s="288" t="s">
        <v>126</v>
      </c>
      <c r="E47" s="288" t="s">
        <v>148</v>
      </c>
      <c r="F47" s="361" cm="1">
        <f t="array" ref="F47">'2b COVID Adjustment'!F13*INDEX($F$38:$F$41,MATCH(INT(RIGHT($C47,1)),$C$38:$C$41,0),0)</f>
        <v>0</v>
      </c>
      <c r="G47" s="287"/>
      <c r="H47" s="287"/>
      <c r="I47" s="287"/>
      <c r="J47" s="287"/>
      <c r="K47" s="287"/>
      <c r="L47" s="287"/>
      <c r="M47" s="287"/>
      <c r="N47" s="280"/>
      <c r="O47" s="280"/>
      <c r="P47" s="280"/>
      <c r="Q47" s="280"/>
      <c r="R47" s="280"/>
      <c r="S47" s="280"/>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row>
    <row r="48" spans="1:101">
      <c r="A48" s="287"/>
      <c r="B48" s="288" t="s">
        <v>171</v>
      </c>
      <c r="C48" s="288" t="s">
        <v>172</v>
      </c>
      <c r="D48" s="288" t="s">
        <v>150</v>
      </c>
      <c r="E48" s="288" t="s">
        <v>173</v>
      </c>
      <c r="F48" s="361" cm="1">
        <f t="array" ref="F48">'2b COVID Adjustment'!F14*INDEX($F$38:$F$41,MATCH(INT(RIGHT($C48,1)),$C$38:$C$41,0),0)</f>
        <v>2.1489190649665546</v>
      </c>
      <c r="G48" s="287"/>
      <c r="H48" s="287"/>
      <c r="I48" s="287"/>
      <c r="J48" s="287"/>
      <c r="K48" s="287"/>
      <c r="L48" s="287"/>
      <c r="M48" s="287"/>
      <c r="N48" s="280"/>
      <c r="O48" s="280"/>
      <c r="P48" s="280"/>
      <c r="Q48" s="280"/>
      <c r="R48" s="280"/>
      <c r="S48" s="280"/>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row>
    <row r="49" spans="1:101">
      <c r="A49" s="287"/>
      <c r="B49" s="288" t="s">
        <v>171</v>
      </c>
      <c r="C49" s="288" t="s">
        <v>172</v>
      </c>
      <c r="D49" s="288" t="s">
        <v>150</v>
      </c>
      <c r="E49" s="288" t="s">
        <v>174</v>
      </c>
      <c r="F49" s="361" cm="1">
        <f t="array" ref="F49">'2b COVID Adjustment'!F15*INDEX($F$38:$F$41,MATCH(INT(RIGHT($C49,1)),$C$38:$C$41,0),0)</f>
        <v>2.1489190649665546</v>
      </c>
      <c r="G49" s="287"/>
      <c r="H49" s="287"/>
      <c r="I49" s="287"/>
      <c r="J49" s="287"/>
      <c r="K49" s="287"/>
      <c r="L49" s="287"/>
      <c r="M49" s="287"/>
      <c r="N49" s="280"/>
      <c r="O49" s="280"/>
      <c r="P49" s="280"/>
      <c r="Q49" s="280"/>
      <c r="R49" s="280"/>
      <c r="S49" s="280"/>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287"/>
      <c r="CV49" s="287"/>
      <c r="CW49" s="287"/>
    </row>
    <row r="50" spans="1:101">
      <c r="A50" s="287"/>
      <c r="B50" s="288" t="s">
        <v>171</v>
      </c>
      <c r="C50" s="288" t="s">
        <v>172</v>
      </c>
      <c r="D50" s="288" t="s">
        <v>150</v>
      </c>
      <c r="E50" s="288" t="s">
        <v>148</v>
      </c>
      <c r="F50" s="361" cm="1">
        <f t="array" ref="F50">'2b COVID Adjustment'!F16*INDEX($F$38:$F$41,MATCH(INT(RIGHT($C50,1)),$C$38:$C$41,0),0)</f>
        <v>0</v>
      </c>
      <c r="G50" s="287"/>
      <c r="H50" s="287"/>
      <c r="I50" s="287"/>
      <c r="J50" s="287"/>
      <c r="K50" s="287"/>
      <c r="L50" s="287"/>
      <c r="M50" s="287"/>
      <c r="N50" s="280"/>
      <c r="O50" s="280"/>
      <c r="P50" s="280"/>
      <c r="Q50" s="280"/>
      <c r="R50" s="280"/>
      <c r="S50" s="280"/>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row>
    <row r="51" spans="1:101">
      <c r="A51" s="287"/>
      <c r="B51" s="288" t="s">
        <v>171</v>
      </c>
      <c r="C51" s="288" t="s">
        <v>175</v>
      </c>
      <c r="D51" s="288" t="s">
        <v>126</v>
      </c>
      <c r="E51" s="288" t="s">
        <v>173</v>
      </c>
      <c r="F51" s="361" cm="1">
        <f t="array" ref="F51">'2b COVID Adjustment'!F17*INDEX($F$38:$F$41,MATCH(INT(RIGHT($C51,1)),$C$38:$C$41,0),0)</f>
        <v>2.5222638965954234</v>
      </c>
      <c r="G51" s="287"/>
      <c r="H51" s="287"/>
      <c r="I51" s="287"/>
      <c r="J51" s="287"/>
      <c r="K51" s="287"/>
      <c r="L51" s="287"/>
      <c r="M51" s="287"/>
      <c r="N51" s="280"/>
      <c r="O51" s="280"/>
      <c r="P51" s="280"/>
      <c r="Q51" s="280"/>
      <c r="R51" s="280"/>
      <c r="S51" s="280"/>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7"/>
      <c r="CP51" s="287"/>
      <c r="CQ51" s="287"/>
      <c r="CR51" s="287"/>
      <c r="CS51" s="287"/>
      <c r="CT51" s="287"/>
      <c r="CU51" s="287"/>
      <c r="CV51" s="287"/>
      <c r="CW51" s="287"/>
    </row>
    <row r="52" spans="1:101">
      <c r="A52" s="287"/>
      <c r="B52" s="288" t="s">
        <v>171</v>
      </c>
      <c r="C52" s="288" t="s">
        <v>175</v>
      </c>
      <c r="D52" s="288" t="s">
        <v>126</v>
      </c>
      <c r="E52" s="288" t="s">
        <v>174</v>
      </c>
      <c r="F52" s="361" cm="1">
        <f t="array" ref="F52">'2b COVID Adjustment'!F18*INDEX($F$38:$F$41,MATCH(INT(RIGHT($C52,1)),$C$38:$C$41,0),0)</f>
        <v>2.5222638965954234</v>
      </c>
      <c r="G52" s="287"/>
      <c r="H52" s="287"/>
      <c r="I52" s="287"/>
      <c r="J52" s="287"/>
      <c r="K52" s="287"/>
      <c r="L52" s="287"/>
      <c r="M52" s="287"/>
      <c r="N52" s="280"/>
      <c r="O52" s="280"/>
      <c r="P52" s="280"/>
      <c r="Q52" s="280"/>
      <c r="R52" s="280"/>
      <c r="S52" s="280"/>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row>
    <row r="53" spans="1:101">
      <c r="A53" s="287"/>
      <c r="B53" s="288" t="s">
        <v>171</v>
      </c>
      <c r="C53" s="288" t="s">
        <v>175</v>
      </c>
      <c r="D53" s="288" t="s">
        <v>126</v>
      </c>
      <c r="E53" s="288" t="s">
        <v>148</v>
      </c>
      <c r="F53" s="361" cm="1">
        <f t="array" ref="F53">'2b COVID Adjustment'!F19*INDEX($F$38:$F$41,MATCH(INT(RIGHT($C53,1)),$C$38:$C$41,0),0)</f>
        <v>0</v>
      </c>
      <c r="G53" s="287"/>
      <c r="H53" s="287"/>
      <c r="I53" s="287"/>
      <c r="J53" s="287"/>
      <c r="K53" s="287"/>
      <c r="L53" s="287"/>
      <c r="M53" s="287"/>
      <c r="N53" s="280"/>
      <c r="O53" s="280"/>
      <c r="P53" s="280"/>
      <c r="Q53" s="280"/>
      <c r="R53" s="280"/>
      <c r="S53" s="280"/>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row>
    <row r="54" spans="1:101">
      <c r="A54" s="287"/>
      <c r="B54" s="288" t="s">
        <v>171</v>
      </c>
      <c r="C54" s="288" t="s">
        <v>175</v>
      </c>
      <c r="D54" s="288" t="s">
        <v>150</v>
      </c>
      <c r="E54" s="288" t="s">
        <v>173</v>
      </c>
      <c r="F54" s="361" cm="1">
        <f t="array" ref="F54">'2b COVID Adjustment'!F20*INDEX($F$38:$F$41,MATCH(INT(RIGHT($C54,1)),$C$38:$C$41,0),0)</f>
        <v>2.5222638965954234</v>
      </c>
      <c r="G54" s="287"/>
      <c r="H54" s="287"/>
      <c r="I54" s="287"/>
      <c r="J54" s="287"/>
      <c r="K54" s="287"/>
      <c r="L54" s="287"/>
      <c r="M54" s="287"/>
      <c r="N54" s="280"/>
      <c r="O54" s="280"/>
      <c r="P54" s="280"/>
      <c r="Q54" s="280"/>
      <c r="R54" s="280"/>
      <c r="S54" s="280"/>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row>
    <row r="55" spans="1:101">
      <c r="A55" s="287"/>
      <c r="B55" s="288" t="s">
        <v>171</v>
      </c>
      <c r="C55" s="288" t="s">
        <v>175</v>
      </c>
      <c r="D55" s="288" t="s">
        <v>150</v>
      </c>
      <c r="E55" s="288" t="s">
        <v>174</v>
      </c>
      <c r="F55" s="361" cm="1">
        <f t="array" ref="F55">'2b COVID Adjustment'!F21*INDEX($F$38:$F$41,MATCH(INT(RIGHT($C55,1)),$C$38:$C$41,0),0)</f>
        <v>2.5222638965954234</v>
      </c>
      <c r="G55" s="287"/>
      <c r="H55" s="287"/>
      <c r="I55" s="287"/>
      <c r="J55" s="287"/>
      <c r="K55" s="287"/>
      <c r="L55" s="287"/>
      <c r="M55" s="287"/>
      <c r="N55" s="280"/>
      <c r="O55" s="280"/>
      <c r="P55" s="280"/>
      <c r="Q55" s="280"/>
      <c r="R55" s="280"/>
      <c r="S55" s="280"/>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row>
    <row r="56" spans="1:101">
      <c r="A56" s="287"/>
      <c r="B56" s="288" t="s">
        <v>171</v>
      </c>
      <c r="C56" s="288" t="s">
        <v>175</v>
      </c>
      <c r="D56" s="288" t="s">
        <v>150</v>
      </c>
      <c r="E56" s="288" t="s">
        <v>148</v>
      </c>
      <c r="F56" s="361" cm="1">
        <f t="array" ref="F56">'2b COVID Adjustment'!F22*INDEX($F$38:$F$41,MATCH(INT(RIGHT($C56,1)),$C$38:$C$41,0),0)</f>
        <v>0</v>
      </c>
      <c r="G56" s="287"/>
      <c r="H56" s="287"/>
      <c r="I56" s="287"/>
      <c r="J56" s="287"/>
      <c r="K56" s="287"/>
      <c r="L56" s="287"/>
      <c r="M56" s="287"/>
      <c r="N56" s="280"/>
      <c r="O56" s="280"/>
      <c r="P56" s="280"/>
      <c r="Q56" s="280"/>
      <c r="R56" s="280"/>
      <c r="S56" s="280"/>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row>
    <row r="57" spans="1:101">
      <c r="A57" s="287"/>
      <c r="B57" s="288" t="s">
        <v>171</v>
      </c>
      <c r="C57" s="288" t="s">
        <v>176</v>
      </c>
      <c r="D57" s="288" t="s">
        <v>126</v>
      </c>
      <c r="E57" s="288" t="s">
        <v>173</v>
      </c>
      <c r="F57" s="361" cm="1">
        <f t="array" ref="F57">'2b COVID Adjustment'!F23*INDEX($F$38:$F$41,MATCH(INT(RIGHT($C57,1)),$C$38:$C$41,0),0)</f>
        <v>2.5263063772750431</v>
      </c>
      <c r="G57" s="287"/>
      <c r="H57" s="287"/>
      <c r="I57" s="287"/>
      <c r="J57" s="287"/>
      <c r="K57" s="287"/>
      <c r="L57" s="287"/>
      <c r="M57" s="287"/>
      <c r="N57" s="280"/>
      <c r="O57" s="280"/>
      <c r="P57" s="280"/>
      <c r="Q57" s="280"/>
      <c r="R57" s="280"/>
      <c r="S57" s="280"/>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row>
    <row r="58" spans="1:101">
      <c r="A58" s="287"/>
      <c r="B58" s="288" t="s">
        <v>171</v>
      </c>
      <c r="C58" s="288" t="s">
        <v>176</v>
      </c>
      <c r="D58" s="288" t="s">
        <v>126</v>
      </c>
      <c r="E58" s="288" t="s">
        <v>174</v>
      </c>
      <c r="F58" s="361" cm="1">
        <f t="array" ref="F58">'2b COVID Adjustment'!F24*INDEX($F$38:$F$41,MATCH(INT(RIGHT($C58,1)),$C$38:$C$41,0),0)</f>
        <v>2.5263063772750431</v>
      </c>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row>
    <row r="59" spans="1:101">
      <c r="A59" s="287"/>
      <c r="B59" s="288" t="s">
        <v>171</v>
      </c>
      <c r="C59" s="288" t="s">
        <v>176</v>
      </c>
      <c r="D59" s="288" t="s">
        <v>126</v>
      </c>
      <c r="E59" s="288" t="s">
        <v>148</v>
      </c>
      <c r="F59" s="361" cm="1">
        <f t="array" ref="F59">'2b COVID Adjustment'!F25*INDEX($F$38:$F$41,MATCH(INT(RIGHT($C59,1)),$C$38:$C$41,0),0)</f>
        <v>0</v>
      </c>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row>
    <row r="60" spans="1:101">
      <c r="A60" s="287"/>
      <c r="B60" s="288" t="s">
        <v>171</v>
      </c>
      <c r="C60" s="288" t="s">
        <v>176</v>
      </c>
      <c r="D60" s="288" t="s">
        <v>150</v>
      </c>
      <c r="E60" s="288" t="s">
        <v>173</v>
      </c>
      <c r="F60" s="361" cm="1">
        <f t="array" ref="F60">'2b COVID Adjustment'!F26*INDEX($F$38:$F$41,MATCH(INT(RIGHT($C60,1)),$C$38:$C$41,0),0)</f>
        <v>2.5263063772750431</v>
      </c>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row>
    <row r="61" spans="1:101">
      <c r="A61" s="287"/>
      <c r="B61" s="288" t="s">
        <v>171</v>
      </c>
      <c r="C61" s="288" t="s">
        <v>176</v>
      </c>
      <c r="D61" s="288" t="s">
        <v>150</v>
      </c>
      <c r="E61" s="288" t="s">
        <v>174</v>
      </c>
      <c r="F61" s="361" cm="1">
        <f t="array" ref="F61">'2b COVID Adjustment'!F27*INDEX($F$38:$F$41,MATCH(INT(RIGHT($C61,1)),$C$38:$C$41,0),0)</f>
        <v>2.5263063772750431</v>
      </c>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row>
    <row r="62" spans="1:101">
      <c r="A62" s="287"/>
      <c r="B62" s="288" t="s">
        <v>171</v>
      </c>
      <c r="C62" s="288" t="s">
        <v>176</v>
      </c>
      <c r="D62" s="288" t="s">
        <v>150</v>
      </c>
      <c r="E62" s="288" t="s">
        <v>148</v>
      </c>
      <c r="F62" s="361" cm="1">
        <f t="array" ref="F62">'2b COVID Adjustment'!F28*INDEX($F$38:$F$41,MATCH(INT(RIGHT($C62,1)),$C$38:$C$41,0),0)</f>
        <v>0</v>
      </c>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row>
    <row r="63" spans="1:101">
      <c r="A63" s="287"/>
      <c r="B63" s="288" t="s">
        <v>171</v>
      </c>
      <c r="C63" s="288" t="s">
        <v>234</v>
      </c>
      <c r="D63" s="288" t="s">
        <v>126</v>
      </c>
      <c r="E63" s="288" t="s">
        <v>173</v>
      </c>
      <c r="F63" s="361" cm="1">
        <f t="array" ref="F63">'2b COVID Adjustment'!F29*INDEX($F$38:$F$41,MATCH(INT(RIGHT($C63,1)),$C$38:$C$41,0),0)</f>
        <v>0</v>
      </c>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row>
    <row r="64" spans="1:101">
      <c r="A64" s="287"/>
      <c r="B64" s="288" t="s">
        <v>171</v>
      </c>
      <c r="C64" s="288" t="s">
        <v>234</v>
      </c>
      <c r="D64" s="288" t="s">
        <v>126</v>
      </c>
      <c r="E64" s="288" t="s">
        <v>174</v>
      </c>
      <c r="F64" s="361" cm="1">
        <f t="array" ref="F64">'2b COVID Adjustment'!F30*INDEX($F$38:$F$41,MATCH(INT(RIGHT($C64,1)),$C$38:$C$41,0),0)</f>
        <v>0</v>
      </c>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row>
    <row r="65" spans="1:101">
      <c r="A65" s="287"/>
      <c r="B65" s="288" t="s">
        <v>171</v>
      </c>
      <c r="C65" s="288" t="s">
        <v>234</v>
      </c>
      <c r="D65" s="288" t="s">
        <v>126</v>
      </c>
      <c r="E65" s="288" t="s">
        <v>148</v>
      </c>
      <c r="F65" s="361" cm="1">
        <f t="array" ref="F65">'2b COVID Adjustment'!F31*INDEX($F$38:$F$41,MATCH(INT(RIGHT($C65,1)),$C$38:$C$41,0),0)</f>
        <v>0</v>
      </c>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row>
    <row r="66" spans="1:101">
      <c r="A66" s="287"/>
      <c r="B66" s="288" t="s">
        <v>171</v>
      </c>
      <c r="C66" s="288" t="s">
        <v>234</v>
      </c>
      <c r="D66" s="288" t="s">
        <v>150</v>
      </c>
      <c r="E66" s="288" t="s">
        <v>173</v>
      </c>
      <c r="F66" s="361" cm="1">
        <f t="array" ref="F66">'2b COVID Adjustment'!F32*INDEX($F$38:$F$41,MATCH(INT(RIGHT($C66,1)),$C$38:$C$41,0),0)</f>
        <v>0</v>
      </c>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A66" s="287"/>
      <c r="CB66" s="287"/>
      <c r="CC66" s="287"/>
      <c r="CD66" s="287"/>
      <c r="CE66" s="287"/>
      <c r="CF66" s="287"/>
      <c r="CG66" s="287"/>
      <c r="CH66" s="287"/>
      <c r="CI66" s="287"/>
      <c r="CJ66" s="287"/>
      <c r="CK66" s="287"/>
      <c r="CL66" s="287"/>
      <c r="CM66" s="287"/>
      <c r="CN66" s="287"/>
      <c r="CO66" s="287"/>
      <c r="CP66" s="287"/>
      <c r="CQ66" s="287"/>
      <c r="CR66" s="287"/>
      <c r="CS66" s="287"/>
      <c r="CT66" s="287"/>
      <c r="CU66" s="287"/>
      <c r="CV66" s="287"/>
      <c r="CW66" s="287"/>
    </row>
    <row r="67" spans="1:101">
      <c r="A67" s="287"/>
      <c r="B67" s="288" t="s">
        <v>171</v>
      </c>
      <c r="C67" s="288" t="s">
        <v>234</v>
      </c>
      <c r="D67" s="288" t="s">
        <v>150</v>
      </c>
      <c r="E67" s="288" t="s">
        <v>174</v>
      </c>
      <c r="F67" s="361" cm="1">
        <f t="array" ref="F67">'2b COVID Adjustment'!F33*INDEX($F$38:$F$41,MATCH(INT(RIGHT($C67,1)),$C$38:$C$41,0),0)</f>
        <v>0</v>
      </c>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c r="CF67" s="287"/>
      <c r="CG67" s="287"/>
      <c r="CH67" s="287"/>
      <c r="CI67" s="287"/>
      <c r="CJ67" s="287"/>
      <c r="CK67" s="287"/>
      <c r="CL67" s="287"/>
      <c r="CM67" s="287"/>
      <c r="CN67" s="287"/>
      <c r="CO67" s="287"/>
      <c r="CP67" s="287"/>
      <c r="CQ67" s="287"/>
      <c r="CR67" s="287"/>
      <c r="CS67" s="287"/>
      <c r="CT67" s="287"/>
      <c r="CU67" s="287"/>
      <c r="CV67" s="287"/>
      <c r="CW67" s="287"/>
    </row>
    <row r="68" spans="1:101">
      <c r="A68" s="287"/>
      <c r="B68" s="288" t="s">
        <v>171</v>
      </c>
      <c r="C68" s="288" t="s">
        <v>234</v>
      </c>
      <c r="D68" s="288" t="s">
        <v>150</v>
      </c>
      <c r="E68" s="288" t="s">
        <v>148</v>
      </c>
      <c r="F68" s="361" cm="1">
        <f t="array" ref="F68">'2b COVID Adjustment'!F34*INDEX($F$38:$F$41,MATCH(INT(RIGHT($C68,1)),$C$38:$C$41,0),0)</f>
        <v>0</v>
      </c>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287"/>
      <c r="CN68" s="287"/>
      <c r="CO68" s="287"/>
      <c r="CP68" s="287"/>
      <c r="CQ68" s="287"/>
      <c r="CR68" s="287"/>
      <c r="CS68" s="287"/>
      <c r="CT68" s="287"/>
      <c r="CU68" s="287"/>
      <c r="CV68" s="287"/>
      <c r="CW68" s="287"/>
    </row>
    <row r="69" spans="1:101">
      <c r="A69" s="287"/>
      <c r="B69" s="115" t="s">
        <v>242</v>
      </c>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c r="BT69" s="287"/>
      <c r="BU69" s="287"/>
      <c r="BV69" s="287"/>
      <c r="BW69" s="287"/>
      <c r="BX69" s="287"/>
      <c r="BY69" s="287"/>
      <c r="BZ69" s="287"/>
      <c r="CA69" s="287"/>
      <c r="CB69" s="287"/>
      <c r="CC69" s="287"/>
      <c r="CD69" s="287"/>
      <c r="CE69" s="287"/>
      <c r="CF69" s="287"/>
      <c r="CG69" s="287"/>
      <c r="CH69" s="287"/>
      <c r="CI69" s="287"/>
      <c r="CJ69" s="287"/>
      <c r="CK69" s="287"/>
      <c r="CL69" s="287"/>
      <c r="CM69" s="287"/>
      <c r="CN69" s="287"/>
      <c r="CO69" s="287"/>
      <c r="CP69" s="287"/>
      <c r="CQ69" s="287"/>
      <c r="CR69" s="287"/>
      <c r="CS69" s="287"/>
      <c r="CT69" s="287"/>
      <c r="CU69" s="287"/>
      <c r="CV69" s="287"/>
      <c r="CW69" s="287"/>
    </row>
    <row r="70" spans="1:101">
      <c r="A70" s="276"/>
      <c r="B70" s="277" t="s">
        <v>244</v>
      </c>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c r="BZ70" s="287"/>
      <c r="CA70" s="287"/>
      <c r="CB70" s="287"/>
      <c r="CC70" s="287"/>
      <c r="CD70" s="287"/>
      <c r="CE70" s="287"/>
      <c r="CF70" s="287"/>
      <c r="CG70" s="287"/>
      <c r="CH70" s="287"/>
      <c r="CI70" s="287"/>
      <c r="CJ70" s="287"/>
      <c r="CK70" s="287"/>
      <c r="CL70" s="287"/>
      <c r="CM70" s="287"/>
      <c r="CN70" s="287"/>
      <c r="CO70" s="287"/>
      <c r="CP70" s="287"/>
      <c r="CQ70" s="287"/>
      <c r="CR70" s="287"/>
      <c r="CS70" s="287"/>
      <c r="CT70" s="287"/>
      <c r="CU70" s="287"/>
      <c r="CV70" s="287"/>
      <c r="CW70" s="287"/>
    </row>
    <row r="71" spans="1:101">
      <c r="A71" s="287"/>
      <c r="B71" s="296" t="s">
        <v>245</v>
      </c>
      <c r="C71" s="297"/>
      <c r="D71" s="297"/>
      <c r="E71" s="297"/>
      <c r="F71" s="29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7"/>
      <c r="CC71" s="287"/>
      <c r="CD71" s="287"/>
      <c r="CE71" s="287"/>
      <c r="CF71" s="287"/>
      <c r="CG71" s="287"/>
      <c r="CH71" s="287"/>
      <c r="CI71" s="287"/>
      <c r="CJ71" s="287"/>
      <c r="CK71" s="287"/>
      <c r="CL71" s="287"/>
      <c r="CM71" s="287"/>
      <c r="CN71" s="287"/>
      <c r="CO71" s="287"/>
      <c r="CP71" s="287"/>
      <c r="CQ71" s="287"/>
      <c r="CR71" s="287"/>
      <c r="CS71" s="287"/>
      <c r="CT71" s="287"/>
      <c r="CU71" s="287"/>
      <c r="CV71" s="287"/>
      <c r="CW71" s="287"/>
    </row>
    <row r="72" spans="1:101">
      <c r="A72" s="287"/>
      <c r="B72" s="287" t="s">
        <v>246</v>
      </c>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c r="CF72" s="287"/>
      <c r="CG72" s="287"/>
      <c r="CH72" s="287"/>
      <c r="CI72" s="287"/>
      <c r="CJ72" s="287"/>
      <c r="CK72" s="287"/>
      <c r="CL72" s="287"/>
      <c r="CM72" s="287"/>
      <c r="CN72" s="287"/>
      <c r="CO72" s="287"/>
      <c r="CP72" s="287"/>
      <c r="CQ72" s="287"/>
      <c r="CR72" s="287"/>
      <c r="CS72" s="287"/>
      <c r="CT72" s="287"/>
      <c r="CU72" s="287"/>
      <c r="CV72" s="287"/>
      <c r="CW72" s="287"/>
    </row>
    <row r="73" spans="1:101" ht="22.8">
      <c r="A73" s="287"/>
      <c r="B73" s="284" t="s">
        <v>236</v>
      </c>
      <c r="C73" s="284" t="s">
        <v>237</v>
      </c>
      <c r="D73" s="284" t="s">
        <v>238</v>
      </c>
      <c r="E73" s="284"/>
      <c r="F73" s="298" t="s">
        <v>247</v>
      </c>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c r="CO73" s="287"/>
      <c r="CP73" s="287"/>
      <c r="CQ73" s="287"/>
      <c r="CR73" s="287"/>
      <c r="CS73" s="287"/>
      <c r="CT73" s="287"/>
      <c r="CU73" s="287"/>
      <c r="CV73" s="287"/>
      <c r="CW73" s="287"/>
    </row>
    <row r="74" spans="1:101">
      <c r="A74" s="287"/>
      <c r="B74" s="288" t="s">
        <v>240</v>
      </c>
      <c r="C74" s="293">
        <v>4</v>
      </c>
      <c r="D74" s="293">
        <v>4</v>
      </c>
      <c r="E74" s="293" t="s">
        <v>241</v>
      </c>
      <c r="F74" s="360">
        <f>'3j CPIH &amp; Attrition'!B46</f>
        <v>1</v>
      </c>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row>
    <row r="75" spans="1:101">
      <c r="A75" s="287"/>
      <c r="B75" s="288" t="s">
        <v>240</v>
      </c>
      <c r="C75" s="293">
        <v>5</v>
      </c>
      <c r="D75" s="293">
        <v>4</v>
      </c>
      <c r="E75" s="293" t="s">
        <v>241</v>
      </c>
      <c r="F75" s="360">
        <f>'3j CPIH &amp; Attrition'!B47</f>
        <v>1.0155355277573752</v>
      </c>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row>
    <row r="76" spans="1:101">
      <c r="A76" s="287"/>
      <c r="B76" s="288" t="s">
        <v>240</v>
      </c>
      <c r="C76" s="293">
        <v>6</v>
      </c>
      <c r="D76" s="293">
        <v>4</v>
      </c>
      <c r="E76" s="293" t="s">
        <v>241</v>
      </c>
      <c r="F76" s="360">
        <f>'3j CPIH &amp; Attrition'!B48</f>
        <v>1.0273778408983896</v>
      </c>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7"/>
      <c r="CB76" s="287"/>
      <c r="CC76" s="287"/>
      <c r="CD76" s="287"/>
      <c r="CE76" s="287"/>
      <c r="CF76" s="287"/>
      <c r="CG76" s="287"/>
      <c r="CH76" s="287"/>
      <c r="CI76" s="287"/>
      <c r="CJ76" s="287"/>
      <c r="CK76" s="287"/>
      <c r="CL76" s="287"/>
      <c r="CM76" s="287"/>
      <c r="CN76" s="287"/>
      <c r="CO76" s="287"/>
      <c r="CP76" s="287"/>
      <c r="CQ76" s="287"/>
      <c r="CR76" s="287"/>
      <c r="CS76" s="287"/>
      <c r="CT76" s="287"/>
      <c r="CU76" s="287"/>
      <c r="CV76" s="287"/>
      <c r="CW76" s="287"/>
    </row>
    <row r="77" spans="1:101">
      <c r="A77" s="287"/>
      <c r="B77" s="299" t="s">
        <v>240</v>
      </c>
      <c r="C77" s="300">
        <v>7</v>
      </c>
      <c r="D77" s="300">
        <v>4</v>
      </c>
      <c r="E77" s="300" t="s">
        <v>241</v>
      </c>
      <c r="F77" s="360">
        <f>'3j CPIH &amp; Attrition'!B49</f>
        <v>1.063322176765954</v>
      </c>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c r="CA77" s="287"/>
      <c r="CB77" s="287"/>
      <c r="CC77" s="287"/>
      <c r="CD77" s="287"/>
      <c r="CE77" s="287"/>
      <c r="CF77" s="287"/>
      <c r="CG77" s="287"/>
      <c r="CH77" s="287"/>
      <c r="CI77" s="287"/>
      <c r="CJ77" s="287"/>
      <c r="CK77" s="287"/>
      <c r="CL77" s="287"/>
      <c r="CM77" s="287"/>
      <c r="CN77" s="287"/>
      <c r="CO77" s="287"/>
      <c r="CP77" s="287"/>
      <c r="CQ77" s="287"/>
      <c r="CR77" s="287"/>
      <c r="CS77" s="287"/>
      <c r="CT77" s="287"/>
      <c r="CU77" s="287"/>
      <c r="CV77" s="287"/>
      <c r="CW77" s="287"/>
    </row>
    <row r="78" spans="1:101">
      <c r="A78" s="287"/>
      <c r="B78" s="287" t="s">
        <v>248</v>
      </c>
      <c r="C78" s="287"/>
      <c r="D78" s="287"/>
      <c r="E78" s="301"/>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287"/>
      <c r="CA78" s="287"/>
      <c r="CB78" s="287"/>
      <c r="CC78" s="287"/>
      <c r="CD78" s="287"/>
      <c r="CE78" s="287"/>
      <c r="CF78" s="287"/>
      <c r="CG78" s="287"/>
      <c r="CH78" s="287"/>
      <c r="CI78" s="287"/>
      <c r="CJ78" s="287"/>
      <c r="CK78" s="287"/>
      <c r="CL78" s="287"/>
      <c r="CM78" s="287"/>
      <c r="CN78" s="287"/>
      <c r="CO78" s="287"/>
      <c r="CP78" s="287"/>
      <c r="CQ78" s="287"/>
      <c r="CR78" s="287"/>
      <c r="CS78" s="287"/>
      <c r="CT78" s="287"/>
      <c r="CU78" s="287"/>
      <c r="CV78" s="287"/>
      <c r="CW78" s="287"/>
    </row>
    <row r="79" spans="1:101">
      <c r="A79" s="287"/>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c r="BZ79" s="287"/>
      <c r="CA79" s="287"/>
      <c r="CB79" s="287"/>
      <c r="CC79" s="287"/>
      <c r="CD79" s="287"/>
      <c r="CE79" s="287"/>
      <c r="CF79" s="287"/>
      <c r="CG79" s="287"/>
      <c r="CH79" s="287"/>
      <c r="CI79" s="287"/>
      <c r="CJ79" s="287"/>
      <c r="CK79" s="287"/>
      <c r="CL79" s="287"/>
      <c r="CM79" s="287"/>
      <c r="CN79" s="287"/>
      <c r="CO79" s="287"/>
      <c r="CP79" s="287"/>
      <c r="CQ79" s="287"/>
      <c r="CR79" s="287"/>
      <c r="CS79" s="287"/>
      <c r="CT79" s="287"/>
      <c r="CU79" s="287"/>
      <c r="CV79" s="287"/>
      <c r="CW79" s="287"/>
    </row>
    <row r="80" spans="1:101">
      <c r="A80" s="287"/>
      <c r="B80" s="287" t="s">
        <v>249</v>
      </c>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c r="CA80" s="287"/>
      <c r="CB80" s="287"/>
      <c r="CC80" s="287"/>
      <c r="CD80" s="287"/>
      <c r="CE80" s="287"/>
      <c r="CF80" s="287"/>
      <c r="CG80" s="287"/>
      <c r="CH80" s="287"/>
      <c r="CI80" s="287"/>
      <c r="CJ80" s="287"/>
      <c r="CK80" s="287"/>
      <c r="CL80" s="287"/>
      <c r="CM80" s="287"/>
      <c r="CN80" s="287"/>
      <c r="CO80" s="287"/>
      <c r="CP80" s="287"/>
      <c r="CQ80" s="287"/>
      <c r="CR80" s="287"/>
      <c r="CS80" s="287"/>
      <c r="CT80" s="287"/>
      <c r="CU80" s="287"/>
      <c r="CV80" s="287"/>
      <c r="CW80" s="287"/>
    </row>
    <row r="81" spans="1:101" ht="22.8">
      <c r="A81" s="287"/>
      <c r="B81" s="473"/>
      <c r="C81" s="473" t="s">
        <v>168</v>
      </c>
      <c r="D81" s="475" t="s">
        <v>66</v>
      </c>
      <c r="E81" s="475" t="s">
        <v>68</v>
      </c>
      <c r="F81" s="285" t="s">
        <v>747</v>
      </c>
      <c r="G81" s="285" t="s">
        <v>748</v>
      </c>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c r="CA81" s="287"/>
      <c r="CB81" s="287"/>
      <c r="CC81" s="287"/>
      <c r="CD81" s="287"/>
      <c r="CE81" s="287"/>
      <c r="CF81" s="287"/>
      <c r="CG81" s="287"/>
      <c r="CH81" s="287"/>
      <c r="CI81" s="287"/>
      <c r="CJ81" s="287"/>
      <c r="CK81" s="287"/>
      <c r="CL81" s="287"/>
      <c r="CM81" s="287"/>
      <c r="CN81" s="287"/>
      <c r="CO81" s="287"/>
      <c r="CP81" s="287"/>
      <c r="CQ81" s="287"/>
      <c r="CR81" s="287"/>
      <c r="CS81" s="287"/>
      <c r="CT81" s="287"/>
      <c r="CU81" s="287"/>
      <c r="CV81" s="287"/>
      <c r="CW81" s="287"/>
    </row>
    <row r="82" spans="1:101" ht="22.95" customHeight="1">
      <c r="A82" s="287"/>
      <c r="B82" s="474"/>
      <c r="C82" s="474"/>
      <c r="D82" s="476"/>
      <c r="E82" s="476"/>
      <c r="F82" s="470" t="s">
        <v>250</v>
      </c>
      <c r="G82" s="471"/>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c r="CF82" s="287"/>
      <c r="CG82" s="287"/>
      <c r="CH82" s="287"/>
      <c r="CI82" s="287"/>
      <c r="CJ82" s="287"/>
      <c r="CK82" s="287"/>
      <c r="CL82" s="287"/>
      <c r="CM82" s="287"/>
      <c r="CN82" s="287"/>
      <c r="CO82" s="287"/>
      <c r="CP82" s="287"/>
      <c r="CQ82" s="287"/>
      <c r="CR82" s="287"/>
      <c r="CS82" s="287"/>
      <c r="CT82" s="287"/>
      <c r="CU82" s="287"/>
      <c r="CV82" s="287"/>
      <c r="CW82" s="287"/>
    </row>
    <row r="83" spans="1:101">
      <c r="A83" s="287"/>
      <c r="B83" s="288" t="s">
        <v>171</v>
      </c>
      <c r="C83" s="288" t="s">
        <v>172</v>
      </c>
      <c r="D83" s="288" t="s">
        <v>126</v>
      </c>
      <c r="E83" s="288" t="s">
        <v>173</v>
      </c>
      <c r="F83" s="190" cm="1">
        <f t="array" ref="F83">IFERROR((F10-$F45)*INDEX($F$74:$F$77,MATCH(INT(RIGHT($C83,1)),$C$74:$C$77,0),0),"")</f>
        <v>-0.19676338991889786</v>
      </c>
      <c r="G83" s="190" cm="1">
        <f t="array" ref="G83">IFERROR((G10-$F45)*INDEX($F$74:$F$77,MATCH(INT(RIGHT($C83,1)),$C$74:$C$77,0),0),"")</f>
        <v>-0.19676338991889786</v>
      </c>
      <c r="H83" s="287"/>
      <c r="I83" s="287"/>
      <c r="J83" s="348"/>
      <c r="K83" s="348"/>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c r="BZ83" s="287"/>
      <c r="CA83" s="287"/>
      <c r="CB83" s="287"/>
      <c r="CC83" s="287"/>
      <c r="CD83" s="287"/>
      <c r="CE83" s="287"/>
      <c r="CF83" s="287"/>
      <c r="CG83" s="287"/>
      <c r="CH83" s="287"/>
      <c r="CI83" s="287"/>
      <c r="CJ83" s="287"/>
      <c r="CK83" s="287"/>
      <c r="CL83" s="287"/>
      <c r="CM83" s="287"/>
      <c r="CN83" s="287"/>
      <c r="CO83" s="287"/>
      <c r="CP83" s="287"/>
      <c r="CQ83" s="287"/>
      <c r="CR83" s="287"/>
      <c r="CS83" s="287"/>
      <c r="CT83" s="287"/>
      <c r="CU83" s="287"/>
      <c r="CV83" s="287"/>
      <c r="CW83" s="287"/>
    </row>
    <row r="84" spans="1:101">
      <c r="A84" s="287"/>
      <c r="B84" s="288" t="s">
        <v>171</v>
      </c>
      <c r="C84" s="288" t="s">
        <v>172</v>
      </c>
      <c r="D84" s="288" t="s">
        <v>126</v>
      </c>
      <c r="E84" s="288" t="s">
        <v>174</v>
      </c>
      <c r="F84" s="190" cm="1">
        <f t="array" ref="F84">IFERROR((F11-$F46)*INDEX($F$74:$F$77,MATCH(INT(RIGHT($C84,1)),$C$74:$C$77,0),0),"")</f>
        <v>-0.19676338991889786</v>
      </c>
      <c r="G84" s="190" cm="1">
        <f t="array" ref="G84">IFERROR((G11-$F46)*INDEX($F$74:$F$77,MATCH(INT(RIGHT($C84,1)),$C$74:$C$77,0),0),"")</f>
        <v>-0.19676338991889786</v>
      </c>
      <c r="H84" s="287"/>
      <c r="I84" s="287"/>
      <c r="J84" s="348"/>
      <c r="K84" s="348"/>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row>
    <row r="85" spans="1:101">
      <c r="A85" s="287"/>
      <c r="B85" s="288" t="s">
        <v>171</v>
      </c>
      <c r="C85" s="288" t="s">
        <v>172</v>
      </c>
      <c r="D85" s="288" t="s">
        <v>126</v>
      </c>
      <c r="E85" s="288" t="s">
        <v>148</v>
      </c>
      <c r="F85" s="190" cm="1">
        <f t="array" ref="F85">IFERROR((F12-$F47)*INDEX($F$74:$F$77,MATCH(INT(RIGHT($C85,1)),$C$74:$C$77,0),0),"")</f>
        <v>0</v>
      </c>
      <c r="G85" s="190" cm="1">
        <f t="array" ref="G85">IFERROR((G12-$F47)*INDEX($F$74:$F$77,MATCH(INT(RIGHT($C85,1)),$C$74:$C$77,0),0),"")</f>
        <v>0</v>
      </c>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c r="CF85" s="287"/>
      <c r="CG85" s="287"/>
      <c r="CH85" s="287"/>
      <c r="CI85" s="287"/>
      <c r="CJ85" s="287"/>
      <c r="CK85" s="287"/>
      <c r="CL85" s="287"/>
      <c r="CM85" s="287"/>
      <c r="CN85" s="287"/>
      <c r="CO85" s="287"/>
      <c r="CP85" s="287"/>
      <c r="CQ85" s="287"/>
      <c r="CR85" s="287"/>
      <c r="CS85" s="287"/>
      <c r="CT85" s="287"/>
      <c r="CU85" s="287"/>
      <c r="CV85" s="287"/>
      <c r="CW85" s="287"/>
    </row>
    <row r="86" spans="1:101">
      <c r="A86" s="287"/>
      <c r="B86" s="288" t="s">
        <v>171</v>
      </c>
      <c r="C86" s="288" t="s">
        <v>172</v>
      </c>
      <c r="D86" s="288" t="s">
        <v>150</v>
      </c>
      <c r="E86" s="288" t="s">
        <v>173</v>
      </c>
      <c r="F86" s="190" cm="1">
        <f t="array" ref="F86">IFERROR((F13-$F48)*INDEX($F$74:$F$77,MATCH(INT(RIGHT($C86,1)),$C$74:$C$77,0),0),"")</f>
        <v>-0.19676338991889786</v>
      </c>
      <c r="G86" s="190" cm="1">
        <f t="array" ref="G86">IFERROR((G13-$F48)*INDEX($F$74:$F$77,MATCH(INT(RIGHT($C86,1)),$C$74:$C$77,0),0),"")</f>
        <v>-0.19676338991889786</v>
      </c>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287"/>
      <c r="CD86" s="287"/>
      <c r="CE86" s="287"/>
      <c r="CF86" s="287"/>
      <c r="CG86" s="287"/>
      <c r="CH86" s="287"/>
      <c r="CI86" s="287"/>
      <c r="CJ86" s="287"/>
      <c r="CK86" s="287"/>
      <c r="CL86" s="287"/>
      <c r="CM86" s="287"/>
      <c r="CN86" s="287"/>
      <c r="CO86" s="287"/>
      <c r="CP86" s="287"/>
      <c r="CQ86" s="287"/>
      <c r="CR86" s="287"/>
      <c r="CS86" s="287"/>
      <c r="CT86" s="287"/>
      <c r="CU86" s="287"/>
      <c r="CV86" s="287"/>
      <c r="CW86" s="287"/>
    </row>
    <row r="87" spans="1:101">
      <c r="A87" s="287"/>
      <c r="B87" s="288" t="s">
        <v>171</v>
      </c>
      <c r="C87" s="288" t="s">
        <v>172</v>
      </c>
      <c r="D87" s="288" t="s">
        <v>150</v>
      </c>
      <c r="E87" s="288" t="s">
        <v>174</v>
      </c>
      <c r="F87" s="190" cm="1">
        <f t="array" ref="F87">IFERROR((F14-$F49)*INDEX($F$74:$F$77,MATCH(INT(RIGHT($C87,1)),$C$74:$C$77,0),0),"")</f>
        <v>-0.19676338991889786</v>
      </c>
      <c r="G87" s="190" cm="1">
        <f t="array" ref="G87">IFERROR((G14-$F49)*INDEX($F$74:$F$77,MATCH(INT(RIGHT($C87,1)),$C$74:$C$77,0),0),"")</f>
        <v>-0.19676338991889786</v>
      </c>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7"/>
      <c r="CE87" s="287"/>
      <c r="CF87" s="287"/>
      <c r="CG87" s="287"/>
      <c r="CH87" s="287"/>
      <c r="CI87" s="287"/>
      <c r="CJ87" s="287"/>
      <c r="CK87" s="287"/>
      <c r="CL87" s="287"/>
      <c r="CM87" s="287"/>
      <c r="CN87" s="287"/>
      <c r="CO87" s="287"/>
      <c r="CP87" s="287"/>
      <c r="CQ87" s="287"/>
      <c r="CR87" s="287"/>
      <c r="CS87" s="287"/>
      <c r="CT87" s="287"/>
      <c r="CU87" s="287"/>
      <c r="CV87" s="287"/>
      <c r="CW87" s="287"/>
    </row>
    <row r="88" spans="1:101">
      <c r="A88" s="287"/>
      <c r="B88" s="288" t="s">
        <v>171</v>
      </c>
      <c r="C88" s="288" t="s">
        <v>172</v>
      </c>
      <c r="D88" s="288" t="s">
        <v>150</v>
      </c>
      <c r="E88" s="288" t="s">
        <v>148</v>
      </c>
      <c r="F88" s="190" cm="1">
        <f t="array" ref="F88">IFERROR((F15-$F50)*INDEX($F$74:$F$77,MATCH(INT(RIGHT($C88,1)),$C$74:$C$77,0),0),"")</f>
        <v>0</v>
      </c>
      <c r="G88" s="190" cm="1">
        <f t="array" ref="G88">IFERROR((G15-$F50)*INDEX($F$74:$F$77,MATCH(INT(RIGHT($C88,1)),$C$74:$C$77,0),0),"")</f>
        <v>0</v>
      </c>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c r="CA88" s="287"/>
      <c r="CB88" s="287"/>
      <c r="CC88" s="287"/>
      <c r="CD88" s="287"/>
      <c r="CE88" s="287"/>
      <c r="CF88" s="287"/>
      <c r="CG88" s="287"/>
      <c r="CH88" s="287"/>
      <c r="CI88" s="287"/>
      <c r="CJ88" s="287"/>
      <c r="CK88" s="287"/>
      <c r="CL88" s="287"/>
      <c r="CM88" s="287"/>
      <c r="CN88" s="287"/>
      <c r="CO88" s="287"/>
      <c r="CP88" s="287"/>
      <c r="CQ88" s="287"/>
      <c r="CR88" s="287"/>
      <c r="CS88" s="287"/>
      <c r="CT88" s="287"/>
      <c r="CU88" s="287"/>
      <c r="CV88" s="287"/>
      <c r="CW88" s="287"/>
    </row>
    <row r="89" spans="1:101">
      <c r="A89" s="287"/>
      <c r="B89" s="288" t="s">
        <v>171</v>
      </c>
      <c r="C89" s="288" t="s">
        <v>175</v>
      </c>
      <c r="D89" s="288" t="s">
        <v>126</v>
      </c>
      <c r="E89" s="288" t="s">
        <v>173</v>
      </c>
      <c r="F89" s="190" cm="1">
        <f t="array" ref="F89">IFERROR((F16-$F51)*INDEX($F$74:$F$77,MATCH(INT(RIGHT($C89,1)),$C$74:$C$77,0),0),"")</f>
        <v>-4.4730323800321874E-2</v>
      </c>
      <c r="G89" s="190" cm="1">
        <f t="array" ref="G89">IFERROR((G16-$F51)*INDEX($F$74:$F$77,MATCH(INT(RIGHT($C89,1)),$C$74:$C$77,0),0),"")</f>
        <v>-4.4730323800321874E-2</v>
      </c>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row>
    <row r="90" spans="1:101">
      <c r="A90" s="287"/>
      <c r="B90" s="288" t="s">
        <v>171</v>
      </c>
      <c r="C90" s="288" t="s">
        <v>175</v>
      </c>
      <c r="D90" s="288" t="s">
        <v>126</v>
      </c>
      <c r="E90" s="288" t="s">
        <v>174</v>
      </c>
      <c r="F90" s="190" cm="1">
        <f t="array" ref="F90">IFERROR((F17-$F52)*INDEX($F$74:$F$77,MATCH(INT(RIGHT($C90,1)),$C$74:$C$77,0),0),"")</f>
        <v>-4.4730323800321874E-2</v>
      </c>
      <c r="G90" s="190" cm="1">
        <f t="array" ref="G90">IFERROR((G17-$F52)*INDEX($F$74:$F$77,MATCH(INT(RIGHT($C90,1)),$C$74:$C$77,0),0),"")</f>
        <v>-4.4730323800321874E-2</v>
      </c>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7"/>
      <c r="CW90" s="287"/>
    </row>
    <row r="91" spans="1:101">
      <c r="A91" s="287"/>
      <c r="B91" s="288" t="s">
        <v>171</v>
      </c>
      <c r="C91" s="288" t="s">
        <v>175</v>
      </c>
      <c r="D91" s="288" t="s">
        <v>126</v>
      </c>
      <c r="E91" s="288" t="s">
        <v>148</v>
      </c>
      <c r="F91" s="190" cm="1">
        <f t="array" ref="F91">IFERROR((F18-$F53)*INDEX($F$74:$F$77,MATCH(INT(RIGHT($C91,1)),$C$74:$C$77,0),0),"")</f>
        <v>0</v>
      </c>
      <c r="G91" s="190" cm="1">
        <f t="array" ref="G91">IFERROR((G18-$F53)*INDEX($F$74:$F$77,MATCH(INT(RIGHT($C91,1)),$C$74:$C$77,0),0),"")</f>
        <v>0</v>
      </c>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287"/>
      <c r="CT91" s="287"/>
      <c r="CU91" s="287"/>
      <c r="CV91" s="287"/>
      <c r="CW91" s="287"/>
    </row>
    <row r="92" spans="1:101">
      <c r="A92" s="287"/>
      <c r="B92" s="288" t="s">
        <v>171</v>
      </c>
      <c r="C92" s="288" t="s">
        <v>175</v>
      </c>
      <c r="D92" s="288" t="s">
        <v>150</v>
      </c>
      <c r="E92" s="288" t="s">
        <v>173</v>
      </c>
      <c r="F92" s="190" cm="1">
        <f t="array" ref="F92">IFERROR((F19-$F54)*INDEX($F$74:$F$77,MATCH(INT(RIGHT($C92,1)),$C$74:$C$77,0),0),"")</f>
        <v>-4.4730323800321874E-2</v>
      </c>
      <c r="G92" s="190" cm="1">
        <f t="array" ref="G92">IFERROR((G19-$F54)*INDEX($F$74:$F$77,MATCH(INT(RIGHT($C92,1)),$C$74:$C$77,0),0),"")</f>
        <v>-4.4730323800321874E-2</v>
      </c>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287"/>
      <c r="CA92" s="287"/>
      <c r="CB92" s="287"/>
      <c r="CC92" s="287"/>
      <c r="CD92" s="287"/>
      <c r="CE92" s="287"/>
      <c r="CF92" s="287"/>
      <c r="CG92" s="287"/>
      <c r="CH92" s="287"/>
      <c r="CI92" s="287"/>
      <c r="CJ92" s="287"/>
      <c r="CK92" s="287"/>
      <c r="CL92" s="287"/>
      <c r="CM92" s="287"/>
      <c r="CN92" s="287"/>
      <c r="CO92" s="287"/>
      <c r="CP92" s="287"/>
      <c r="CQ92" s="287"/>
      <c r="CR92" s="287"/>
      <c r="CS92" s="287"/>
      <c r="CT92" s="287"/>
      <c r="CU92" s="287"/>
      <c r="CV92" s="287"/>
      <c r="CW92" s="287"/>
    </row>
    <row r="93" spans="1:101">
      <c r="A93" s="287"/>
      <c r="B93" s="288" t="s">
        <v>171</v>
      </c>
      <c r="C93" s="288" t="s">
        <v>175</v>
      </c>
      <c r="D93" s="288" t="s">
        <v>150</v>
      </c>
      <c r="E93" s="288" t="s">
        <v>174</v>
      </c>
      <c r="F93" s="190" cm="1">
        <f t="array" ref="F93">IFERROR((F20-$F55)*INDEX($F$74:$F$77,MATCH(INT(RIGHT($C93,1)),$C$74:$C$77,0),0),"")</f>
        <v>-4.4730323800321874E-2</v>
      </c>
      <c r="G93" s="190" cm="1">
        <f t="array" ref="G93">IFERROR((G20-$F55)*INDEX($F$74:$F$77,MATCH(INT(RIGHT($C93,1)),$C$74:$C$77,0),0),"")</f>
        <v>-4.4730323800321874E-2</v>
      </c>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row>
    <row r="94" spans="1:101">
      <c r="A94" s="287"/>
      <c r="B94" s="288" t="s">
        <v>171</v>
      </c>
      <c r="C94" s="288" t="s">
        <v>175</v>
      </c>
      <c r="D94" s="288" t="s">
        <v>150</v>
      </c>
      <c r="E94" s="288" t="s">
        <v>148</v>
      </c>
      <c r="F94" s="190" cm="1">
        <f t="array" ref="F94">IFERROR((F21-$F56)*INDEX($F$74:$F$77,MATCH(INT(RIGHT($C94,1)),$C$74:$C$77,0),0),"")</f>
        <v>0</v>
      </c>
      <c r="G94" s="190" cm="1">
        <f t="array" ref="G94">IFERROR((G21-$F56)*INDEX($F$74:$F$77,MATCH(INT(RIGHT($C94,1)),$C$74:$C$77,0),0),"")</f>
        <v>0</v>
      </c>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c r="CA94" s="287"/>
      <c r="CB94" s="287"/>
      <c r="CC94" s="287"/>
      <c r="CD94" s="287"/>
      <c r="CE94" s="287"/>
      <c r="CF94" s="287"/>
      <c r="CG94" s="287"/>
      <c r="CH94" s="287"/>
      <c r="CI94" s="287"/>
      <c r="CJ94" s="287"/>
      <c r="CK94" s="287"/>
      <c r="CL94" s="287"/>
      <c r="CM94" s="287"/>
      <c r="CN94" s="287"/>
      <c r="CO94" s="287"/>
      <c r="CP94" s="287"/>
      <c r="CQ94" s="287"/>
      <c r="CR94" s="287"/>
      <c r="CS94" s="287"/>
      <c r="CT94" s="287"/>
      <c r="CU94" s="287"/>
      <c r="CV94" s="287"/>
      <c r="CW94" s="287"/>
    </row>
    <row r="95" spans="1:101">
      <c r="A95" s="287"/>
      <c r="B95" s="288" t="s">
        <v>171</v>
      </c>
      <c r="C95" s="288" t="s">
        <v>176</v>
      </c>
      <c r="D95" s="288" t="s">
        <v>126</v>
      </c>
      <c r="E95" s="288" t="s">
        <v>173</v>
      </c>
      <c r="F95" s="190" cm="1">
        <f t="array" ref="F95">IFERROR((F22-$F57)*INDEX($F$74:$F$77,MATCH(INT(RIGHT($C95,1)),$C$74:$C$77,0),0),"")</f>
        <v>-1.1389585276550411</v>
      </c>
      <c r="G95" s="190" cm="1">
        <f t="array" ref="G95">IFERROR((G22-$F57)*INDEX($F$74:$F$77,MATCH(INT(RIGHT($C95,1)),$C$74:$C$77,0),0),"")</f>
        <v>-1.1389585276550411</v>
      </c>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c r="CA95" s="287"/>
      <c r="CB95" s="287"/>
      <c r="CC95" s="287"/>
      <c r="CD95" s="287"/>
      <c r="CE95" s="287"/>
      <c r="CF95" s="287"/>
      <c r="CG95" s="287"/>
      <c r="CH95" s="287"/>
      <c r="CI95" s="287"/>
      <c r="CJ95" s="287"/>
      <c r="CK95" s="287"/>
      <c r="CL95" s="287"/>
      <c r="CM95" s="287"/>
      <c r="CN95" s="287"/>
      <c r="CO95" s="287"/>
      <c r="CP95" s="287"/>
      <c r="CQ95" s="287"/>
      <c r="CR95" s="287"/>
      <c r="CS95" s="287"/>
      <c r="CT95" s="287"/>
      <c r="CU95" s="287"/>
      <c r="CV95" s="287"/>
      <c r="CW95" s="287"/>
    </row>
    <row r="96" spans="1:101">
      <c r="A96" s="287"/>
      <c r="B96" s="288" t="s">
        <v>171</v>
      </c>
      <c r="C96" s="288" t="s">
        <v>176</v>
      </c>
      <c r="D96" s="288" t="s">
        <v>126</v>
      </c>
      <c r="E96" s="288" t="s">
        <v>174</v>
      </c>
      <c r="F96" s="190" cm="1">
        <f t="array" ref="F96">IFERROR((F23-$F58)*INDEX($F$74:$F$77,MATCH(INT(RIGHT($C96,1)),$C$74:$C$77,0),0),"")</f>
        <v>-1.1389585276550411</v>
      </c>
      <c r="G96" s="190" cm="1">
        <f t="array" ref="G96">IFERROR((G23-$F58)*INDEX($F$74:$F$77,MATCH(INT(RIGHT($C96,1)),$C$74:$C$77,0),0),"")</f>
        <v>-1.1389585276550411</v>
      </c>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287"/>
      <c r="CD96" s="287"/>
      <c r="CE96" s="287"/>
      <c r="CF96" s="287"/>
      <c r="CG96" s="287"/>
      <c r="CH96" s="287"/>
      <c r="CI96" s="287"/>
      <c r="CJ96" s="287"/>
      <c r="CK96" s="287"/>
      <c r="CL96" s="287"/>
      <c r="CM96" s="287"/>
      <c r="CN96" s="287"/>
      <c r="CO96" s="287"/>
      <c r="CP96" s="287"/>
      <c r="CQ96" s="287"/>
      <c r="CR96" s="287"/>
      <c r="CS96" s="287"/>
      <c r="CT96" s="287"/>
      <c r="CU96" s="287"/>
      <c r="CV96" s="287"/>
      <c r="CW96" s="287"/>
    </row>
    <row r="97" spans="1:101">
      <c r="A97" s="287"/>
      <c r="B97" s="288" t="s">
        <v>171</v>
      </c>
      <c r="C97" s="288" t="s">
        <v>176</v>
      </c>
      <c r="D97" s="288" t="s">
        <v>126</v>
      </c>
      <c r="E97" s="288" t="s">
        <v>148</v>
      </c>
      <c r="F97" s="190" cm="1">
        <f t="array" ref="F97">IFERROR((F24-$F59)*INDEX($F$74:$F$77,MATCH(INT(RIGHT($C97,1)),$C$74:$C$77,0),0),"")</f>
        <v>0</v>
      </c>
      <c r="G97" s="190" cm="1">
        <f t="array" ref="G97">IFERROR((G24-$F59)*INDEX($F$74:$F$77,MATCH(INT(RIGHT($C97,1)),$C$74:$C$77,0),0),"")</f>
        <v>0</v>
      </c>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287"/>
      <c r="CM97" s="287"/>
      <c r="CN97" s="287"/>
      <c r="CO97" s="287"/>
      <c r="CP97" s="287"/>
      <c r="CQ97" s="287"/>
      <c r="CR97" s="287"/>
      <c r="CS97" s="287"/>
      <c r="CT97" s="287"/>
      <c r="CU97" s="287"/>
      <c r="CV97" s="287"/>
      <c r="CW97" s="287"/>
    </row>
    <row r="98" spans="1:101">
      <c r="A98" s="287"/>
      <c r="B98" s="288" t="s">
        <v>171</v>
      </c>
      <c r="C98" s="288" t="s">
        <v>176</v>
      </c>
      <c r="D98" s="288" t="s">
        <v>150</v>
      </c>
      <c r="E98" s="288" t="s">
        <v>173</v>
      </c>
      <c r="F98" s="190" cm="1">
        <f t="array" ref="F98">IFERROR((F25-$F60)*INDEX($F$74:$F$77,MATCH(INT(RIGHT($C98,1)),$C$74:$C$77,0),0),"")</f>
        <v>-1.1389585276550411</v>
      </c>
      <c r="G98" s="190" cm="1">
        <f t="array" ref="G98">IFERROR((G25-$F60)*INDEX($F$74:$F$77,MATCH(INT(RIGHT($C98,1)),$C$74:$C$77,0),0),"")</f>
        <v>-1.1389585276550411</v>
      </c>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c r="CF98" s="287"/>
      <c r="CG98" s="287"/>
      <c r="CH98" s="287"/>
      <c r="CI98" s="287"/>
      <c r="CJ98" s="287"/>
      <c r="CK98" s="287"/>
      <c r="CL98" s="287"/>
      <c r="CM98" s="287"/>
      <c r="CN98" s="287"/>
      <c r="CO98" s="287"/>
      <c r="CP98" s="287"/>
      <c r="CQ98" s="287"/>
      <c r="CR98" s="287"/>
      <c r="CS98" s="287"/>
      <c r="CT98" s="287"/>
      <c r="CU98" s="287"/>
      <c r="CV98" s="287"/>
      <c r="CW98" s="287"/>
    </row>
    <row r="99" spans="1:101">
      <c r="A99" s="287"/>
      <c r="B99" s="288" t="s">
        <v>171</v>
      </c>
      <c r="C99" s="288" t="s">
        <v>176</v>
      </c>
      <c r="D99" s="288" t="s">
        <v>150</v>
      </c>
      <c r="E99" s="288" t="s">
        <v>174</v>
      </c>
      <c r="F99" s="190" cm="1">
        <f t="array" ref="F99">IFERROR((F26-$F61)*INDEX($F$74:$F$77,MATCH(INT(RIGHT($C99,1)),$C$74:$C$77,0),0),"")</f>
        <v>-1.1389585276550411</v>
      </c>
      <c r="G99" s="190" cm="1">
        <f t="array" ref="G99">IFERROR((G26-$F61)*INDEX($F$74:$F$77,MATCH(INT(RIGHT($C99,1)),$C$74:$C$77,0),0),"")</f>
        <v>-1.1389585276550411</v>
      </c>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287"/>
      <c r="CM99" s="287"/>
      <c r="CN99" s="287"/>
      <c r="CO99" s="287"/>
      <c r="CP99" s="287"/>
      <c r="CQ99" s="287"/>
      <c r="CR99" s="287"/>
      <c r="CS99" s="287"/>
      <c r="CT99" s="287"/>
      <c r="CU99" s="287"/>
      <c r="CV99" s="287"/>
      <c r="CW99" s="287"/>
    </row>
    <row r="100" spans="1:101">
      <c r="A100" s="287"/>
      <c r="B100" s="288" t="s">
        <v>171</v>
      </c>
      <c r="C100" s="288" t="s">
        <v>176</v>
      </c>
      <c r="D100" s="288" t="s">
        <v>150</v>
      </c>
      <c r="E100" s="288" t="s">
        <v>148</v>
      </c>
      <c r="F100" s="190" cm="1">
        <f t="array" ref="F100">IFERROR((F27-$F62)*INDEX($F$74:$F$77,MATCH(INT(RIGHT($C100,1)),$C$74:$C$77,0),0),"")</f>
        <v>0</v>
      </c>
      <c r="G100" s="190" cm="1">
        <f t="array" ref="G100">IFERROR((G27-$F62)*INDEX($F$74:$F$77,MATCH(INT(RIGHT($C100,1)),$C$74:$C$77,0),0),"")</f>
        <v>0</v>
      </c>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c r="CA100" s="287"/>
      <c r="CB100" s="287"/>
      <c r="CC100" s="287"/>
      <c r="CD100" s="287"/>
      <c r="CE100" s="287"/>
      <c r="CF100" s="287"/>
      <c r="CG100" s="287"/>
      <c r="CH100" s="287"/>
      <c r="CI100" s="287"/>
      <c r="CJ100" s="287"/>
      <c r="CK100" s="287"/>
      <c r="CL100" s="287"/>
      <c r="CM100" s="287"/>
      <c r="CN100" s="287"/>
      <c r="CO100" s="287"/>
      <c r="CP100" s="287"/>
      <c r="CQ100" s="287"/>
      <c r="CR100" s="287"/>
      <c r="CS100" s="287"/>
      <c r="CT100" s="287"/>
      <c r="CU100" s="287"/>
      <c r="CV100" s="287"/>
      <c r="CW100" s="287"/>
    </row>
    <row r="101" spans="1:101">
      <c r="A101" s="287"/>
      <c r="B101" s="288" t="s">
        <v>171</v>
      </c>
      <c r="C101" s="288" t="s">
        <v>234</v>
      </c>
      <c r="D101" s="288" t="s">
        <v>126</v>
      </c>
      <c r="E101" s="288" t="s">
        <v>173</v>
      </c>
      <c r="F101" s="190" cm="1">
        <f t="array" ref="F101">IFERROR((F28-$F63)*INDEX($F$74:$F$77,MATCH(INT(RIGHT($C101,1)),$C$74:$C$77,0),0),"")</f>
        <v>1.8152230765889106</v>
      </c>
      <c r="G101" s="190" cm="1">
        <f t="array" ref="G101">IFERROR((G28-$F63)*INDEX($F$74:$F$77,MATCH(INT(RIGHT($C101,1)),$C$74:$C$77,0),0),"")</f>
        <v>1.8152230765889106</v>
      </c>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S101" s="287"/>
      <c r="CT101" s="287"/>
      <c r="CU101" s="287"/>
      <c r="CV101" s="287"/>
      <c r="CW101" s="287"/>
    </row>
    <row r="102" spans="1:101">
      <c r="A102" s="287"/>
      <c r="B102" s="288" t="s">
        <v>171</v>
      </c>
      <c r="C102" s="288" t="s">
        <v>234</v>
      </c>
      <c r="D102" s="288" t="s">
        <v>126</v>
      </c>
      <c r="E102" s="288" t="s">
        <v>174</v>
      </c>
      <c r="F102" s="190" cm="1">
        <f t="array" ref="F102">IFERROR((F29-$F64)*INDEX($F$74:$F$77,MATCH(INT(RIGHT($C102,1)),$C$74:$C$77,0),0),"")</f>
        <v>1.8152230765889106</v>
      </c>
      <c r="G102" s="190" cm="1">
        <f t="array" ref="G102">IFERROR((G29-$F64)*INDEX($F$74:$F$77,MATCH(INT(RIGHT($C102,1)),$C$74:$C$77,0),0),"")</f>
        <v>1.8152230765889106</v>
      </c>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c r="CF102" s="287"/>
      <c r="CG102" s="287"/>
      <c r="CH102" s="287"/>
      <c r="CI102" s="287"/>
      <c r="CJ102" s="287"/>
      <c r="CK102" s="287"/>
      <c r="CL102" s="287"/>
      <c r="CM102" s="287"/>
      <c r="CN102" s="287"/>
      <c r="CO102" s="287"/>
      <c r="CP102" s="287"/>
      <c r="CQ102" s="287"/>
      <c r="CR102" s="287"/>
      <c r="CS102" s="287"/>
      <c r="CT102" s="287"/>
      <c r="CU102" s="287"/>
      <c r="CV102" s="287"/>
      <c r="CW102" s="287"/>
    </row>
    <row r="103" spans="1:101">
      <c r="A103" s="287"/>
      <c r="B103" s="288" t="s">
        <v>171</v>
      </c>
      <c r="C103" s="288" t="s">
        <v>234</v>
      </c>
      <c r="D103" s="288" t="s">
        <v>126</v>
      </c>
      <c r="E103" s="288" t="s">
        <v>148</v>
      </c>
      <c r="F103" s="190" cm="1">
        <f t="array" ref="F103">IFERROR((F30-$F65)*INDEX($F$74:$F$77,MATCH(INT(RIGHT($C103,1)),$C$74:$C$77,0),0),"")</f>
        <v>0</v>
      </c>
      <c r="G103" s="190" cm="1">
        <f t="array" ref="G103">IFERROR((G30-$F65)*INDEX($F$74:$F$77,MATCH(INT(RIGHT($C103,1)),$C$74:$C$77,0),0),"")</f>
        <v>0</v>
      </c>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row>
    <row r="104" spans="1:101">
      <c r="A104" s="287"/>
      <c r="B104" s="288" t="s">
        <v>171</v>
      </c>
      <c r="C104" s="288" t="s">
        <v>234</v>
      </c>
      <c r="D104" s="288" t="s">
        <v>150</v>
      </c>
      <c r="E104" s="288" t="s">
        <v>173</v>
      </c>
      <c r="F104" s="190" cm="1">
        <f t="array" ref="F104">IFERROR((F31-$F66)*INDEX($F$74:$F$77,MATCH(INT(RIGHT($C104,1)),$C$74:$C$77,0),0),"")</f>
        <v>1.8152230765889106</v>
      </c>
      <c r="G104" s="190" cm="1">
        <f t="array" ref="G104">IFERROR((G31-$F66)*INDEX($F$74:$F$77,MATCH(INT(RIGHT($C104,1)),$C$74:$C$77,0),0),"")</f>
        <v>1.8152230765889106</v>
      </c>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7"/>
      <c r="CD104" s="287"/>
      <c r="CE104" s="287"/>
      <c r="CF104" s="287"/>
      <c r="CG104" s="287"/>
      <c r="CH104" s="287"/>
      <c r="CI104" s="287"/>
      <c r="CJ104" s="287"/>
      <c r="CK104" s="287"/>
      <c r="CL104" s="287"/>
      <c r="CM104" s="287"/>
      <c r="CN104" s="287"/>
      <c r="CO104" s="287"/>
      <c r="CP104" s="287"/>
      <c r="CQ104" s="287"/>
      <c r="CR104" s="287"/>
      <c r="CS104" s="287"/>
      <c r="CT104" s="287"/>
      <c r="CU104" s="287"/>
      <c r="CV104" s="287"/>
      <c r="CW104" s="287"/>
    </row>
    <row r="105" spans="1:101">
      <c r="A105" s="287"/>
      <c r="B105" s="288" t="s">
        <v>171</v>
      </c>
      <c r="C105" s="288" t="s">
        <v>234</v>
      </c>
      <c r="D105" s="288" t="s">
        <v>150</v>
      </c>
      <c r="E105" s="288" t="s">
        <v>174</v>
      </c>
      <c r="F105" s="190" cm="1">
        <f t="array" ref="F105">IFERROR((F32-$F67)*INDEX($F$74:$F$77,MATCH(INT(RIGHT($C105,1)),$C$74:$C$77,0),0),"")</f>
        <v>1.8152230765889106</v>
      </c>
      <c r="G105" s="190" cm="1">
        <f t="array" ref="G105">IFERROR((G32-$F67)*INDEX($F$74:$F$77,MATCH(INT(RIGHT($C105,1)),$C$74:$C$77,0),0),"")</f>
        <v>1.8152230765889106</v>
      </c>
      <c r="H105" s="287"/>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c r="CA105" s="287"/>
      <c r="CB105" s="287"/>
      <c r="CC105" s="287"/>
      <c r="CD105" s="287"/>
      <c r="CE105" s="287"/>
      <c r="CF105" s="287"/>
      <c r="CG105" s="287"/>
      <c r="CH105" s="287"/>
      <c r="CI105" s="287"/>
      <c r="CJ105" s="287"/>
      <c r="CK105" s="287"/>
      <c r="CL105" s="287"/>
      <c r="CM105" s="287"/>
      <c r="CN105" s="287"/>
      <c r="CO105" s="287"/>
      <c r="CP105" s="287"/>
      <c r="CQ105" s="287"/>
      <c r="CR105" s="287"/>
      <c r="CS105" s="287"/>
      <c r="CT105" s="287"/>
      <c r="CU105" s="287"/>
      <c r="CV105" s="287"/>
      <c r="CW105" s="287"/>
    </row>
    <row r="106" spans="1:101">
      <c r="A106" s="287"/>
      <c r="B106" s="288" t="s">
        <v>171</v>
      </c>
      <c r="C106" s="288" t="s">
        <v>234</v>
      </c>
      <c r="D106" s="288" t="s">
        <v>150</v>
      </c>
      <c r="E106" s="288" t="s">
        <v>148</v>
      </c>
      <c r="F106" s="190" cm="1">
        <f t="array" ref="F106">IFERROR((F33-$F68)*INDEX($F$74:$F$77,MATCH(INT(RIGHT($C106,1)),$C$74:$C$77,0),0),"")</f>
        <v>0</v>
      </c>
      <c r="G106" s="190" cm="1">
        <f t="array" ref="G106">IFERROR((G33-$F68)*INDEX($F$74:$F$77,MATCH(INT(RIGHT($C106,1)),$C$74:$C$77,0),0),"")</f>
        <v>0</v>
      </c>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7"/>
      <c r="CJ106" s="287"/>
      <c r="CK106" s="287"/>
      <c r="CL106" s="287"/>
      <c r="CM106" s="287"/>
      <c r="CN106" s="287"/>
      <c r="CO106" s="287"/>
      <c r="CP106" s="287"/>
      <c r="CQ106" s="287"/>
      <c r="CR106" s="287"/>
      <c r="CS106" s="287"/>
      <c r="CT106" s="287"/>
      <c r="CU106" s="287"/>
      <c r="CV106" s="287"/>
      <c r="CW106" s="287"/>
    </row>
    <row r="107" spans="1:101">
      <c r="A107" s="287"/>
      <c r="B107" s="287"/>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row>
    <row r="108" spans="1:101">
      <c r="A108" s="276"/>
      <c r="B108" s="277" t="s">
        <v>251</v>
      </c>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row>
    <row r="109" spans="1:101">
      <c r="A109" s="280"/>
      <c r="B109" s="287" t="s">
        <v>252</v>
      </c>
      <c r="C109" s="280"/>
      <c r="D109" s="280"/>
      <c r="E109" s="280"/>
      <c r="F109" s="287"/>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row>
    <row r="110" spans="1:101">
      <c r="A110" s="280"/>
      <c r="B110" s="287"/>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c r="CF110" s="287"/>
      <c r="CG110" s="287"/>
      <c r="CH110" s="287"/>
      <c r="CI110" s="287"/>
      <c r="CJ110" s="287"/>
      <c r="CK110" s="287"/>
      <c r="CL110" s="287"/>
      <c r="CM110" s="287"/>
      <c r="CN110" s="287"/>
      <c r="CO110" s="287"/>
      <c r="CP110" s="287"/>
      <c r="CQ110" s="287"/>
      <c r="CR110" s="287"/>
      <c r="CS110" s="287"/>
      <c r="CT110" s="287"/>
      <c r="CU110" s="287"/>
      <c r="CV110" s="287"/>
      <c r="CW110" s="287"/>
    </row>
    <row r="111" spans="1:101">
      <c r="A111" s="280"/>
      <c r="B111" s="287" t="s">
        <v>253</v>
      </c>
      <c r="C111" s="281"/>
      <c r="D111" s="281"/>
      <c r="E111" s="282"/>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c r="CF111" s="287"/>
      <c r="CG111" s="287"/>
      <c r="CH111" s="287"/>
      <c r="CI111" s="287"/>
      <c r="CJ111" s="287"/>
      <c r="CK111" s="287"/>
      <c r="CL111" s="287"/>
      <c r="CM111" s="287"/>
      <c r="CN111" s="287"/>
      <c r="CO111" s="287"/>
      <c r="CP111" s="287"/>
      <c r="CQ111" s="287"/>
      <c r="CR111" s="287"/>
      <c r="CS111" s="287"/>
      <c r="CT111" s="287"/>
      <c r="CU111" s="287"/>
      <c r="CV111" s="287"/>
      <c r="CW111" s="287"/>
    </row>
    <row r="112" spans="1:101">
      <c r="A112" s="280"/>
      <c r="B112" s="284" t="s">
        <v>236</v>
      </c>
      <c r="C112" s="284" t="s">
        <v>237</v>
      </c>
      <c r="D112" s="284" t="s">
        <v>254</v>
      </c>
      <c r="E112" s="284"/>
      <c r="F112" s="298"/>
      <c r="G112" s="287"/>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row>
    <row r="113" spans="1:101">
      <c r="A113" s="287"/>
      <c r="B113" s="288" t="s">
        <v>240</v>
      </c>
      <c r="C113" s="293">
        <v>4</v>
      </c>
      <c r="D113" s="300" t="s">
        <v>255</v>
      </c>
      <c r="E113" s="293" t="s">
        <v>241</v>
      </c>
      <c r="F113" s="302">
        <f>'3j CPIH &amp; Attrition'!B63</f>
        <v>0.83989731881137197</v>
      </c>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c r="CF113" s="287"/>
      <c r="CG113" s="287"/>
      <c r="CH113" s="287"/>
      <c r="CI113" s="287"/>
      <c r="CJ113" s="287"/>
      <c r="CK113" s="287"/>
      <c r="CL113" s="287"/>
      <c r="CM113" s="287"/>
      <c r="CN113" s="287"/>
      <c r="CO113" s="287"/>
      <c r="CP113" s="287"/>
      <c r="CQ113" s="287"/>
      <c r="CR113" s="287"/>
      <c r="CS113" s="287"/>
      <c r="CT113" s="287"/>
      <c r="CU113" s="287"/>
      <c r="CV113" s="287"/>
      <c r="CW113" s="287"/>
    </row>
    <row r="114" spans="1:101">
      <c r="A114" s="280"/>
      <c r="B114" s="287" t="s">
        <v>256</v>
      </c>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c r="CF114" s="287"/>
      <c r="CG114" s="287"/>
      <c r="CH114" s="287"/>
      <c r="CI114" s="287"/>
      <c r="CJ114" s="287"/>
      <c r="CK114" s="287"/>
      <c r="CL114" s="287"/>
      <c r="CM114" s="287"/>
      <c r="CN114" s="287"/>
      <c r="CO114" s="287"/>
      <c r="CP114" s="287"/>
      <c r="CQ114" s="287"/>
      <c r="CR114" s="287"/>
      <c r="CS114" s="287"/>
      <c r="CT114" s="287"/>
      <c r="CU114" s="287"/>
      <c r="CV114" s="287"/>
      <c r="CW114" s="287"/>
    </row>
    <row r="115" spans="1:101">
      <c r="A115" s="287"/>
      <c r="B115" s="287"/>
      <c r="C115" s="287"/>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7"/>
      <c r="CJ115" s="287"/>
      <c r="CK115" s="287"/>
      <c r="CL115" s="287"/>
      <c r="CM115" s="287"/>
      <c r="CN115" s="287"/>
      <c r="CO115" s="287"/>
      <c r="CP115" s="287"/>
      <c r="CQ115" s="287"/>
      <c r="CR115" s="287"/>
      <c r="CS115" s="287"/>
      <c r="CT115" s="287"/>
      <c r="CU115" s="287"/>
      <c r="CV115" s="287"/>
      <c r="CW115" s="287"/>
    </row>
    <row r="116" spans="1:101">
      <c r="A116" s="287"/>
      <c r="B116" s="287" t="s">
        <v>257</v>
      </c>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row>
    <row r="117" spans="1:101" ht="22.8">
      <c r="A117" s="287"/>
      <c r="B117" s="473"/>
      <c r="C117" s="473" t="s">
        <v>168</v>
      </c>
      <c r="D117" s="475" t="s">
        <v>66</v>
      </c>
      <c r="E117" s="475" t="s">
        <v>68</v>
      </c>
      <c r="F117" s="285" t="s">
        <v>747</v>
      </c>
      <c r="G117" s="285" t="s">
        <v>748</v>
      </c>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row>
    <row r="118" spans="1:101" ht="22.95" customHeight="1">
      <c r="A118" s="287"/>
      <c r="B118" s="474"/>
      <c r="C118" s="474"/>
      <c r="D118" s="476"/>
      <c r="E118" s="476"/>
      <c r="F118" s="470" t="s">
        <v>258</v>
      </c>
      <c r="G118" s="471"/>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287"/>
      <c r="CI118" s="287"/>
      <c r="CJ118" s="287"/>
      <c r="CK118" s="287"/>
      <c r="CL118" s="287"/>
      <c r="CM118" s="287"/>
      <c r="CN118" s="287"/>
      <c r="CO118" s="287"/>
      <c r="CP118" s="287"/>
      <c r="CQ118" s="287"/>
      <c r="CR118" s="287"/>
      <c r="CS118" s="287"/>
      <c r="CT118" s="287"/>
      <c r="CU118" s="287"/>
      <c r="CV118" s="287"/>
      <c r="CW118" s="287"/>
    </row>
    <row r="119" spans="1:101">
      <c r="A119" s="287"/>
      <c r="B119" s="288" t="s">
        <v>171</v>
      </c>
      <c r="C119" s="288" t="s">
        <v>172</v>
      </c>
      <c r="D119" s="288" t="s">
        <v>126</v>
      </c>
      <c r="E119" s="288" t="s">
        <v>173</v>
      </c>
      <c r="F119" s="190">
        <f>IFERROR(F83*$F$113, "")</f>
        <v>-0.16526104363311886</v>
      </c>
      <c r="G119" s="190">
        <f>IFERROR(G83*$F$113, "")</f>
        <v>-0.16526104363311886</v>
      </c>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row>
    <row r="120" spans="1:101">
      <c r="A120" s="287"/>
      <c r="B120" s="288" t="s">
        <v>171</v>
      </c>
      <c r="C120" s="288" t="s">
        <v>172</v>
      </c>
      <c r="D120" s="288" t="s">
        <v>126</v>
      </c>
      <c r="E120" s="288" t="s">
        <v>174</v>
      </c>
      <c r="F120" s="190">
        <f t="shared" ref="F120:G135" si="0">IFERROR(F84*$F$113, "")</f>
        <v>-0.16526104363311886</v>
      </c>
      <c r="G120" s="190">
        <f t="shared" si="0"/>
        <v>-0.16526104363311886</v>
      </c>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row>
    <row r="121" spans="1:101">
      <c r="A121" s="287"/>
      <c r="B121" s="288" t="s">
        <v>171</v>
      </c>
      <c r="C121" s="288" t="s">
        <v>172</v>
      </c>
      <c r="D121" s="288" t="s">
        <v>126</v>
      </c>
      <c r="E121" s="288" t="s">
        <v>148</v>
      </c>
      <c r="F121" s="190">
        <f t="shared" si="0"/>
        <v>0</v>
      </c>
      <c r="G121" s="190">
        <f t="shared" si="0"/>
        <v>0</v>
      </c>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c r="CF121" s="287"/>
      <c r="CG121" s="287"/>
      <c r="CH121" s="287"/>
      <c r="CI121" s="287"/>
      <c r="CJ121" s="287"/>
      <c r="CK121" s="287"/>
      <c r="CL121" s="287"/>
      <c r="CM121" s="287"/>
      <c r="CN121" s="287"/>
      <c r="CO121" s="287"/>
      <c r="CP121" s="287"/>
      <c r="CQ121" s="287"/>
      <c r="CR121" s="287"/>
      <c r="CS121" s="287"/>
      <c r="CT121" s="287"/>
      <c r="CU121" s="287"/>
      <c r="CV121" s="287"/>
      <c r="CW121" s="287"/>
    </row>
    <row r="122" spans="1:101">
      <c r="A122" s="287"/>
      <c r="B122" s="288" t="s">
        <v>171</v>
      </c>
      <c r="C122" s="288" t="s">
        <v>172</v>
      </c>
      <c r="D122" s="288" t="s">
        <v>150</v>
      </c>
      <c r="E122" s="288" t="s">
        <v>173</v>
      </c>
      <c r="F122" s="190">
        <f t="shared" si="0"/>
        <v>-0.16526104363311886</v>
      </c>
      <c r="G122" s="190">
        <f t="shared" si="0"/>
        <v>-0.16526104363311886</v>
      </c>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c r="CF122" s="287"/>
      <c r="CG122" s="287"/>
      <c r="CH122" s="287"/>
      <c r="CI122" s="287"/>
      <c r="CJ122" s="287"/>
      <c r="CK122" s="287"/>
      <c r="CL122" s="287"/>
      <c r="CM122" s="287"/>
      <c r="CN122" s="287"/>
      <c r="CO122" s="287"/>
      <c r="CP122" s="287"/>
      <c r="CQ122" s="287"/>
      <c r="CR122" s="287"/>
      <c r="CS122" s="287"/>
      <c r="CT122" s="287"/>
      <c r="CU122" s="287"/>
      <c r="CV122" s="287"/>
      <c r="CW122" s="287"/>
    </row>
    <row r="123" spans="1:101">
      <c r="A123" s="287"/>
      <c r="B123" s="288" t="s">
        <v>171</v>
      </c>
      <c r="C123" s="288" t="s">
        <v>172</v>
      </c>
      <c r="D123" s="288" t="s">
        <v>150</v>
      </c>
      <c r="E123" s="288" t="s">
        <v>174</v>
      </c>
      <c r="F123" s="190">
        <f t="shared" si="0"/>
        <v>-0.16526104363311886</v>
      </c>
      <c r="G123" s="190">
        <f t="shared" si="0"/>
        <v>-0.16526104363311886</v>
      </c>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c r="CT123" s="287"/>
      <c r="CU123" s="287"/>
      <c r="CV123" s="287"/>
      <c r="CW123" s="287"/>
    </row>
    <row r="124" spans="1:101">
      <c r="A124" s="287"/>
      <c r="B124" s="288" t="s">
        <v>171</v>
      </c>
      <c r="C124" s="288" t="s">
        <v>172</v>
      </c>
      <c r="D124" s="288" t="s">
        <v>150</v>
      </c>
      <c r="E124" s="288" t="s">
        <v>148</v>
      </c>
      <c r="F124" s="190">
        <f t="shared" si="0"/>
        <v>0</v>
      </c>
      <c r="G124" s="190">
        <f t="shared" si="0"/>
        <v>0</v>
      </c>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c r="CT124" s="287"/>
      <c r="CU124" s="287"/>
      <c r="CV124" s="287"/>
      <c r="CW124" s="287"/>
    </row>
    <row r="125" spans="1:101">
      <c r="A125" s="287"/>
      <c r="B125" s="288" t="s">
        <v>171</v>
      </c>
      <c r="C125" s="288" t="s">
        <v>175</v>
      </c>
      <c r="D125" s="288" t="s">
        <v>126</v>
      </c>
      <c r="E125" s="288" t="s">
        <v>173</v>
      </c>
      <c r="F125" s="190">
        <f>IFERROR(F89*$F$113, "")</f>
        <v>-3.7568879029454841E-2</v>
      </c>
      <c r="G125" s="190">
        <f t="shared" si="0"/>
        <v>-3.7568879029454841E-2</v>
      </c>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7"/>
      <c r="CJ125" s="287"/>
      <c r="CK125" s="287"/>
      <c r="CL125" s="287"/>
      <c r="CM125" s="287"/>
      <c r="CN125" s="287"/>
      <c r="CO125" s="287"/>
      <c r="CP125" s="287"/>
      <c r="CQ125" s="287"/>
      <c r="CR125" s="287"/>
      <c r="CS125" s="287"/>
      <c r="CT125" s="287"/>
      <c r="CU125" s="287"/>
      <c r="CV125" s="287"/>
      <c r="CW125" s="287"/>
    </row>
    <row r="126" spans="1:101">
      <c r="A126" s="287"/>
      <c r="B126" s="288" t="s">
        <v>171</v>
      </c>
      <c r="C126" s="288" t="s">
        <v>175</v>
      </c>
      <c r="D126" s="288" t="s">
        <v>126</v>
      </c>
      <c r="E126" s="288" t="s">
        <v>174</v>
      </c>
      <c r="F126" s="190">
        <f t="shared" si="0"/>
        <v>-3.7568879029454841E-2</v>
      </c>
      <c r="G126" s="190">
        <f t="shared" si="0"/>
        <v>-3.7568879029454841E-2</v>
      </c>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287"/>
      <c r="CI126" s="287"/>
      <c r="CJ126" s="287"/>
      <c r="CK126" s="287"/>
      <c r="CL126" s="287"/>
      <c r="CM126" s="287"/>
      <c r="CN126" s="287"/>
      <c r="CO126" s="287"/>
      <c r="CP126" s="287"/>
      <c r="CQ126" s="287"/>
      <c r="CR126" s="287"/>
      <c r="CS126" s="287"/>
      <c r="CT126" s="287"/>
      <c r="CU126" s="287"/>
      <c r="CV126" s="287"/>
      <c r="CW126" s="287"/>
    </row>
    <row r="127" spans="1:101">
      <c r="A127" s="287"/>
      <c r="B127" s="288" t="s">
        <v>171</v>
      </c>
      <c r="C127" s="288" t="s">
        <v>175</v>
      </c>
      <c r="D127" s="288" t="s">
        <v>126</v>
      </c>
      <c r="E127" s="288" t="s">
        <v>148</v>
      </c>
      <c r="F127" s="190">
        <f t="shared" si="0"/>
        <v>0</v>
      </c>
      <c r="G127" s="190">
        <f t="shared" si="0"/>
        <v>0</v>
      </c>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c r="CT127" s="287"/>
      <c r="CU127" s="287"/>
      <c r="CV127" s="287"/>
      <c r="CW127" s="287"/>
    </row>
    <row r="128" spans="1:101">
      <c r="A128" s="287"/>
      <c r="B128" s="288" t="s">
        <v>171</v>
      </c>
      <c r="C128" s="288" t="s">
        <v>175</v>
      </c>
      <c r="D128" s="288" t="s">
        <v>150</v>
      </c>
      <c r="E128" s="288" t="s">
        <v>173</v>
      </c>
      <c r="F128" s="190">
        <f t="shared" si="0"/>
        <v>-3.7568879029454841E-2</v>
      </c>
      <c r="G128" s="190">
        <f t="shared" si="0"/>
        <v>-3.7568879029454841E-2</v>
      </c>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c r="CF128" s="287"/>
      <c r="CG128" s="287"/>
      <c r="CH128" s="287"/>
      <c r="CI128" s="287"/>
      <c r="CJ128" s="287"/>
      <c r="CK128" s="287"/>
      <c r="CL128" s="287"/>
      <c r="CM128" s="287"/>
      <c r="CN128" s="287"/>
      <c r="CO128" s="287"/>
      <c r="CP128" s="287"/>
      <c r="CQ128" s="287"/>
      <c r="CR128" s="287"/>
      <c r="CS128" s="287"/>
      <c r="CT128" s="287"/>
      <c r="CU128" s="287"/>
      <c r="CV128" s="287"/>
      <c r="CW128" s="287"/>
    </row>
    <row r="129" spans="1:101">
      <c r="A129" s="287"/>
      <c r="B129" s="288" t="s">
        <v>171</v>
      </c>
      <c r="C129" s="288" t="s">
        <v>175</v>
      </c>
      <c r="D129" s="288" t="s">
        <v>150</v>
      </c>
      <c r="E129" s="288" t="s">
        <v>174</v>
      </c>
      <c r="F129" s="190">
        <f t="shared" si="0"/>
        <v>-3.7568879029454841E-2</v>
      </c>
      <c r="G129" s="190">
        <f t="shared" si="0"/>
        <v>-3.7568879029454841E-2</v>
      </c>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row>
    <row r="130" spans="1:101">
      <c r="A130" s="287"/>
      <c r="B130" s="288" t="s">
        <v>171</v>
      </c>
      <c r="C130" s="288" t="s">
        <v>175</v>
      </c>
      <c r="D130" s="288" t="s">
        <v>150</v>
      </c>
      <c r="E130" s="288" t="s">
        <v>148</v>
      </c>
      <c r="F130" s="190">
        <f t="shared" si="0"/>
        <v>0</v>
      </c>
      <c r="G130" s="190">
        <f t="shared" si="0"/>
        <v>0</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row>
    <row r="131" spans="1:101">
      <c r="A131" s="287"/>
      <c r="B131" s="288" t="s">
        <v>171</v>
      </c>
      <c r="C131" s="288" t="s">
        <v>176</v>
      </c>
      <c r="D131" s="288" t="s">
        <v>126</v>
      </c>
      <c r="E131" s="288" t="s">
        <v>173</v>
      </c>
      <c r="F131" s="190">
        <f t="shared" si="0"/>
        <v>-0.95660821361481685</v>
      </c>
      <c r="G131" s="190">
        <f t="shared" si="0"/>
        <v>-0.95660821361481685</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row>
    <row r="132" spans="1:101">
      <c r="A132" s="287"/>
      <c r="B132" s="288" t="s">
        <v>171</v>
      </c>
      <c r="C132" s="288" t="s">
        <v>176</v>
      </c>
      <c r="D132" s="288" t="s">
        <v>126</v>
      </c>
      <c r="E132" s="288" t="s">
        <v>174</v>
      </c>
      <c r="F132" s="190">
        <f t="shared" si="0"/>
        <v>-0.95660821361481685</v>
      </c>
      <c r="G132" s="190">
        <f t="shared" si="0"/>
        <v>-0.95660821361481685</v>
      </c>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row>
    <row r="133" spans="1:101">
      <c r="A133" s="287"/>
      <c r="B133" s="288" t="s">
        <v>171</v>
      </c>
      <c r="C133" s="288" t="s">
        <v>176</v>
      </c>
      <c r="D133" s="288" t="s">
        <v>126</v>
      </c>
      <c r="E133" s="288" t="s">
        <v>148</v>
      </c>
      <c r="F133" s="190">
        <f t="shared" si="0"/>
        <v>0</v>
      </c>
      <c r="G133" s="190">
        <f t="shared" si="0"/>
        <v>0</v>
      </c>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row>
    <row r="134" spans="1:101">
      <c r="A134" s="287"/>
      <c r="B134" s="288" t="s">
        <v>171</v>
      </c>
      <c r="C134" s="288" t="s">
        <v>176</v>
      </c>
      <c r="D134" s="288" t="s">
        <v>150</v>
      </c>
      <c r="E134" s="288" t="s">
        <v>173</v>
      </c>
      <c r="F134" s="190">
        <f>IFERROR(F98*$F$113, "")</f>
        <v>-0.95660821361481685</v>
      </c>
      <c r="G134" s="190">
        <f t="shared" si="0"/>
        <v>-0.95660821361481685</v>
      </c>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row>
    <row r="135" spans="1:101">
      <c r="A135" s="287"/>
      <c r="B135" s="288" t="s">
        <v>171</v>
      </c>
      <c r="C135" s="288" t="s">
        <v>176</v>
      </c>
      <c r="D135" s="288" t="s">
        <v>150</v>
      </c>
      <c r="E135" s="288" t="s">
        <v>174</v>
      </c>
      <c r="F135" s="190">
        <f t="shared" si="0"/>
        <v>-0.95660821361481685</v>
      </c>
      <c r="G135" s="190">
        <f t="shared" si="0"/>
        <v>-0.95660821361481685</v>
      </c>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row>
    <row r="136" spans="1:101">
      <c r="A136" s="287"/>
      <c r="B136" s="288" t="s">
        <v>171</v>
      </c>
      <c r="C136" s="288" t="s">
        <v>176</v>
      </c>
      <c r="D136" s="288" t="s">
        <v>150</v>
      </c>
      <c r="E136" s="288" t="s">
        <v>148</v>
      </c>
      <c r="F136" s="190">
        <f t="shared" ref="F136:G142" si="1">IFERROR(F100*$F$113, "")</f>
        <v>0</v>
      </c>
      <c r="G136" s="190">
        <f t="shared" si="1"/>
        <v>0</v>
      </c>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c r="CF136" s="287"/>
      <c r="CG136" s="287"/>
      <c r="CH136" s="287"/>
      <c r="CI136" s="287"/>
      <c r="CJ136" s="287"/>
      <c r="CK136" s="287"/>
      <c r="CL136" s="287"/>
      <c r="CM136" s="287"/>
      <c r="CN136" s="287"/>
      <c r="CO136" s="287"/>
      <c r="CP136" s="287"/>
      <c r="CQ136" s="287"/>
      <c r="CR136" s="287"/>
      <c r="CS136" s="287"/>
      <c r="CT136" s="287"/>
      <c r="CU136" s="287"/>
      <c r="CV136" s="287"/>
      <c r="CW136" s="287"/>
    </row>
    <row r="137" spans="1:101">
      <c r="A137" s="287"/>
      <c r="B137" s="288" t="s">
        <v>171</v>
      </c>
      <c r="C137" s="288" t="s">
        <v>234</v>
      </c>
      <c r="D137" s="288" t="s">
        <v>126</v>
      </c>
      <c r="E137" s="288" t="s">
        <v>173</v>
      </c>
      <c r="F137" s="190">
        <f>IFERROR(F101*$F$113, "")</f>
        <v>1.5246009950715558</v>
      </c>
      <c r="G137" s="190">
        <f t="shared" si="1"/>
        <v>1.5246009950715558</v>
      </c>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c r="BV137" s="287"/>
      <c r="BW137" s="287"/>
      <c r="BX137" s="287"/>
      <c r="BY137" s="287"/>
      <c r="BZ137" s="287"/>
      <c r="CA137" s="287"/>
      <c r="CB137" s="287"/>
      <c r="CC137" s="287"/>
      <c r="CD137" s="287"/>
      <c r="CE137" s="287"/>
      <c r="CF137" s="287"/>
      <c r="CG137" s="287"/>
      <c r="CH137" s="287"/>
      <c r="CI137" s="287"/>
      <c r="CJ137" s="287"/>
      <c r="CK137" s="287"/>
      <c r="CL137" s="287"/>
      <c r="CM137" s="287"/>
      <c r="CN137" s="287"/>
      <c r="CO137" s="287"/>
      <c r="CP137" s="287"/>
      <c r="CQ137" s="287"/>
      <c r="CR137" s="287"/>
      <c r="CS137" s="287"/>
      <c r="CT137" s="287"/>
      <c r="CU137" s="287"/>
      <c r="CV137" s="287"/>
      <c r="CW137" s="287"/>
    </row>
    <row r="138" spans="1:101">
      <c r="A138" s="287"/>
      <c r="B138" s="288" t="s">
        <v>171</v>
      </c>
      <c r="C138" s="288" t="s">
        <v>234</v>
      </c>
      <c r="D138" s="288" t="s">
        <v>126</v>
      </c>
      <c r="E138" s="288" t="s">
        <v>174</v>
      </c>
      <c r="F138" s="190">
        <f t="shared" si="1"/>
        <v>1.5246009950715558</v>
      </c>
      <c r="G138" s="190">
        <f t="shared" si="1"/>
        <v>1.5246009950715558</v>
      </c>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c r="BZ138" s="287"/>
      <c r="CA138" s="287"/>
      <c r="CB138" s="287"/>
      <c r="CC138" s="287"/>
      <c r="CD138" s="287"/>
      <c r="CE138" s="287"/>
      <c r="CF138" s="287"/>
      <c r="CG138" s="287"/>
      <c r="CH138" s="287"/>
      <c r="CI138" s="287"/>
      <c r="CJ138" s="287"/>
      <c r="CK138" s="287"/>
      <c r="CL138" s="287"/>
      <c r="CM138" s="287"/>
      <c r="CN138" s="287"/>
      <c r="CO138" s="287"/>
      <c r="CP138" s="287"/>
      <c r="CQ138" s="287"/>
      <c r="CR138" s="287"/>
      <c r="CS138" s="287"/>
      <c r="CT138" s="287"/>
      <c r="CU138" s="287"/>
      <c r="CV138" s="287"/>
      <c r="CW138" s="287"/>
    </row>
    <row r="139" spans="1:101">
      <c r="A139" s="287"/>
      <c r="B139" s="288" t="s">
        <v>171</v>
      </c>
      <c r="C139" s="288" t="s">
        <v>234</v>
      </c>
      <c r="D139" s="288" t="s">
        <v>126</v>
      </c>
      <c r="E139" s="288" t="s">
        <v>148</v>
      </c>
      <c r="F139" s="190">
        <f t="shared" si="1"/>
        <v>0</v>
      </c>
      <c r="G139" s="190">
        <f t="shared" si="1"/>
        <v>0</v>
      </c>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c r="CF139" s="287"/>
      <c r="CG139" s="287"/>
      <c r="CH139" s="287"/>
      <c r="CI139" s="287"/>
      <c r="CJ139" s="287"/>
      <c r="CK139" s="287"/>
      <c r="CL139" s="287"/>
      <c r="CM139" s="287"/>
      <c r="CN139" s="287"/>
      <c r="CO139" s="287"/>
      <c r="CP139" s="287"/>
      <c r="CQ139" s="287"/>
      <c r="CR139" s="287"/>
      <c r="CS139" s="287"/>
      <c r="CT139" s="287"/>
      <c r="CU139" s="287"/>
      <c r="CV139" s="287"/>
      <c r="CW139" s="287"/>
    </row>
    <row r="140" spans="1:101">
      <c r="A140" s="287"/>
      <c r="B140" s="288" t="s">
        <v>171</v>
      </c>
      <c r="C140" s="288" t="s">
        <v>234</v>
      </c>
      <c r="D140" s="288" t="s">
        <v>150</v>
      </c>
      <c r="E140" s="288" t="s">
        <v>173</v>
      </c>
      <c r="F140" s="190">
        <f t="shared" si="1"/>
        <v>1.5246009950715558</v>
      </c>
      <c r="G140" s="190">
        <f t="shared" si="1"/>
        <v>1.5246009950715558</v>
      </c>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c r="CF140" s="287"/>
      <c r="CG140" s="287"/>
      <c r="CH140" s="287"/>
      <c r="CI140" s="287"/>
      <c r="CJ140" s="287"/>
      <c r="CK140" s="287"/>
      <c r="CL140" s="287"/>
      <c r="CM140" s="287"/>
      <c r="CN140" s="287"/>
      <c r="CO140" s="287"/>
      <c r="CP140" s="287"/>
      <c r="CQ140" s="287"/>
      <c r="CR140" s="287"/>
      <c r="CS140" s="287"/>
      <c r="CT140" s="287"/>
      <c r="CU140" s="287"/>
      <c r="CV140" s="287"/>
      <c r="CW140" s="287"/>
    </row>
    <row r="141" spans="1:101">
      <c r="A141" s="287"/>
      <c r="B141" s="288" t="s">
        <v>171</v>
      </c>
      <c r="C141" s="288" t="s">
        <v>234</v>
      </c>
      <c r="D141" s="288" t="s">
        <v>150</v>
      </c>
      <c r="E141" s="288" t="s">
        <v>174</v>
      </c>
      <c r="F141" s="190">
        <f t="shared" si="1"/>
        <v>1.5246009950715558</v>
      </c>
      <c r="G141" s="190">
        <f t="shared" si="1"/>
        <v>1.5246009950715558</v>
      </c>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c r="BV141" s="287"/>
      <c r="BW141" s="287"/>
      <c r="BX141" s="287"/>
      <c r="BY141" s="287"/>
      <c r="BZ141" s="287"/>
      <c r="CA141" s="287"/>
      <c r="CB141" s="287"/>
      <c r="CC141" s="287"/>
      <c r="CD141" s="287"/>
      <c r="CE141" s="287"/>
      <c r="CF141" s="287"/>
      <c r="CG141" s="287"/>
      <c r="CH141" s="287"/>
      <c r="CI141" s="287"/>
      <c r="CJ141" s="287"/>
      <c r="CK141" s="287"/>
      <c r="CL141" s="287"/>
      <c r="CM141" s="287"/>
      <c r="CN141" s="287"/>
      <c r="CO141" s="287"/>
      <c r="CP141" s="287"/>
      <c r="CQ141" s="287"/>
      <c r="CR141" s="287"/>
      <c r="CS141" s="287"/>
      <c r="CT141" s="287"/>
      <c r="CU141" s="287"/>
      <c r="CV141" s="287"/>
      <c r="CW141" s="287"/>
    </row>
    <row r="142" spans="1:101">
      <c r="A142" s="287"/>
      <c r="B142" s="288" t="s">
        <v>171</v>
      </c>
      <c r="C142" s="288" t="s">
        <v>234</v>
      </c>
      <c r="D142" s="288" t="s">
        <v>150</v>
      </c>
      <c r="E142" s="288" t="s">
        <v>148</v>
      </c>
      <c r="F142" s="190">
        <f t="shared" si="1"/>
        <v>0</v>
      </c>
      <c r="G142" s="190">
        <f>IFERROR(G106*$F$113, "")</f>
        <v>0</v>
      </c>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7"/>
      <c r="BZ142" s="287"/>
      <c r="CA142" s="287"/>
      <c r="CB142" s="287"/>
      <c r="CC142" s="287"/>
      <c r="CD142" s="287"/>
      <c r="CE142" s="287"/>
      <c r="CF142" s="287"/>
      <c r="CG142" s="287"/>
      <c r="CH142" s="287"/>
      <c r="CI142" s="287"/>
      <c r="CJ142" s="287"/>
      <c r="CK142" s="287"/>
      <c r="CL142" s="287"/>
      <c r="CM142" s="287"/>
      <c r="CN142" s="287"/>
      <c r="CO142" s="287"/>
      <c r="CP142" s="287"/>
      <c r="CQ142" s="287"/>
      <c r="CR142" s="287"/>
      <c r="CS142" s="287"/>
      <c r="CT142" s="287"/>
      <c r="CU142" s="287"/>
      <c r="CV142" s="287"/>
      <c r="CW142" s="287"/>
    </row>
    <row r="143" spans="1:101">
      <c r="A143" s="287"/>
      <c r="B143" s="287"/>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c r="BR143" s="287"/>
      <c r="BS143" s="287"/>
      <c r="BT143" s="287"/>
      <c r="BU143" s="287"/>
      <c r="BV143" s="287"/>
      <c r="BW143" s="287"/>
      <c r="BX143" s="287"/>
      <c r="BY143" s="287"/>
      <c r="BZ143" s="287"/>
      <c r="CA143" s="287"/>
      <c r="CB143" s="287"/>
      <c r="CC143" s="287"/>
      <c r="CD143" s="287"/>
      <c r="CE143" s="287"/>
      <c r="CF143" s="287"/>
      <c r="CG143" s="287"/>
      <c r="CH143" s="287"/>
      <c r="CI143" s="287"/>
      <c r="CJ143" s="287"/>
      <c r="CK143" s="287"/>
      <c r="CL143" s="287"/>
      <c r="CM143" s="287"/>
      <c r="CN143" s="287"/>
      <c r="CO143" s="287"/>
      <c r="CP143" s="287"/>
      <c r="CQ143" s="287"/>
      <c r="CR143" s="287"/>
      <c r="CS143" s="287"/>
      <c r="CT143" s="287"/>
      <c r="CU143" s="287"/>
      <c r="CV143" s="287"/>
      <c r="CW143" s="287"/>
    </row>
    <row r="144" spans="1:101">
      <c r="A144" s="276"/>
      <c r="B144" s="277" t="s">
        <v>259</v>
      </c>
      <c r="C144" s="278"/>
      <c r="D144" s="278"/>
      <c r="E144" s="279"/>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c r="BV144" s="287"/>
      <c r="BW144" s="287"/>
      <c r="BX144" s="287"/>
      <c r="BY144" s="287"/>
      <c r="BZ144" s="287"/>
      <c r="CA144" s="287"/>
      <c r="CB144" s="287"/>
      <c r="CC144" s="287"/>
      <c r="CD144" s="287"/>
      <c r="CE144" s="287"/>
      <c r="CF144" s="287"/>
      <c r="CG144" s="287"/>
      <c r="CH144" s="287"/>
      <c r="CI144" s="287"/>
      <c r="CJ144" s="287"/>
      <c r="CK144" s="287"/>
      <c r="CL144" s="287"/>
      <c r="CM144" s="287"/>
      <c r="CN144" s="287"/>
      <c r="CO144" s="287"/>
      <c r="CP144" s="287"/>
      <c r="CQ144" s="287"/>
      <c r="CR144" s="287"/>
      <c r="CS144" s="287"/>
      <c r="CT144" s="287"/>
      <c r="CU144" s="287"/>
      <c r="CV144" s="287"/>
      <c r="CW144" s="287"/>
    </row>
    <row r="145" spans="1:101">
      <c r="A145" s="287"/>
      <c r="B145" s="287"/>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c r="BZ145" s="287"/>
      <c r="CA145" s="287"/>
      <c r="CB145" s="287"/>
      <c r="CC145" s="287"/>
      <c r="CD145" s="287"/>
      <c r="CE145" s="287"/>
      <c r="CF145" s="287"/>
      <c r="CG145" s="287"/>
      <c r="CH145" s="287"/>
      <c r="CI145" s="287"/>
      <c r="CJ145" s="287"/>
      <c r="CK145" s="287"/>
      <c r="CL145" s="287"/>
      <c r="CM145" s="287"/>
      <c r="CN145" s="287"/>
      <c r="CO145" s="287"/>
      <c r="CP145" s="287"/>
      <c r="CQ145" s="287"/>
      <c r="CR145" s="287"/>
      <c r="CS145" s="287"/>
      <c r="CT145" s="287"/>
      <c r="CU145" s="287"/>
      <c r="CV145" s="287"/>
      <c r="CW145" s="287"/>
    </row>
    <row r="146" spans="1:101">
      <c r="A146" s="287"/>
      <c r="B146" s="287" t="s">
        <v>260</v>
      </c>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c r="CF146" s="287"/>
      <c r="CG146" s="287"/>
      <c r="CH146" s="287"/>
      <c r="CI146" s="287"/>
      <c r="CJ146" s="287"/>
      <c r="CK146" s="287"/>
      <c r="CL146" s="287"/>
      <c r="CM146" s="287"/>
      <c r="CN146" s="287"/>
      <c r="CO146" s="287"/>
      <c r="CP146" s="287"/>
      <c r="CQ146" s="287"/>
      <c r="CR146" s="287"/>
      <c r="CS146" s="287"/>
      <c r="CT146" s="287"/>
      <c r="CU146" s="287"/>
      <c r="CV146" s="287"/>
      <c r="CW146" s="287"/>
    </row>
    <row r="147" spans="1:101">
      <c r="A147" s="287"/>
      <c r="B147" s="284" t="s">
        <v>0</v>
      </c>
      <c r="C147" s="284" t="s">
        <v>168</v>
      </c>
      <c r="D147" s="284" t="s">
        <v>66</v>
      </c>
      <c r="E147" s="284" t="s">
        <v>68</v>
      </c>
      <c r="F147" s="284" t="s">
        <v>261</v>
      </c>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287"/>
      <c r="CA147" s="287"/>
      <c r="CB147" s="287"/>
      <c r="CC147" s="287"/>
      <c r="CD147" s="287"/>
      <c r="CE147" s="287"/>
      <c r="CF147" s="287"/>
      <c r="CG147" s="287"/>
      <c r="CH147" s="287"/>
      <c r="CI147" s="287"/>
      <c r="CJ147" s="287"/>
      <c r="CK147" s="287"/>
      <c r="CL147" s="287"/>
      <c r="CM147" s="287"/>
      <c r="CN147" s="287"/>
      <c r="CO147" s="287"/>
      <c r="CP147" s="287"/>
      <c r="CQ147" s="287"/>
      <c r="CR147" s="287"/>
      <c r="CS147" s="287"/>
      <c r="CT147" s="287"/>
      <c r="CU147" s="287"/>
      <c r="CV147" s="287"/>
      <c r="CW147" s="287"/>
    </row>
    <row r="148" spans="1:101">
      <c r="A148" s="287"/>
      <c r="B148" s="288" t="s">
        <v>171</v>
      </c>
      <c r="C148" s="288" t="s">
        <v>172</v>
      </c>
      <c r="D148" s="288" t="s">
        <v>262</v>
      </c>
      <c r="E148" s="288" t="s">
        <v>263</v>
      </c>
      <c r="F148" s="349">
        <v>0</v>
      </c>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287"/>
      <c r="CA148" s="287"/>
      <c r="CB148" s="287"/>
      <c r="CC148" s="287"/>
      <c r="CD148" s="287"/>
      <c r="CE148" s="287"/>
      <c r="CF148" s="287"/>
      <c r="CG148" s="287"/>
      <c r="CH148" s="287"/>
      <c r="CI148" s="287"/>
      <c r="CJ148" s="287"/>
      <c r="CK148" s="287"/>
      <c r="CL148" s="287"/>
      <c r="CM148" s="287"/>
      <c r="CN148" s="287"/>
      <c r="CO148" s="287"/>
      <c r="CP148" s="287"/>
      <c r="CQ148" s="287"/>
      <c r="CR148" s="287"/>
      <c r="CS148" s="287"/>
      <c r="CT148" s="287"/>
      <c r="CU148" s="287"/>
      <c r="CV148" s="287"/>
      <c r="CW148" s="287"/>
    </row>
    <row r="149" spans="1:101">
      <c r="A149" s="287"/>
      <c r="B149" s="288" t="s">
        <v>171</v>
      </c>
      <c r="C149" s="288" t="s">
        <v>175</v>
      </c>
      <c r="D149" s="288" t="s">
        <v>262</v>
      </c>
      <c r="E149" s="288" t="s">
        <v>263</v>
      </c>
      <c r="F149" s="349">
        <v>0</v>
      </c>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c r="CF149" s="287"/>
      <c r="CG149" s="287"/>
      <c r="CH149" s="287"/>
      <c r="CI149" s="287"/>
      <c r="CJ149" s="287"/>
      <c r="CK149" s="287"/>
      <c r="CL149" s="287"/>
      <c r="CM149" s="287"/>
      <c r="CN149" s="287"/>
      <c r="CO149" s="287"/>
      <c r="CP149" s="287"/>
      <c r="CQ149" s="287"/>
      <c r="CR149" s="287"/>
      <c r="CS149" s="287"/>
      <c r="CT149" s="287"/>
      <c r="CU149" s="287"/>
      <c r="CV149" s="287"/>
      <c r="CW149" s="287"/>
    </row>
    <row r="150" spans="1:101">
      <c r="A150" s="287"/>
      <c r="B150" s="288" t="s">
        <v>171</v>
      </c>
      <c r="C150" s="288" t="s">
        <v>176</v>
      </c>
      <c r="D150" s="288" t="s">
        <v>262</v>
      </c>
      <c r="E150" s="288" t="s">
        <v>263</v>
      </c>
      <c r="F150" s="349">
        <v>0</v>
      </c>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7"/>
      <c r="BZ150" s="287"/>
      <c r="CA150" s="287"/>
      <c r="CB150" s="287"/>
      <c r="CC150" s="287"/>
      <c r="CD150" s="287"/>
      <c r="CE150" s="287"/>
      <c r="CF150" s="287"/>
      <c r="CG150" s="287"/>
      <c r="CH150" s="287"/>
      <c r="CI150" s="287"/>
      <c r="CJ150" s="287"/>
      <c r="CK150" s="287"/>
      <c r="CL150" s="287"/>
      <c r="CM150" s="287"/>
      <c r="CN150" s="287"/>
      <c r="CO150" s="287"/>
      <c r="CP150" s="287"/>
      <c r="CQ150" s="287"/>
      <c r="CR150" s="287"/>
      <c r="CS150" s="287"/>
      <c r="CT150" s="287"/>
      <c r="CU150" s="287"/>
      <c r="CV150" s="287"/>
      <c r="CW150" s="287"/>
    </row>
    <row r="151" spans="1:101">
      <c r="A151" s="287"/>
      <c r="B151" s="299" t="s">
        <v>171</v>
      </c>
      <c r="C151" s="299" t="s">
        <v>234</v>
      </c>
      <c r="D151" s="299" t="s">
        <v>262</v>
      </c>
      <c r="E151" s="299" t="s">
        <v>263</v>
      </c>
      <c r="F151" s="350">
        <v>0</v>
      </c>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c r="BV151" s="287"/>
      <c r="BW151" s="287"/>
      <c r="BX151" s="287"/>
      <c r="BY151" s="287"/>
      <c r="BZ151" s="287"/>
      <c r="CA151" s="287"/>
      <c r="CB151" s="287"/>
      <c r="CC151" s="287"/>
      <c r="CD151" s="287"/>
      <c r="CE151" s="287"/>
      <c r="CF151" s="287"/>
      <c r="CG151" s="287"/>
      <c r="CH151" s="287"/>
      <c r="CI151" s="287"/>
      <c r="CJ151" s="287"/>
      <c r="CK151" s="287"/>
      <c r="CL151" s="287"/>
      <c r="CM151" s="287"/>
      <c r="CN151" s="287"/>
      <c r="CO151" s="287"/>
      <c r="CP151" s="287"/>
      <c r="CQ151" s="287"/>
      <c r="CR151" s="287"/>
      <c r="CS151" s="287"/>
      <c r="CT151" s="287"/>
      <c r="CU151" s="287"/>
      <c r="CV151" s="287"/>
      <c r="CW151" s="287"/>
    </row>
    <row r="152" spans="1:101">
      <c r="A152" s="287"/>
      <c r="B152" s="287"/>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c r="BV152" s="287"/>
      <c r="BW152" s="287"/>
      <c r="BX152" s="287"/>
      <c r="BY152" s="287"/>
      <c r="BZ152" s="287"/>
      <c r="CA152" s="287"/>
      <c r="CB152" s="287"/>
      <c r="CC152" s="287"/>
      <c r="CD152" s="287"/>
      <c r="CE152" s="287"/>
      <c r="CF152" s="287"/>
      <c r="CG152" s="287"/>
      <c r="CH152" s="287"/>
      <c r="CI152" s="287"/>
      <c r="CJ152" s="287"/>
      <c r="CK152" s="287"/>
      <c r="CL152" s="287"/>
      <c r="CM152" s="287"/>
      <c r="CN152" s="287"/>
      <c r="CO152" s="287"/>
      <c r="CP152" s="287"/>
      <c r="CQ152" s="287"/>
      <c r="CR152" s="287"/>
      <c r="CS152" s="287"/>
      <c r="CT152" s="287"/>
      <c r="CU152" s="287"/>
      <c r="CV152" s="287"/>
      <c r="CW152" s="287"/>
    </row>
    <row r="153" spans="1:101">
      <c r="A153" s="276"/>
      <c r="B153" s="277" t="s">
        <v>264</v>
      </c>
      <c r="C153" s="278"/>
      <c r="D153" s="278"/>
      <c r="E153" s="279"/>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c r="BV153" s="287"/>
      <c r="BW153" s="287"/>
      <c r="BX153" s="287"/>
      <c r="BY153" s="287"/>
      <c r="BZ153" s="287"/>
      <c r="CA153" s="287"/>
      <c r="CB153" s="287"/>
      <c r="CC153" s="287"/>
      <c r="CD153" s="287"/>
      <c r="CE153" s="287"/>
      <c r="CF153" s="287"/>
      <c r="CG153" s="287"/>
      <c r="CH153" s="287"/>
      <c r="CI153" s="287"/>
      <c r="CJ153" s="287"/>
      <c r="CK153" s="287"/>
      <c r="CL153" s="287"/>
      <c r="CM153" s="287"/>
      <c r="CN153" s="287"/>
      <c r="CO153" s="287"/>
      <c r="CP153" s="287"/>
      <c r="CQ153" s="287"/>
      <c r="CR153" s="287"/>
      <c r="CS153" s="287"/>
      <c r="CT153" s="287"/>
      <c r="CU153" s="287"/>
      <c r="CV153" s="287"/>
      <c r="CW153" s="287"/>
    </row>
    <row r="154" spans="1:101">
      <c r="A154" s="287"/>
      <c r="B154" s="287" t="s">
        <v>179</v>
      </c>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c r="BZ154" s="287"/>
      <c r="CA154" s="287"/>
      <c r="CB154" s="287"/>
      <c r="CC154" s="287"/>
      <c r="CD154" s="287"/>
      <c r="CE154" s="287"/>
      <c r="CF154" s="287"/>
      <c r="CG154" s="287"/>
      <c r="CH154" s="287"/>
      <c r="CI154" s="287"/>
      <c r="CJ154" s="287"/>
      <c r="CK154" s="287"/>
      <c r="CL154" s="287"/>
      <c r="CM154" s="287"/>
      <c r="CN154" s="287"/>
      <c r="CO154" s="287"/>
      <c r="CP154" s="287"/>
      <c r="CQ154" s="287"/>
      <c r="CR154" s="287"/>
      <c r="CS154" s="287"/>
      <c r="CT154" s="287"/>
      <c r="CU154" s="287"/>
      <c r="CV154" s="287"/>
      <c r="CW154" s="287"/>
    </row>
    <row r="155" spans="1:101">
      <c r="A155" s="287"/>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c r="BZ155" s="287"/>
      <c r="CA155" s="287"/>
      <c r="CB155" s="287"/>
      <c r="CC155" s="287"/>
      <c r="CD155" s="287"/>
      <c r="CE155" s="287"/>
      <c r="CF155" s="287"/>
      <c r="CG155" s="287"/>
      <c r="CH155" s="287"/>
      <c r="CI155" s="287"/>
      <c r="CJ155" s="287"/>
      <c r="CK155" s="287"/>
      <c r="CL155" s="287"/>
      <c r="CM155" s="287"/>
      <c r="CN155" s="287"/>
      <c r="CO155" s="287"/>
      <c r="CP155" s="287"/>
      <c r="CQ155" s="287"/>
      <c r="CR155" s="287"/>
      <c r="CS155" s="287"/>
      <c r="CT155" s="287"/>
      <c r="CU155" s="287"/>
      <c r="CV155" s="287"/>
      <c r="CW155" s="287"/>
    </row>
    <row r="156" spans="1:101">
      <c r="A156" s="287"/>
      <c r="B156" s="287" t="s">
        <v>265</v>
      </c>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7"/>
      <c r="BZ156" s="287"/>
      <c r="CA156" s="287"/>
      <c r="CB156" s="287"/>
      <c r="CC156" s="287"/>
      <c r="CD156" s="287"/>
      <c r="CE156" s="287"/>
      <c r="CF156" s="287"/>
      <c r="CG156" s="287"/>
      <c r="CH156" s="287"/>
      <c r="CI156" s="287"/>
      <c r="CJ156" s="287"/>
      <c r="CK156" s="287"/>
      <c r="CL156" s="287"/>
      <c r="CM156" s="287"/>
      <c r="CN156" s="287"/>
      <c r="CO156" s="287"/>
      <c r="CP156" s="287"/>
      <c r="CQ156" s="287"/>
      <c r="CR156" s="287"/>
      <c r="CS156" s="287"/>
      <c r="CT156" s="287"/>
      <c r="CU156" s="287"/>
      <c r="CV156" s="287"/>
      <c r="CW156" s="287"/>
    </row>
    <row r="157" spans="1:101">
      <c r="A157" s="287"/>
      <c r="B157" s="303" t="s">
        <v>181</v>
      </c>
      <c r="C157" s="284" t="s">
        <v>129</v>
      </c>
      <c r="D157" s="284" t="s">
        <v>146</v>
      </c>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c r="BZ157" s="287"/>
      <c r="CA157" s="287"/>
      <c r="CB157" s="287"/>
      <c r="CC157" s="287"/>
      <c r="CD157" s="287"/>
      <c r="CE157" s="287"/>
      <c r="CF157" s="287"/>
      <c r="CG157" s="287"/>
      <c r="CH157" s="287"/>
      <c r="CI157" s="287"/>
      <c r="CJ157" s="287"/>
      <c r="CK157" s="287"/>
      <c r="CL157" s="287"/>
      <c r="CM157" s="287"/>
      <c r="CN157" s="287"/>
      <c r="CO157" s="287"/>
      <c r="CP157" s="287"/>
      <c r="CQ157" s="287"/>
      <c r="CR157" s="287"/>
      <c r="CS157" s="287"/>
      <c r="CT157" s="287"/>
      <c r="CU157" s="287"/>
      <c r="CV157" s="287"/>
      <c r="CW157" s="287"/>
    </row>
    <row r="158" spans="1:101">
      <c r="A158" s="287"/>
      <c r="B158" s="299" t="s">
        <v>266</v>
      </c>
      <c r="C158" s="377">
        <f>'3f Cap levels'!C12</f>
        <v>157.6</v>
      </c>
      <c r="D158" s="377">
        <f>'3f Cap levels'!D12</f>
        <v>994.4</v>
      </c>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c r="BZ158" s="287"/>
      <c r="CA158" s="287"/>
      <c r="CB158" s="287"/>
      <c r="CC158" s="287"/>
      <c r="CD158" s="287"/>
      <c r="CE158" s="287"/>
      <c r="CF158" s="287"/>
      <c r="CG158" s="287"/>
      <c r="CH158" s="287"/>
      <c r="CI158" s="287"/>
      <c r="CJ158" s="287"/>
      <c r="CK158" s="287"/>
      <c r="CL158" s="287"/>
      <c r="CM158" s="287"/>
      <c r="CN158" s="287"/>
      <c r="CO158" s="287"/>
      <c r="CP158" s="287"/>
      <c r="CQ158" s="287"/>
      <c r="CR158" s="287"/>
      <c r="CS158" s="287"/>
      <c r="CT158" s="287"/>
      <c r="CU158" s="287"/>
      <c r="CV158" s="287"/>
      <c r="CW158" s="287"/>
    </row>
    <row r="159" spans="1:101">
      <c r="A159" s="287"/>
      <c r="B159" s="299" t="s">
        <v>267</v>
      </c>
      <c r="C159" s="346">
        <f>'3f Cap levels'!C13</f>
        <v>161.13999999999999</v>
      </c>
      <c r="D159" s="377">
        <f>'3f Cap levels'!D13</f>
        <v>1693.0192726465332</v>
      </c>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287"/>
      <c r="BP159" s="287"/>
      <c r="BQ159" s="287"/>
      <c r="BR159" s="287"/>
      <c r="BS159" s="287"/>
      <c r="BT159" s="287"/>
      <c r="BU159" s="287"/>
      <c r="BV159" s="287"/>
      <c r="BW159" s="287"/>
      <c r="BX159" s="287"/>
      <c r="BY159" s="287"/>
      <c r="BZ159" s="287"/>
      <c r="CA159" s="287"/>
      <c r="CB159" s="287"/>
      <c r="CC159" s="287"/>
      <c r="CD159" s="287"/>
      <c r="CE159" s="287"/>
      <c r="CF159" s="287"/>
      <c r="CG159" s="287"/>
      <c r="CH159" s="287"/>
      <c r="CI159" s="287"/>
      <c r="CJ159" s="287"/>
      <c r="CK159" s="287"/>
      <c r="CL159" s="287"/>
      <c r="CM159" s="287"/>
      <c r="CN159" s="287"/>
      <c r="CO159" s="287"/>
      <c r="CP159" s="287"/>
      <c r="CQ159" s="287"/>
      <c r="CR159" s="287"/>
      <c r="CS159" s="287"/>
      <c r="CT159" s="287"/>
      <c r="CU159" s="287"/>
      <c r="CV159" s="287"/>
      <c r="CW159" s="287"/>
    </row>
    <row r="160" spans="1:101">
      <c r="A160" s="287"/>
      <c r="B160" s="287"/>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287"/>
      <c r="BP160" s="287"/>
      <c r="BQ160" s="287"/>
      <c r="BR160" s="287"/>
      <c r="BS160" s="287"/>
      <c r="BT160" s="287"/>
      <c r="BU160" s="287"/>
      <c r="BV160" s="287"/>
      <c r="BW160" s="287"/>
      <c r="BX160" s="287"/>
      <c r="BY160" s="287"/>
      <c r="BZ160" s="287"/>
      <c r="CA160" s="287"/>
      <c r="CB160" s="287"/>
      <c r="CC160" s="287"/>
      <c r="CD160" s="287"/>
      <c r="CE160" s="287"/>
      <c r="CF160" s="287"/>
      <c r="CG160" s="287"/>
      <c r="CH160" s="287"/>
      <c r="CI160" s="287"/>
      <c r="CJ160" s="287"/>
      <c r="CK160" s="287"/>
      <c r="CL160" s="287"/>
      <c r="CM160" s="287"/>
      <c r="CN160" s="287"/>
      <c r="CO160" s="287"/>
      <c r="CP160" s="287"/>
      <c r="CQ160" s="287"/>
      <c r="CR160" s="287"/>
      <c r="CS160" s="287"/>
      <c r="CT160" s="287"/>
      <c r="CU160" s="287"/>
      <c r="CV160" s="287"/>
      <c r="CW160" s="287"/>
    </row>
    <row r="161" spans="1:101">
      <c r="A161" s="287"/>
      <c r="B161" s="303" t="s">
        <v>183</v>
      </c>
      <c r="C161" s="284" t="s">
        <v>129</v>
      </c>
      <c r="D161" s="284" t="s">
        <v>146</v>
      </c>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287"/>
      <c r="BP161" s="287"/>
      <c r="BQ161" s="287"/>
      <c r="BR161" s="287"/>
      <c r="BS161" s="287"/>
      <c r="BT161" s="287"/>
      <c r="BU161" s="287"/>
      <c r="BV161" s="287"/>
      <c r="BW161" s="287"/>
      <c r="BX161" s="287"/>
      <c r="BY161" s="287"/>
      <c r="BZ161" s="287"/>
      <c r="CA161" s="287"/>
      <c r="CB161" s="287"/>
      <c r="CC161" s="287"/>
      <c r="CD161" s="287"/>
      <c r="CE161" s="287"/>
      <c r="CF161" s="287"/>
      <c r="CG161" s="287"/>
      <c r="CH161" s="287"/>
      <c r="CI161" s="287"/>
      <c r="CJ161" s="287"/>
      <c r="CK161" s="287"/>
      <c r="CL161" s="287"/>
      <c r="CM161" s="287"/>
      <c r="CN161" s="287"/>
      <c r="CO161" s="287"/>
      <c r="CP161" s="287"/>
      <c r="CQ161" s="287"/>
      <c r="CR161" s="287"/>
      <c r="CS161" s="287"/>
      <c r="CT161" s="287"/>
      <c r="CU161" s="287"/>
      <c r="CV161" s="287"/>
      <c r="CW161" s="287"/>
    </row>
    <row r="162" spans="1:101">
      <c r="A162" s="287"/>
      <c r="B162" s="299" t="s">
        <v>266</v>
      </c>
      <c r="C162" s="346">
        <f>'3f Cap levels'!C21</f>
        <v>94.62</v>
      </c>
      <c r="D162" s="377">
        <f>'3f Cap levels'!D21</f>
        <v>936.4</v>
      </c>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287"/>
      <c r="BP162" s="287"/>
      <c r="BQ162" s="287"/>
      <c r="BR162" s="287"/>
      <c r="BS162" s="287"/>
      <c r="BT162" s="287"/>
      <c r="BU162" s="287"/>
      <c r="BV162" s="287"/>
      <c r="BW162" s="287"/>
      <c r="BX162" s="287"/>
      <c r="BY162" s="287"/>
      <c r="BZ162" s="287"/>
      <c r="CA162" s="287"/>
      <c r="CB162" s="287"/>
      <c r="CC162" s="287"/>
      <c r="CD162" s="287"/>
      <c r="CE162" s="287"/>
      <c r="CF162" s="287"/>
      <c r="CG162" s="287"/>
      <c r="CH162" s="287"/>
      <c r="CI162" s="287"/>
      <c r="CJ162" s="287"/>
      <c r="CK162" s="287"/>
      <c r="CL162" s="287"/>
      <c r="CM162" s="287"/>
      <c r="CN162" s="287"/>
      <c r="CO162" s="287"/>
      <c r="CP162" s="287"/>
      <c r="CQ162" s="287"/>
      <c r="CR162" s="287"/>
      <c r="CS162" s="287"/>
      <c r="CT162" s="287"/>
      <c r="CU162" s="287"/>
      <c r="CV162" s="287"/>
      <c r="CW162" s="287"/>
    </row>
    <row r="163" spans="1:101">
      <c r="A163" s="287"/>
      <c r="B163" s="299" t="s">
        <v>267</v>
      </c>
      <c r="C163" s="346">
        <f>'3f Cap levels'!C22</f>
        <v>99.02</v>
      </c>
      <c r="D163" s="346">
        <f>'3f Cap levels'!D22</f>
        <v>1785.66</v>
      </c>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287"/>
      <c r="BP163" s="287"/>
      <c r="BQ163" s="287"/>
      <c r="BR163" s="287"/>
      <c r="BS163" s="287"/>
      <c r="BT163" s="287"/>
      <c r="BU163" s="287"/>
      <c r="BV163" s="287"/>
      <c r="BW163" s="287"/>
      <c r="BX163" s="287"/>
      <c r="BY163" s="287"/>
      <c r="BZ163" s="287"/>
      <c r="CA163" s="287"/>
      <c r="CB163" s="287"/>
      <c r="CC163" s="287"/>
      <c r="CD163" s="287"/>
      <c r="CE163" s="287"/>
      <c r="CF163" s="287"/>
      <c r="CG163" s="287"/>
      <c r="CH163" s="287"/>
      <c r="CI163" s="287"/>
      <c r="CJ163" s="287"/>
      <c r="CK163" s="287"/>
      <c r="CL163" s="287"/>
      <c r="CM163" s="287"/>
      <c r="CN163" s="287"/>
      <c r="CO163" s="287"/>
      <c r="CP163" s="287"/>
      <c r="CQ163" s="287"/>
      <c r="CR163" s="287"/>
      <c r="CS163" s="287"/>
      <c r="CT163" s="287"/>
      <c r="CU163" s="287"/>
      <c r="CV163" s="287"/>
      <c r="CW163" s="287"/>
    </row>
    <row r="164" spans="1:101">
      <c r="A164" s="287"/>
      <c r="B164" s="287"/>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c r="BR164" s="287"/>
      <c r="BS164" s="287"/>
      <c r="BT164" s="287"/>
      <c r="BU164" s="287"/>
      <c r="BV164" s="287"/>
      <c r="BW164" s="287"/>
      <c r="BX164" s="287"/>
      <c r="BY164" s="287"/>
      <c r="BZ164" s="287"/>
      <c r="CA164" s="287"/>
      <c r="CB164" s="287"/>
      <c r="CC164" s="287"/>
      <c r="CD164" s="287"/>
      <c r="CE164" s="287"/>
      <c r="CF164" s="287"/>
      <c r="CG164" s="287"/>
      <c r="CH164" s="287"/>
      <c r="CI164" s="287"/>
      <c r="CJ164" s="287"/>
      <c r="CK164" s="287"/>
      <c r="CL164" s="287"/>
      <c r="CM164" s="287"/>
      <c r="CN164" s="287"/>
      <c r="CO164" s="287"/>
      <c r="CP164" s="287"/>
      <c r="CQ164" s="287"/>
      <c r="CR164" s="287"/>
      <c r="CS164" s="287"/>
      <c r="CT164" s="287"/>
      <c r="CU164" s="287"/>
      <c r="CV164" s="287"/>
      <c r="CW164" s="287"/>
    </row>
    <row r="165" spans="1:101">
      <c r="A165" s="287"/>
      <c r="B165" s="287" t="s">
        <v>184</v>
      </c>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c r="BR165" s="287"/>
      <c r="BS165" s="287"/>
      <c r="BT165" s="287"/>
      <c r="BU165" s="287"/>
      <c r="BV165" s="287"/>
      <c r="BW165" s="287"/>
      <c r="BX165" s="287"/>
      <c r="BY165" s="287"/>
      <c r="BZ165" s="287"/>
      <c r="CA165" s="287"/>
      <c r="CB165" s="287"/>
      <c r="CC165" s="287"/>
      <c r="CD165" s="287"/>
      <c r="CE165" s="287"/>
      <c r="CF165" s="287"/>
      <c r="CG165" s="287"/>
      <c r="CH165" s="287"/>
      <c r="CI165" s="287"/>
      <c r="CJ165" s="287"/>
      <c r="CK165" s="287"/>
      <c r="CL165" s="287"/>
      <c r="CM165" s="287"/>
      <c r="CN165" s="287"/>
      <c r="CO165" s="287"/>
      <c r="CP165" s="287"/>
      <c r="CQ165" s="287"/>
      <c r="CR165" s="287"/>
      <c r="CS165" s="287"/>
      <c r="CT165" s="287"/>
      <c r="CU165" s="287"/>
      <c r="CV165" s="287"/>
      <c r="CW165" s="287"/>
    </row>
    <row r="166" spans="1:101">
      <c r="A166" s="287"/>
      <c r="B166" s="303" t="s">
        <v>185</v>
      </c>
      <c r="C166" s="284" t="s">
        <v>129</v>
      </c>
      <c r="D166" s="284" t="s">
        <v>146</v>
      </c>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c r="BT166" s="287"/>
      <c r="BU166" s="287"/>
      <c r="BV166" s="287"/>
      <c r="BW166" s="287"/>
      <c r="BX166" s="287"/>
      <c r="BY166" s="287"/>
      <c r="BZ166" s="287"/>
      <c r="CA166" s="287"/>
      <c r="CB166" s="287"/>
      <c r="CC166" s="287"/>
      <c r="CD166" s="287"/>
      <c r="CE166" s="287"/>
      <c r="CF166" s="287"/>
      <c r="CG166" s="287"/>
      <c r="CH166" s="287"/>
      <c r="CI166" s="287"/>
      <c r="CJ166" s="287"/>
      <c r="CK166" s="287"/>
      <c r="CL166" s="287"/>
      <c r="CM166" s="287"/>
      <c r="CN166" s="287"/>
      <c r="CO166" s="287"/>
      <c r="CP166" s="287"/>
      <c r="CQ166" s="287"/>
      <c r="CR166" s="287"/>
      <c r="CS166" s="287"/>
      <c r="CT166" s="287"/>
      <c r="CU166" s="287"/>
      <c r="CV166" s="287"/>
      <c r="CW166" s="287"/>
    </row>
    <row r="167" spans="1:101">
      <c r="A167" s="287"/>
      <c r="B167" s="299" t="s">
        <v>266</v>
      </c>
      <c r="C167" s="346">
        <f>C158+C162</f>
        <v>252.22</v>
      </c>
      <c r="D167" s="347">
        <f>D158+D162</f>
        <v>1930.8</v>
      </c>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c r="BV167" s="287"/>
      <c r="BW167" s="287"/>
      <c r="BX167" s="287"/>
      <c r="BY167" s="287"/>
      <c r="BZ167" s="287"/>
      <c r="CA167" s="287"/>
      <c r="CB167" s="287"/>
      <c r="CC167" s="287"/>
      <c r="CD167" s="287"/>
      <c r="CE167" s="287"/>
      <c r="CF167" s="287"/>
      <c r="CG167" s="287"/>
      <c r="CH167" s="287"/>
      <c r="CI167" s="287"/>
      <c r="CJ167" s="287"/>
      <c r="CK167" s="287"/>
      <c r="CL167" s="287"/>
      <c r="CM167" s="287"/>
      <c r="CN167" s="287"/>
      <c r="CO167" s="287"/>
      <c r="CP167" s="287"/>
      <c r="CQ167" s="287"/>
      <c r="CR167" s="287"/>
      <c r="CS167" s="287"/>
      <c r="CT167" s="287"/>
      <c r="CU167" s="287"/>
      <c r="CV167" s="287"/>
      <c r="CW167" s="287"/>
    </row>
    <row r="168" spans="1:101">
      <c r="A168" s="287"/>
      <c r="B168" s="299" t="s">
        <v>267</v>
      </c>
      <c r="C168" s="346">
        <f>C159+C163</f>
        <v>260.15999999999997</v>
      </c>
      <c r="D168" s="347">
        <f>D159+D163</f>
        <v>3478.6792726465333</v>
      </c>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c r="BT168" s="287"/>
      <c r="BU168" s="287"/>
      <c r="BV168" s="287"/>
      <c r="BW168" s="287"/>
      <c r="BX168" s="287"/>
      <c r="BY168" s="287"/>
      <c r="BZ168" s="287"/>
      <c r="CA168" s="287"/>
      <c r="CB168" s="287"/>
      <c r="CC168" s="287"/>
      <c r="CD168" s="287"/>
      <c r="CE168" s="287"/>
      <c r="CF168" s="287"/>
      <c r="CG168" s="287"/>
      <c r="CH168" s="287"/>
      <c r="CI168" s="287"/>
      <c r="CJ168" s="287"/>
      <c r="CK168" s="287"/>
      <c r="CL168" s="287"/>
      <c r="CM168" s="287"/>
      <c r="CN168" s="287"/>
      <c r="CO168" s="287"/>
      <c r="CP168" s="287"/>
      <c r="CQ168" s="287"/>
      <c r="CR168" s="287"/>
      <c r="CS168" s="287"/>
      <c r="CT168" s="287"/>
      <c r="CU168" s="287"/>
      <c r="CV168" s="287"/>
      <c r="CW168" s="287"/>
    </row>
    <row r="169" spans="1:101">
      <c r="A169" s="287"/>
      <c r="B169" s="287"/>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c r="BT169" s="287"/>
      <c r="BU169" s="287"/>
      <c r="BV169" s="287"/>
      <c r="BW169" s="287"/>
      <c r="BX169" s="287"/>
      <c r="BY169" s="287"/>
      <c r="BZ169" s="287"/>
      <c r="CA169" s="287"/>
      <c r="CB169" s="287"/>
      <c r="CC169" s="287"/>
      <c r="CD169" s="287"/>
      <c r="CE169" s="287"/>
      <c r="CF169" s="287"/>
      <c r="CG169" s="287"/>
      <c r="CH169" s="287"/>
      <c r="CI169" s="287"/>
      <c r="CJ169" s="287"/>
      <c r="CK169" s="287"/>
      <c r="CL169" s="287"/>
      <c r="CM169" s="287"/>
      <c r="CN169" s="287"/>
      <c r="CO169" s="287"/>
      <c r="CP169" s="287"/>
      <c r="CQ169" s="287"/>
      <c r="CR169" s="287"/>
      <c r="CS169" s="287"/>
      <c r="CT169" s="287"/>
      <c r="CU169" s="287"/>
      <c r="CV169" s="287"/>
      <c r="CW169" s="287"/>
    </row>
    <row r="170" spans="1:101">
      <c r="A170" s="287"/>
      <c r="B170" s="287" t="s">
        <v>186</v>
      </c>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7"/>
      <c r="BZ170" s="287"/>
      <c r="CA170" s="287"/>
      <c r="CB170" s="287"/>
      <c r="CC170" s="287"/>
      <c r="CD170" s="287"/>
      <c r="CE170" s="287"/>
      <c r="CF170" s="287"/>
      <c r="CG170" s="287"/>
      <c r="CH170" s="287"/>
      <c r="CI170" s="287"/>
      <c r="CJ170" s="287"/>
      <c r="CK170" s="287"/>
      <c r="CL170" s="287"/>
      <c r="CM170" s="287"/>
      <c r="CN170" s="287"/>
      <c r="CO170" s="287"/>
      <c r="CP170" s="287"/>
      <c r="CQ170" s="287"/>
      <c r="CR170" s="287"/>
      <c r="CS170" s="287"/>
      <c r="CT170" s="287"/>
      <c r="CU170" s="287"/>
      <c r="CV170" s="287"/>
      <c r="CW170" s="287"/>
    </row>
    <row r="171" spans="1:101" ht="22.8">
      <c r="A171" s="287"/>
      <c r="B171" s="303" t="s">
        <v>187</v>
      </c>
      <c r="C171" s="284" t="s">
        <v>188</v>
      </c>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7"/>
      <c r="CJ171" s="287"/>
      <c r="CK171" s="287"/>
      <c r="CL171" s="287"/>
      <c r="CM171" s="287"/>
      <c r="CN171" s="287"/>
      <c r="CO171" s="287"/>
      <c r="CP171" s="287"/>
      <c r="CQ171" s="287"/>
      <c r="CR171" s="287"/>
      <c r="CS171" s="287"/>
      <c r="CT171" s="287"/>
      <c r="CU171" s="287"/>
      <c r="CV171" s="287"/>
      <c r="CW171" s="287"/>
    </row>
    <row r="172" spans="1:101">
      <c r="A172" s="287"/>
      <c r="B172" s="288" t="s">
        <v>266</v>
      </c>
      <c r="C172" s="304">
        <f>C167/D167</f>
        <v>0.13062979076030662</v>
      </c>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c r="BR172" s="287"/>
      <c r="BS172" s="287"/>
      <c r="BT172" s="287"/>
      <c r="BU172" s="287"/>
      <c r="BV172" s="287"/>
      <c r="BW172" s="287"/>
      <c r="BX172" s="287"/>
      <c r="BY172" s="287"/>
      <c r="BZ172" s="287"/>
      <c r="CA172" s="287"/>
      <c r="CB172" s="287"/>
      <c r="CC172" s="287"/>
      <c r="CD172" s="287"/>
      <c r="CE172" s="287"/>
      <c r="CF172" s="287"/>
      <c r="CG172" s="287"/>
      <c r="CH172" s="287"/>
      <c r="CI172" s="287"/>
      <c r="CJ172" s="287"/>
      <c r="CK172" s="287"/>
      <c r="CL172" s="287"/>
      <c r="CM172" s="287"/>
      <c r="CN172" s="287"/>
      <c r="CO172" s="287"/>
      <c r="CP172" s="287"/>
      <c r="CQ172" s="287"/>
      <c r="CR172" s="287"/>
      <c r="CS172" s="287"/>
      <c r="CT172" s="287"/>
      <c r="CU172" s="287"/>
      <c r="CV172" s="287"/>
      <c r="CW172" s="287"/>
    </row>
    <row r="173" spans="1:101">
      <c r="A173" s="287"/>
      <c r="B173" s="288" t="s">
        <v>267</v>
      </c>
      <c r="C173" s="304">
        <f>C168/D168</f>
        <v>7.4787003805060093E-2</v>
      </c>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c r="BV173" s="287"/>
      <c r="BW173" s="287"/>
      <c r="BX173" s="287"/>
      <c r="BY173" s="287"/>
      <c r="BZ173" s="287"/>
      <c r="CA173" s="287"/>
      <c r="CB173" s="287"/>
      <c r="CC173" s="287"/>
      <c r="CD173" s="287"/>
      <c r="CE173" s="287"/>
      <c r="CF173" s="287"/>
      <c r="CG173" s="287"/>
      <c r="CH173" s="287"/>
      <c r="CI173" s="287"/>
      <c r="CJ173" s="287"/>
      <c r="CK173" s="287"/>
      <c r="CL173" s="287"/>
      <c r="CM173" s="287"/>
      <c r="CN173" s="287"/>
      <c r="CO173" s="287"/>
      <c r="CP173" s="287"/>
      <c r="CQ173" s="287"/>
      <c r="CR173" s="287"/>
      <c r="CS173" s="287"/>
      <c r="CT173" s="287"/>
      <c r="CU173" s="287"/>
      <c r="CV173" s="287"/>
      <c r="CW173" s="287"/>
    </row>
    <row r="174" spans="1:101">
      <c r="A174" s="287"/>
      <c r="B174" s="288" t="s">
        <v>189</v>
      </c>
      <c r="C174" s="304">
        <f>AVERAGE(C172:C173)</f>
        <v>0.10270839728268336</v>
      </c>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c r="BZ174" s="287"/>
      <c r="CA174" s="287"/>
      <c r="CB174" s="287"/>
      <c r="CC174" s="287"/>
      <c r="CD174" s="287"/>
      <c r="CE174" s="287"/>
      <c r="CF174" s="287"/>
      <c r="CG174" s="287"/>
      <c r="CH174" s="287"/>
      <c r="CI174" s="287"/>
      <c r="CJ174" s="287"/>
      <c r="CK174" s="287"/>
      <c r="CL174" s="287"/>
      <c r="CM174" s="287"/>
      <c r="CN174" s="287"/>
      <c r="CO174" s="287"/>
      <c r="CP174" s="287"/>
      <c r="CQ174" s="287"/>
      <c r="CR174" s="287"/>
      <c r="CS174" s="287"/>
      <c r="CT174" s="287"/>
      <c r="CU174" s="287"/>
      <c r="CV174" s="287"/>
      <c r="CW174" s="287"/>
    </row>
    <row r="175" spans="1:101">
      <c r="A175" s="287"/>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c r="BR175" s="287"/>
      <c r="BS175" s="287"/>
      <c r="BT175" s="287"/>
      <c r="BU175" s="287"/>
      <c r="BV175" s="287"/>
      <c r="BW175" s="287"/>
      <c r="BX175" s="287"/>
      <c r="BY175" s="287"/>
      <c r="BZ175" s="287"/>
      <c r="CA175" s="287"/>
      <c r="CB175" s="287"/>
      <c r="CC175" s="287"/>
      <c r="CD175" s="287"/>
      <c r="CE175" s="287"/>
      <c r="CF175" s="287"/>
      <c r="CG175" s="287"/>
      <c r="CH175" s="287"/>
      <c r="CI175" s="287"/>
      <c r="CJ175" s="287"/>
      <c r="CK175" s="287"/>
      <c r="CL175" s="287"/>
      <c r="CM175" s="287"/>
      <c r="CN175" s="287"/>
      <c r="CO175" s="287"/>
      <c r="CP175" s="287"/>
      <c r="CQ175" s="287"/>
      <c r="CR175" s="287"/>
      <c r="CS175" s="287"/>
      <c r="CT175" s="287"/>
      <c r="CU175" s="287"/>
      <c r="CV175" s="287"/>
      <c r="CW175" s="287"/>
    </row>
    <row r="176" spans="1:101">
      <c r="A176" s="287"/>
      <c r="B176" s="287"/>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c r="BO176" s="287"/>
      <c r="BP176" s="287"/>
      <c r="BQ176" s="287"/>
      <c r="BR176" s="287"/>
      <c r="BS176" s="287"/>
      <c r="BT176" s="287"/>
      <c r="BU176" s="287"/>
      <c r="BV176" s="287"/>
      <c r="BW176" s="287"/>
      <c r="BX176" s="287"/>
      <c r="BY176" s="287"/>
      <c r="BZ176" s="287"/>
      <c r="CA176" s="287"/>
      <c r="CB176" s="287"/>
      <c r="CC176" s="287"/>
      <c r="CD176" s="287"/>
      <c r="CE176" s="287"/>
      <c r="CF176" s="287"/>
      <c r="CG176" s="287"/>
      <c r="CH176" s="287"/>
      <c r="CI176" s="287"/>
      <c r="CJ176" s="287"/>
      <c r="CK176" s="287"/>
      <c r="CL176" s="287"/>
      <c r="CM176" s="287"/>
      <c r="CN176" s="287"/>
      <c r="CO176" s="287"/>
      <c r="CP176" s="287"/>
      <c r="CQ176" s="287"/>
      <c r="CR176" s="287"/>
      <c r="CS176" s="287"/>
      <c r="CT176" s="287"/>
      <c r="CU176" s="287"/>
      <c r="CV176" s="287"/>
      <c r="CW176" s="287"/>
    </row>
    <row r="177" spans="1:101">
      <c r="A177" s="287"/>
      <c r="B177" s="287" t="s">
        <v>268</v>
      </c>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c r="BO177" s="287"/>
      <c r="BP177" s="287"/>
      <c r="BQ177" s="287"/>
      <c r="BR177" s="287"/>
      <c r="BS177" s="287"/>
      <c r="BT177" s="287"/>
      <c r="BU177" s="287"/>
      <c r="BV177" s="287"/>
      <c r="BW177" s="287"/>
      <c r="BX177" s="287"/>
      <c r="BY177" s="287"/>
      <c r="BZ177" s="287"/>
      <c r="CA177" s="287"/>
      <c r="CB177" s="287"/>
      <c r="CC177" s="287"/>
      <c r="CD177" s="287"/>
      <c r="CE177" s="287"/>
      <c r="CF177" s="287"/>
      <c r="CG177" s="287"/>
      <c r="CH177" s="287"/>
      <c r="CI177" s="287"/>
      <c r="CJ177" s="287"/>
      <c r="CK177" s="287"/>
      <c r="CL177" s="287"/>
      <c r="CM177" s="287"/>
      <c r="CN177" s="287"/>
      <c r="CO177" s="287"/>
      <c r="CP177" s="287"/>
      <c r="CQ177" s="287"/>
      <c r="CR177" s="287"/>
      <c r="CS177" s="287"/>
      <c r="CT177" s="287"/>
      <c r="CU177" s="287"/>
      <c r="CV177" s="287"/>
      <c r="CW177" s="287"/>
    </row>
    <row r="178" spans="1:101">
      <c r="A178" s="287"/>
      <c r="B178" s="287"/>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c r="BV178" s="287"/>
      <c r="BW178" s="287"/>
      <c r="BX178" s="287"/>
      <c r="BY178" s="287"/>
      <c r="BZ178" s="287"/>
      <c r="CA178" s="287"/>
      <c r="CB178" s="287"/>
      <c r="CC178" s="287"/>
      <c r="CD178" s="287"/>
      <c r="CE178" s="287"/>
      <c r="CF178" s="287"/>
      <c r="CG178" s="287"/>
      <c r="CH178" s="287"/>
      <c r="CI178" s="287"/>
      <c r="CJ178" s="287"/>
      <c r="CK178" s="287"/>
      <c r="CL178" s="287"/>
      <c r="CM178" s="287"/>
      <c r="CN178" s="287"/>
      <c r="CO178" s="287"/>
      <c r="CP178" s="287"/>
      <c r="CQ178" s="287"/>
      <c r="CR178" s="287"/>
      <c r="CS178" s="287"/>
      <c r="CT178" s="287"/>
      <c r="CU178" s="287"/>
      <c r="CV178" s="287"/>
      <c r="CW178" s="287"/>
    </row>
    <row r="179" spans="1:101" ht="22.8">
      <c r="A179" s="287"/>
      <c r="B179" s="303" t="s">
        <v>168</v>
      </c>
      <c r="C179" s="284" t="s">
        <v>66</v>
      </c>
      <c r="D179" s="284" t="s">
        <v>68</v>
      </c>
      <c r="E179" s="284" t="s">
        <v>192</v>
      </c>
      <c r="F179" s="285" t="s">
        <v>747</v>
      </c>
      <c r="G179" s="285" t="s">
        <v>748</v>
      </c>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c r="BO179" s="287"/>
      <c r="BP179" s="287"/>
      <c r="BQ179" s="287"/>
      <c r="BR179" s="287"/>
      <c r="BS179" s="287"/>
      <c r="BT179" s="287"/>
      <c r="BU179" s="287"/>
      <c r="BV179" s="287"/>
      <c r="BW179" s="287"/>
      <c r="BX179" s="287"/>
      <c r="BY179" s="287"/>
      <c r="BZ179" s="287"/>
      <c r="CA179" s="287"/>
      <c r="CB179" s="287"/>
      <c r="CC179" s="287"/>
      <c r="CD179" s="287"/>
      <c r="CE179" s="287"/>
      <c r="CF179" s="287"/>
      <c r="CG179" s="287"/>
      <c r="CH179" s="287"/>
      <c r="CI179" s="287"/>
      <c r="CJ179" s="287"/>
      <c r="CK179" s="287"/>
      <c r="CL179" s="287"/>
      <c r="CM179" s="287"/>
      <c r="CN179" s="287"/>
      <c r="CO179" s="287"/>
      <c r="CP179" s="287"/>
      <c r="CQ179" s="287"/>
      <c r="CR179" s="287"/>
      <c r="CS179" s="287"/>
      <c r="CT179" s="287"/>
      <c r="CU179" s="287"/>
      <c r="CV179" s="287"/>
      <c r="CW179" s="287"/>
    </row>
    <row r="180" spans="1:101">
      <c r="A180" s="287"/>
      <c r="B180" s="288" t="s">
        <v>172</v>
      </c>
      <c r="C180" s="288" t="s">
        <v>126</v>
      </c>
      <c r="D180" s="288" t="s">
        <v>173</v>
      </c>
      <c r="E180" s="288" t="s">
        <v>129</v>
      </c>
      <c r="F180" s="305">
        <f>IFERROR($C$174*F119*INDEX($F$148:$F$151,MATCH($C119,$C$148:$C$151,0)), "")</f>
        <v>0</v>
      </c>
      <c r="G180" s="305">
        <f t="shared" ref="F180:G195" si="2">IFERROR($C$174*G119*INDEX($F$148:$F$151,MATCH($C119,$C$148:$C$151,0)), "")</f>
        <v>0</v>
      </c>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c r="BO180" s="287"/>
      <c r="BP180" s="287"/>
      <c r="BQ180" s="287"/>
      <c r="BR180" s="287"/>
      <c r="BS180" s="287"/>
      <c r="BT180" s="287"/>
      <c r="BU180" s="287"/>
      <c r="BV180" s="287"/>
      <c r="BW180" s="287"/>
      <c r="BX180" s="287"/>
      <c r="BY180" s="287"/>
      <c r="BZ180" s="287"/>
      <c r="CA180" s="287"/>
      <c r="CB180" s="287"/>
      <c r="CC180" s="287"/>
      <c r="CD180" s="287"/>
      <c r="CE180" s="287"/>
      <c r="CF180" s="287"/>
      <c r="CG180" s="287"/>
      <c r="CH180" s="287"/>
      <c r="CI180" s="287"/>
      <c r="CJ180" s="287"/>
      <c r="CK180" s="287"/>
      <c r="CL180" s="287"/>
      <c r="CM180" s="287"/>
      <c r="CN180" s="287"/>
      <c r="CO180" s="287"/>
      <c r="CP180" s="287"/>
      <c r="CQ180" s="287"/>
      <c r="CR180" s="287"/>
      <c r="CS180" s="287"/>
      <c r="CT180" s="287"/>
      <c r="CU180" s="287"/>
      <c r="CV180" s="287"/>
      <c r="CW180" s="287"/>
    </row>
    <row r="181" spans="1:101">
      <c r="A181" s="287"/>
      <c r="B181" s="288" t="s">
        <v>172</v>
      </c>
      <c r="C181" s="288" t="s">
        <v>126</v>
      </c>
      <c r="D181" s="288" t="s">
        <v>174</v>
      </c>
      <c r="E181" s="288" t="s">
        <v>129</v>
      </c>
      <c r="F181" s="305">
        <f t="shared" si="2"/>
        <v>0</v>
      </c>
      <c r="G181" s="305">
        <f t="shared" si="2"/>
        <v>0</v>
      </c>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c r="BO181" s="287"/>
      <c r="BP181" s="287"/>
      <c r="BQ181" s="287"/>
      <c r="BR181" s="287"/>
      <c r="BS181" s="287"/>
      <c r="BT181" s="287"/>
      <c r="BU181" s="287"/>
      <c r="BV181" s="287"/>
      <c r="BW181" s="287"/>
      <c r="BX181" s="287"/>
      <c r="BY181" s="287"/>
      <c r="BZ181" s="287"/>
      <c r="CA181" s="287"/>
      <c r="CB181" s="287"/>
      <c r="CC181" s="287"/>
      <c r="CD181" s="287"/>
      <c r="CE181" s="287"/>
      <c r="CF181" s="287"/>
      <c r="CG181" s="287"/>
      <c r="CH181" s="287"/>
      <c r="CI181" s="287"/>
      <c r="CJ181" s="287"/>
      <c r="CK181" s="287"/>
      <c r="CL181" s="287"/>
      <c r="CM181" s="287"/>
      <c r="CN181" s="287"/>
      <c r="CO181" s="287"/>
      <c r="CP181" s="287"/>
      <c r="CQ181" s="287"/>
      <c r="CR181" s="287"/>
      <c r="CS181" s="287"/>
      <c r="CT181" s="287"/>
      <c r="CU181" s="287"/>
      <c r="CV181" s="287"/>
      <c r="CW181" s="287"/>
    </row>
    <row r="182" spans="1:101">
      <c r="A182" s="287"/>
      <c r="B182" s="288" t="s">
        <v>172</v>
      </c>
      <c r="C182" s="288" t="s">
        <v>126</v>
      </c>
      <c r="D182" s="288" t="s">
        <v>148</v>
      </c>
      <c r="E182" s="288" t="s">
        <v>129</v>
      </c>
      <c r="F182" s="305">
        <f t="shared" si="2"/>
        <v>0</v>
      </c>
      <c r="G182" s="305">
        <f t="shared" si="2"/>
        <v>0</v>
      </c>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c r="BO182" s="287"/>
      <c r="BP182" s="287"/>
      <c r="BQ182" s="287"/>
      <c r="BR182" s="287"/>
      <c r="BS182" s="287"/>
      <c r="BT182" s="287"/>
      <c r="BU182" s="287"/>
      <c r="BV182" s="287"/>
      <c r="BW182" s="287"/>
      <c r="BX182" s="287"/>
      <c r="BY182" s="287"/>
      <c r="BZ182" s="287"/>
      <c r="CA182" s="287"/>
      <c r="CB182" s="287"/>
      <c r="CC182" s="287"/>
      <c r="CD182" s="287"/>
      <c r="CE182" s="287"/>
      <c r="CF182" s="287"/>
      <c r="CG182" s="287"/>
      <c r="CH182" s="287"/>
      <c r="CI182" s="287"/>
      <c r="CJ182" s="287"/>
      <c r="CK182" s="287"/>
      <c r="CL182" s="287"/>
      <c r="CM182" s="287"/>
      <c r="CN182" s="287"/>
      <c r="CO182" s="287"/>
      <c r="CP182" s="287"/>
      <c r="CQ182" s="287"/>
      <c r="CR182" s="287"/>
      <c r="CS182" s="287"/>
      <c r="CT182" s="287"/>
      <c r="CU182" s="287"/>
      <c r="CV182" s="287"/>
      <c r="CW182" s="287"/>
    </row>
    <row r="183" spans="1:101">
      <c r="A183" s="287"/>
      <c r="B183" s="288" t="s">
        <v>172</v>
      </c>
      <c r="C183" s="288" t="s">
        <v>150</v>
      </c>
      <c r="D183" s="288" t="s">
        <v>173</v>
      </c>
      <c r="E183" s="288" t="s">
        <v>129</v>
      </c>
      <c r="F183" s="305">
        <f t="shared" si="2"/>
        <v>0</v>
      </c>
      <c r="G183" s="305">
        <f t="shared" si="2"/>
        <v>0</v>
      </c>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c r="BO183" s="287"/>
      <c r="BP183" s="287"/>
      <c r="BQ183" s="287"/>
      <c r="BR183" s="287"/>
      <c r="BS183" s="287"/>
      <c r="BT183" s="287"/>
      <c r="BU183" s="287"/>
      <c r="BV183" s="287"/>
      <c r="BW183" s="287"/>
      <c r="BX183" s="287"/>
      <c r="BY183" s="287"/>
      <c r="BZ183" s="287"/>
      <c r="CA183" s="287"/>
      <c r="CB183" s="287"/>
      <c r="CC183" s="287"/>
      <c r="CD183" s="287"/>
      <c r="CE183" s="287"/>
      <c r="CF183" s="287"/>
      <c r="CG183" s="287"/>
      <c r="CH183" s="287"/>
      <c r="CI183" s="287"/>
      <c r="CJ183" s="287"/>
      <c r="CK183" s="287"/>
      <c r="CL183" s="287"/>
      <c r="CM183" s="287"/>
      <c r="CN183" s="287"/>
      <c r="CO183" s="287"/>
      <c r="CP183" s="287"/>
      <c r="CQ183" s="287"/>
      <c r="CR183" s="287"/>
      <c r="CS183" s="287"/>
      <c r="CT183" s="287"/>
      <c r="CU183" s="287"/>
      <c r="CV183" s="287"/>
      <c r="CW183" s="287"/>
    </row>
    <row r="184" spans="1:101">
      <c r="A184" s="287"/>
      <c r="B184" s="288" t="s">
        <v>172</v>
      </c>
      <c r="C184" s="288" t="s">
        <v>150</v>
      </c>
      <c r="D184" s="288" t="s">
        <v>174</v>
      </c>
      <c r="E184" s="288" t="s">
        <v>129</v>
      </c>
      <c r="F184" s="305">
        <f t="shared" si="2"/>
        <v>0</v>
      </c>
      <c r="G184" s="305">
        <f t="shared" si="2"/>
        <v>0</v>
      </c>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287"/>
      <c r="BK184" s="287"/>
      <c r="BL184" s="287"/>
      <c r="BM184" s="287"/>
      <c r="BN184" s="287"/>
      <c r="BO184" s="287"/>
      <c r="BP184" s="287"/>
      <c r="BQ184" s="287"/>
      <c r="BR184" s="287"/>
      <c r="BS184" s="287"/>
      <c r="BT184" s="287"/>
      <c r="BU184" s="287"/>
      <c r="BV184" s="287"/>
      <c r="BW184" s="287"/>
      <c r="BX184" s="287"/>
      <c r="BY184" s="287"/>
      <c r="BZ184" s="287"/>
      <c r="CA184" s="287"/>
      <c r="CB184" s="287"/>
      <c r="CC184" s="287"/>
      <c r="CD184" s="287"/>
      <c r="CE184" s="287"/>
      <c r="CF184" s="287"/>
      <c r="CG184" s="287"/>
      <c r="CH184" s="287"/>
      <c r="CI184" s="287"/>
      <c r="CJ184" s="287"/>
      <c r="CK184" s="287"/>
      <c r="CL184" s="287"/>
      <c r="CM184" s="287"/>
      <c r="CN184" s="287"/>
      <c r="CO184" s="287"/>
      <c r="CP184" s="287"/>
      <c r="CQ184" s="287"/>
      <c r="CR184" s="287"/>
      <c r="CS184" s="287"/>
      <c r="CT184" s="287"/>
      <c r="CU184" s="287"/>
      <c r="CV184" s="287"/>
      <c r="CW184" s="287"/>
    </row>
    <row r="185" spans="1:101">
      <c r="A185" s="287"/>
      <c r="B185" s="288" t="s">
        <v>172</v>
      </c>
      <c r="C185" s="288" t="s">
        <v>150</v>
      </c>
      <c r="D185" s="288" t="s">
        <v>148</v>
      </c>
      <c r="E185" s="288" t="s">
        <v>129</v>
      </c>
      <c r="F185" s="305">
        <f t="shared" si="2"/>
        <v>0</v>
      </c>
      <c r="G185" s="305">
        <f t="shared" si="2"/>
        <v>0</v>
      </c>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87"/>
      <c r="AN185" s="287"/>
      <c r="AO185" s="287"/>
      <c r="AP185" s="287"/>
      <c r="AQ185" s="287"/>
      <c r="AR185" s="287"/>
      <c r="AS185" s="287"/>
      <c r="AT185" s="287"/>
      <c r="AU185" s="287"/>
      <c r="AV185" s="287"/>
      <c r="AW185" s="287"/>
      <c r="AX185" s="287"/>
      <c r="AY185" s="287"/>
      <c r="AZ185" s="287"/>
      <c r="BA185" s="287"/>
      <c r="BB185" s="287"/>
      <c r="BC185" s="287"/>
      <c r="BD185" s="287"/>
      <c r="BE185" s="287"/>
      <c r="BF185" s="287"/>
      <c r="BG185" s="287"/>
      <c r="BH185" s="287"/>
      <c r="BI185" s="287"/>
      <c r="BJ185" s="287"/>
      <c r="BK185" s="287"/>
      <c r="BL185" s="287"/>
      <c r="BM185" s="287"/>
      <c r="BN185" s="287"/>
      <c r="BO185" s="287"/>
      <c r="BP185" s="287"/>
      <c r="BQ185" s="287"/>
      <c r="BR185" s="287"/>
      <c r="BS185" s="287"/>
      <c r="BT185" s="287"/>
      <c r="BU185" s="287"/>
      <c r="BV185" s="287"/>
      <c r="BW185" s="287"/>
      <c r="BX185" s="287"/>
      <c r="BY185" s="287"/>
      <c r="BZ185" s="287"/>
      <c r="CA185" s="287"/>
      <c r="CB185" s="287"/>
      <c r="CC185" s="287"/>
      <c r="CD185" s="287"/>
      <c r="CE185" s="287"/>
      <c r="CF185" s="287"/>
      <c r="CG185" s="287"/>
      <c r="CH185" s="287"/>
      <c r="CI185" s="287"/>
      <c r="CJ185" s="287"/>
      <c r="CK185" s="287"/>
      <c r="CL185" s="287"/>
      <c r="CM185" s="287"/>
      <c r="CN185" s="287"/>
      <c r="CO185" s="287"/>
      <c r="CP185" s="287"/>
      <c r="CQ185" s="287"/>
      <c r="CR185" s="287"/>
      <c r="CS185" s="287"/>
      <c r="CT185" s="287"/>
      <c r="CU185" s="287"/>
      <c r="CV185" s="287"/>
      <c r="CW185" s="287"/>
    </row>
    <row r="186" spans="1:101">
      <c r="A186" s="287"/>
      <c r="B186" s="288" t="s">
        <v>175</v>
      </c>
      <c r="C186" s="288" t="s">
        <v>126</v>
      </c>
      <c r="D186" s="288" t="s">
        <v>173</v>
      </c>
      <c r="E186" s="288" t="s">
        <v>129</v>
      </c>
      <c r="F186" s="376">
        <f>IFERROR($C$174*F125*INDEX($F$148:$F$151,MATCH($C125,$C$148:$C$151,0)), "")</f>
        <v>0</v>
      </c>
      <c r="G186" s="305">
        <f t="shared" si="2"/>
        <v>0</v>
      </c>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c r="BV186" s="287"/>
      <c r="BW186" s="287"/>
      <c r="BX186" s="287"/>
      <c r="BY186" s="287"/>
      <c r="BZ186" s="287"/>
      <c r="CA186" s="287"/>
      <c r="CB186" s="287"/>
      <c r="CC186" s="287"/>
      <c r="CD186" s="287"/>
      <c r="CE186" s="287"/>
      <c r="CF186" s="287"/>
      <c r="CG186" s="287"/>
      <c r="CH186" s="287"/>
      <c r="CI186" s="287"/>
      <c r="CJ186" s="287"/>
      <c r="CK186" s="287"/>
      <c r="CL186" s="287"/>
      <c r="CM186" s="287"/>
      <c r="CN186" s="287"/>
      <c r="CO186" s="287"/>
      <c r="CP186" s="287"/>
      <c r="CQ186" s="287"/>
      <c r="CR186" s="287"/>
      <c r="CS186" s="287"/>
      <c r="CT186" s="287"/>
      <c r="CU186" s="287"/>
      <c r="CV186" s="287"/>
      <c r="CW186" s="287"/>
    </row>
    <row r="187" spans="1:101">
      <c r="A187" s="287"/>
      <c r="B187" s="288" t="s">
        <v>175</v>
      </c>
      <c r="C187" s="288" t="s">
        <v>126</v>
      </c>
      <c r="D187" s="288" t="s">
        <v>174</v>
      </c>
      <c r="E187" s="288" t="s">
        <v>129</v>
      </c>
      <c r="F187" s="305">
        <f t="shared" si="2"/>
        <v>0</v>
      </c>
      <c r="G187" s="305">
        <f t="shared" si="2"/>
        <v>0</v>
      </c>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c r="BV187" s="287"/>
      <c r="BW187" s="287"/>
      <c r="BX187" s="287"/>
      <c r="BY187" s="287"/>
      <c r="BZ187" s="287"/>
      <c r="CA187" s="287"/>
      <c r="CB187" s="287"/>
      <c r="CC187" s="287"/>
      <c r="CD187" s="287"/>
      <c r="CE187" s="287"/>
      <c r="CF187" s="287"/>
      <c r="CG187" s="287"/>
      <c r="CH187" s="287"/>
      <c r="CI187" s="287"/>
      <c r="CJ187" s="287"/>
      <c r="CK187" s="287"/>
      <c r="CL187" s="287"/>
      <c r="CM187" s="287"/>
      <c r="CN187" s="287"/>
      <c r="CO187" s="287"/>
      <c r="CP187" s="287"/>
      <c r="CQ187" s="287"/>
      <c r="CR187" s="287"/>
      <c r="CS187" s="287"/>
      <c r="CT187" s="287"/>
      <c r="CU187" s="287"/>
      <c r="CV187" s="287"/>
      <c r="CW187" s="287"/>
    </row>
    <row r="188" spans="1:101">
      <c r="A188" s="287"/>
      <c r="B188" s="288" t="s">
        <v>175</v>
      </c>
      <c r="C188" s="288" t="s">
        <v>126</v>
      </c>
      <c r="D188" s="288" t="s">
        <v>148</v>
      </c>
      <c r="E188" s="288" t="s">
        <v>129</v>
      </c>
      <c r="F188" s="305">
        <f t="shared" si="2"/>
        <v>0</v>
      </c>
      <c r="G188" s="305">
        <f t="shared" si="2"/>
        <v>0</v>
      </c>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c r="BO188" s="287"/>
      <c r="BP188" s="287"/>
      <c r="BQ188" s="287"/>
      <c r="BR188" s="287"/>
      <c r="BS188" s="287"/>
      <c r="BT188" s="287"/>
      <c r="BU188" s="287"/>
      <c r="BV188" s="287"/>
      <c r="BW188" s="287"/>
      <c r="BX188" s="287"/>
      <c r="BY188" s="287"/>
      <c r="BZ188" s="287"/>
      <c r="CA188" s="287"/>
      <c r="CB188" s="287"/>
      <c r="CC188" s="287"/>
      <c r="CD188" s="287"/>
      <c r="CE188" s="287"/>
      <c r="CF188" s="287"/>
      <c r="CG188" s="287"/>
      <c r="CH188" s="287"/>
      <c r="CI188" s="287"/>
      <c r="CJ188" s="287"/>
      <c r="CK188" s="287"/>
      <c r="CL188" s="287"/>
      <c r="CM188" s="287"/>
      <c r="CN188" s="287"/>
      <c r="CO188" s="287"/>
      <c r="CP188" s="287"/>
      <c r="CQ188" s="287"/>
      <c r="CR188" s="287"/>
      <c r="CS188" s="287"/>
      <c r="CT188" s="287"/>
      <c r="CU188" s="287"/>
      <c r="CV188" s="287"/>
      <c r="CW188" s="287"/>
    </row>
    <row r="189" spans="1:101">
      <c r="A189" s="287"/>
      <c r="B189" s="288" t="s">
        <v>175</v>
      </c>
      <c r="C189" s="288" t="s">
        <v>150</v>
      </c>
      <c r="D189" s="288" t="s">
        <v>173</v>
      </c>
      <c r="E189" s="288" t="s">
        <v>129</v>
      </c>
      <c r="F189" s="305">
        <f t="shared" si="2"/>
        <v>0</v>
      </c>
      <c r="G189" s="305">
        <f t="shared" si="2"/>
        <v>0</v>
      </c>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c r="BO189" s="287"/>
      <c r="BP189" s="287"/>
      <c r="BQ189" s="287"/>
      <c r="BR189" s="287"/>
      <c r="BS189" s="287"/>
      <c r="BT189" s="287"/>
      <c r="BU189" s="287"/>
      <c r="BV189" s="287"/>
      <c r="BW189" s="287"/>
      <c r="BX189" s="287"/>
      <c r="BY189" s="287"/>
      <c r="BZ189" s="287"/>
      <c r="CA189" s="287"/>
      <c r="CB189" s="287"/>
      <c r="CC189" s="287"/>
      <c r="CD189" s="287"/>
      <c r="CE189" s="287"/>
      <c r="CF189" s="287"/>
      <c r="CG189" s="287"/>
      <c r="CH189" s="287"/>
      <c r="CI189" s="287"/>
      <c r="CJ189" s="287"/>
      <c r="CK189" s="287"/>
      <c r="CL189" s="287"/>
      <c r="CM189" s="287"/>
      <c r="CN189" s="287"/>
      <c r="CO189" s="287"/>
      <c r="CP189" s="287"/>
      <c r="CQ189" s="287"/>
      <c r="CR189" s="287"/>
      <c r="CS189" s="287"/>
      <c r="CT189" s="287"/>
      <c r="CU189" s="287"/>
      <c r="CV189" s="287"/>
      <c r="CW189" s="287"/>
    </row>
    <row r="190" spans="1:101">
      <c r="A190" s="287"/>
      <c r="B190" s="288" t="s">
        <v>175</v>
      </c>
      <c r="C190" s="288" t="s">
        <v>150</v>
      </c>
      <c r="D190" s="288" t="s">
        <v>174</v>
      </c>
      <c r="E190" s="288" t="s">
        <v>129</v>
      </c>
      <c r="F190" s="305">
        <f t="shared" si="2"/>
        <v>0</v>
      </c>
      <c r="G190" s="305">
        <f t="shared" si="2"/>
        <v>0</v>
      </c>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c r="BR190" s="287"/>
      <c r="BS190" s="287"/>
      <c r="BT190" s="287"/>
      <c r="BU190" s="287"/>
      <c r="BV190" s="287"/>
      <c r="BW190" s="287"/>
      <c r="BX190" s="287"/>
      <c r="BY190" s="287"/>
      <c r="BZ190" s="287"/>
      <c r="CA190" s="287"/>
      <c r="CB190" s="287"/>
      <c r="CC190" s="287"/>
      <c r="CD190" s="287"/>
      <c r="CE190" s="287"/>
      <c r="CF190" s="287"/>
      <c r="CG190" s="287"/>
      <c r="CH190" s="287"/>
      <c r="CI190" s="287"/>
      <c r="CJ190" s="287"/>
      <c r="CK190" s="287"/>
      <c r="CL190" s="287"/>
      <c r="CM190" s="287"/>
      <c r="CN190" s="287"/>
      <c r="CO190" s="287"/>
      <c r="CP190" s="287"/>
      <c r="CQ190" s="287"/>
      <c r="CR190" s="287"/>
      <c r="CS190" s="287"/>
      <c r="CT190" s="287"/>
      <c r="CU190" s="287"/>
      <c r="CV190" s="287"/>
      <c r="CW190" s="287"/>
    </row>
    <row r="191" spans="1:101">
      <c r="A191" s="287"/>
      <c r="B191" s="288" t="s">
        <v>175</v>
      </c>
      <c r="C191" s="288" t="s">
        <v>150</v>
      </c>
      <c r="D191" s="288" t="s">
        <v>148</v>
      </c>
      <c r="E191" s="288" t="s">
        <v>129</v>
      </c>
      <c r="F191" s="305">
        <f t="shared" si="2"/>
        <v>0</v>
      </c>
      <c r="G191" s="305">
        <f t="shared" si="2"/>
        <v>0</v>
      </c>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c r="BV191" s="287"/>
      <c r="BW191" s="287"/>
      <c r="BX191" s="287"/>
      <c r="BY191" s="287"/>
      <c r="BZ191" s="287"/>
      <c r="CA191" s="287"/>
      <c r="CB191" s="287"/>
      <c r="CC191" s="287"/>
      <c r="CD191" s="287"/>
      <c r="CE191" s="287"/>
      <c r="CF191" s="287"/>
      <c r="CG191" s="287"/>
      <c r="CH191" s="287"/>
      <c r="CI191" s="287"/>
      <c r="CJ191" s="287"/>
      <c r="CK191" s="287"/>
      <c r="CL191" s="287"/>
      <c r="CM191" s="287"/>
      <c r="CN191" s="287"/>
      <c r="CO191" s="287"/>
      <c r="CP191" s="287"/>
      <c r="CQ191" s="287"/>
      <c r="CR191" s="287"/>
      <c r="CS191" s="287"/>
      <c r="CT191" s="287"/>
      <c r="CU191" s="287"/>
      <c r="CV191" s="287"/>
      <c r="CW191" s="287"/>
    </row>
    <row r="192" spans="1:101">
      <c r="A192" s="287"/>
      <c r="B192" s="288" t="s">
        <v>176</v>
      </c>
      <c r="C192" s="288" t="s">
        <v>126</v>
      </c>
      <c r="D192" s="288" t="s">
        <v>173</v>
      </c>
      <c r="E192" s="288" t="s">
        <v>129</v>
      </c>
      <c r="F192" s="305">
        <f t="shared" si="2"/>
        <v>0</v>
      </c>
      <c r="G192" s="305">
        <f t="shared" si="2"/>
        <v>0</v>
      </c>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c r="BR192" s="287"/>
      <c r="BS192" s="287"/>
      <c r="BT192" s="287"/>
      <c r="BU192" s="287"/>
      <c r="BV192" s="287"/>
      <c r="BW192" s="287"/>
      <c r="BX192" s="287"/>
      <c r="BY192" s="287"/>
      <c r="BZ192" s="287"/>
      <c r="CA192" s="287"/>
      <c r="CB192" s="287"/>
      <c r="CC192" s="287"/>
      <c r="CD192" s="287"/>
      <c r="CE192" s="287"/>
      <c r="CF192" s="287"/>
      <c r="CG192" s="287"/>
      <c r="CH192" s="287"/>
      <c r="CI192" s="287"/>
      <c r="CJ192" s="287"/>
      <c r="CK192" s="287"/>
      <c r="CL192" s="287"/>
      <c r="CM192" s="287"/>
      <c r="CN192" s="287"/>
      <c r="CO192" s="287"/>
      <c r="CP192" s="287"/>
      <c r="CQ192" s="287"/>
      <c r="CR192" s="287"/>
      <c r="CS192" s="287"/>
      <c r="CT192" s="287"/>
      <c r="CU192" s="287"/>
      <c r="CV192" s="287"/>
      <c r="CW192" s="287"/>
    </row>
    <row r="193" spans="1:101">
      <c r="A193" s="287"/>
      <c r="B193" s="288" t="s">
        <v>176</v>
      </c>
      <c r="C193" s="288" t="s">
        <v>126</v>
      </c>
      <c r="D193" s="288" t="s">
        <v>174</v>
      </c>
      <c r="E193" s="288" t="s">
        <v>129</v>
      </c>
      <c r="F193" s="305">
        <f t="shared" si="2"/>
        <v>0</v>
      </c>
      <c r="G193" s="305">
        <f t="shared" si="2"/>
        <v>0</v>
      </c>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c r="BZ193" s="287"/>
      <c r="CA193" s="287"/>
      <c r="CB193" s="287"/>
      <c r="CC193" s="287"/>
      <c r="CD193" s="287"/>
      <c r="CE193" s="287"/>
      <c r="CF193" s="287"/>
      <c r="CG193" s="287"/>
      <c r="CH193" s="287"/>
      <c r="CI193" s="287"/>
      <c r="CJ193" s="287"/>
      <c r="CK193" s="287"/>
      <c r="CL193" s="287"/>
      <c r="CM193" s="287"/>
      <c r="CN193" s="287"/>
      <c r="CO193" s="287"/>
      <c r="CP193" s="287"/>
      <c r="CQ193" s="287"/>
      <c r="CR193" s="287"/>
      <c r="CS193" s="287"/>
      <c r="CT193" s="287"/>
      <c r="CU193" s="287"/>
      <c r="CV193" s="287"/>
      <c r="CW193" s="287"/>
    </row>
    <row r="194" spans="1:101">
      <c r="A194" s="287"/>
      <c r="B194" s="288" t="s">
        <v>176</v>
      </c>
      <c r="C194" s="288" t="s">
        <v>126</v>
      </c>
      <c r="D194" s="288" t="s">
        <v>148</v>
      </c>
      <c r="E194" s="288" t="s">
        <v>129</v>
      </c>
      <c r="F194" s="305">
        <f t="shared" si="2"/>
        <v>0</v>
      </c>
      <c r="G194" s="305">
        <f t="shared" si="2"/>
        <v>0</v>
      </c>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c r="BR194" s="287"/>
      <c r="BS194" s="287"/>
      <c r="BT194" s="287"/>
      <c r="BU194" s="287"/>
      <c r="BV194" s="287"/>
      <c r="BW194" s="287"/>
      <c r="BX194" s="287"/>
      <c r="BY194" s="287"/>
      <c r="BZ194" s="287"/>
      <c r="CA194" s="287"/>
      <c r="CB194" s="287"/>
      <c r="CC194" s="287"/>
      <c r="CD194" s="287"/>
      <c r="CE194" s="287"/>
      <c r="CF194" s="287"/>
      <c r="CG194" s="287"/>
      <c r="CH194" s="287"/>
      <c r="CI194" s="287"/>
      <c r="CJ194" s="287"/>
      <c r="CK194" s="287"/>
      <c r="CL194" s="287"/>
      <c r="CM194" s="287"/>
      <c r="CN194" s="287"/>
      <c r="CO194" s="287"/>
      <c r="CP194" s="287"/>
      <c r="CQ194" s="287"/>
      <c r="CR194" s="287"/>
      <c r="CS194" s="287"/>
      <c r="CT194" s="287"/>
      <c r="CU194" s="287"/>
      <c r="CV194" s="287"/>
      <c r="CW194" s="287"/>
    </row>
    <row r="195" spans="1:101">
      <c r="A195" s="287"/>
      <c r="B195" s="288" t="s">
        <v>176</v>
      </c>
      <c r="C195" s="288" t="s">
        <v>150</v>
      </c>
      <c r="D195" s="288" t="s">
        <v>173</v>
      </c>
      <c r="E195" s="288" t="s">
        <v>129</v>
      </c>
      <c r="F195" s="305">
        <f t="shared" si="2"/>
        <v>0</v>
      </c>
      <c r="G195" s="305">
        <f t="shared" si="2"/>
        <v>0</v>
      </c>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c r="BV195" s="287"/>
      <c r="BW195" s="287"/>
      <c r="BX195" s="287"/>
      <c r="BY195" s="287"/>
      <c r="BZ195" s="287"/>
      <c r="CA195" s="287"/>
      <c r="CB195" s="287"/>
      <c r="CC195" s="287"/>
      <c r="CD195" s="287"/>
      <c r="CE195" s="287"/>
      <c r="CF195" s="287"/>
      <c r="CG195" s="287"/>
      <c r="CH195" s="287"/>
      <c r="CI195" s="287"/>
      <c r="CJ195" s="287"/>
      <c r="CK195" s="287"/>
      <c r="CL195" s="287"/>
      <c r="CM195" s="287"/>
      <c r="CN195" s="287"/>
      <c r="CO195" s="287"/>
      <c r="CP195" s="287"/>
      <c r="CQ195" s="287"/>
      <c r="CR195" s="287"/>
      <c r="CS195" s="287"/>
      <c r="CT195" s="287"/>
      <c r="CU195" s="287"/>
      <c r="CV195" s="287"/>
      <c r="CW195" s="287"/>
    </row>
    <row r="196" spans="1:101">
      <c r="A196" s="287"/>
      <c r="B196" s="288" t="s">
        <v>176</v>
      </c>
      <c r="C196" s="288" t="s">
        <v>150</v>
      </c>
      <c r="D196" s="288" t="s">
        <v>174</v>
      </c>
      <c r="E196" s="288" t="s">
        <v>129</v>
      </c>
      <c r="F196" s="305">
        <f t="shared" ref="F196:G203" si="3">IFERROR($C$174*F135*INDEX($F$148:$F$151,MATCH($C135,$C$148:$C$151,0)), "")</f>
        <v>0</v>
      </c>
      <c r="G196" s="305">
        <f t="shared" si="3"/>
        <v>0</v>
      </c>
      <c r="H196" s="287"/>
      <c r="I196" s="287"/>
      <c r="J196" s="287"/>
      <c r="K196" s="287"/>
      <c r="L196" s="287"/>
      <c r="M196" s="287"/>
      <c r="N196" s="287"/>
      <c r="O196" s="287"/>
      <c r="P196" s="287"/>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c r="BZ196" s="287"/>
      <c r="CA196" s="287"/>
      <c r="CB196" s="287"/>
      <c r="CC196" s="287"/>
      <c r="CD196" s="287"/>
      <c r="CE196" s="287"/>
      <c r="CF196" s="287"/>
      <c r="CG196" s="287"/>
      <c r="CH196" s="287"/>
      <c r="CI196" s="287"/>
      <c r="CJ196" s="287"/>
      <c r="CK196" s="287"/>
      <c r="CL196" s="287"/>
      <c r="CM196" s="287"/>
      <c r="CN196" s="287"/>
      <c r="CO196" s="287"/>
      <c r="CP196" s="287"/>
      <c r="CQ196" s="287"/>
      <c r="CR196" s="287"/>
      <c r="CS196" s="287"/>
      <c r="CT196" s="287"/>
      <c r="CU196" s="287"/>
      <c r="CV196" s="287"/>
      <c r="CW196" s="287"/>
    </row>
    <row r="197" spans="1:101">
      <c r="A197" s="287"/>
      <c r="B197" s="288" t="s">
        <v>176</v>
      </c>
      <c r="C197" s="288" t="s">
        <v>150</v>
      </c>
      <c r="D197" s="288" t="s">
        <v>148</v>
      </c>
      <c r="E197" s="288" t="s">
        <v>129</v>
      </c>
      <c r="F197" s="305">
        <f t="shared" si="3"/>
        <v>0</v>
      </c>
      <c r="G197" s="305">
        <f t="shared" si="3"/>
        <v>0</v>
      </c>
      <c r="H197" s="287"/>
      <c r="I197" s="287"/>
      <c r="J197" s="287"/>
      <c r="K197" s="287"/>
      <c r="L197" s="287"/>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287"/>
      <c r="BK197" s="287"/>
      <c r="BL197" s="287"/>
      <c r="BM197" s="287"/>
      <c r="BN197" s="287"/>
      <c r="BO197" s="287"/>
      <c r="BP197" s="287"/>
      <c r="BQ197" s="287"/>
      <c r="BR197" s="287"/>
      <c r="BS197" s="287"/>
      <c r="BT197" s="287"/>
      <c r="BU197" s="287"/>
      <c r="BV197" s="287"/>
      <c r="BW197" s="287"/>
      <c r="BX197" s="287"/>
      <c r="BY197" s="287"/>
      <c r="BZ197" s="287"/>
      <c r="CA197" s="287"/>
      <c r="CB197" s="287"/>
      <c r="CC197" s="287"/>
      <c r="CD197" s="287"/>
      <c r="CE197" s="287"/>
      <c r="CF197" s="287"/>
      <c r="CG197" s="287"/>
      <c r="CH197" s="287"/>
      <c r="CI197" s="287"/>
      <c r="CJ197" s="287"/>
      <c r="CK197" s="287"/>
      <c r="CL197" s="287"/>
      <c r="CM197" s="287"/>
      <c r="CN197" s="287"/>
      <c r="CO197" s="287"/>
      <c r="CP197" s="287"/>
      <c r="CQ197" s="287"/>
      <c r="CR197" s="287"/>
      <c r="CS197" s="287"/>
      <c r="CT197" s="287"/>
      <c r="CU197" s="287"/>
      <c r="CV197" s="287"/>
      <c r="CW197" s="287"/>
    </row>
    <row r="198" spans="1:101">
      <c r="A198" s="287"/>
      <c r="B198" s="288" t="s">
        <v>234</v>
      </c>
      <c r="C198" s="288" t="s">
        <v>126</v>
      </c>
      <c r="D198" s="288" t="s">
        <v>173</v>
      </c>
      <c r="E198" s="288" t="s">
        <v>129</v>
      </c>
      <c r="F198" s="305">
        <f t="shared" si="3"/>
        <v>0</v>
      </c>
      <c r="G198" s="305">
        <f t="shared" si="3"/>
        <v>0</v>
      </c>
      <c r="H198" s="287"/>
      <c r="I198" s="287"/>
      <c r="J198" s="287"/>
      <c r="K198" s="287"/>
      <c r="L198" s="287"/>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L198" s="287"/>
      <c r="BM198" s="287"/>
      <c r="BN198" s="287"/>
      <c r="BO198" s="287"/>
      <c r="BP198" s="287"/>
      <c r="BQ198" s="287"/>
      <c r="BR198" s="287"/>
      <c r="BS198" s="287"/>
      <c r="BT198" s="287"/>
      <c r="BU198" s="287"/>
      <c r="BV198" s="287"/>
      <c r="BW198" s="287"/>
      <c r="BX198" s="287"/>
      <c r="BY198" s="287"/>
      <c r="BZ198" s="287"/>
      <c r="CA198" s="287"/>
      <c r="CB198" s="287"/>
      <c r="CC198" s="287"/>
      <c r="CD198" s="287"/>
      <c r="CE198" s="287"/>
      <c r="CF198" s="287"/>
      <c r="CG198" s="287"/>
      <c r="CH198" s="287"/>
      <c r="CI198" s="287"/>
      <c r="CJ198" s="287"/>
      <c r="CK198" s="287"/>
      <c r="CL198" s="287"/>
      <c r="CM198" s="287"/>
      <c r="CN198" s="287"/>
      <c r="CO198" s="287"/>
      <c r="CP198" s="287"/>
      <c r="CQ198" s="287"/>
      <c r="CR198" s="287"/>
      <c r="CS198" s="287"/>
      <c r="CT198" s="287"/>
      <c r="CU198" s="287"/>
      <c r="CV198" s="287"/>
      <c r="CW198" s="287"/>
    </row>
    <row r="199" spans="1:101">
      <c r="A199" s="287"/>
      <c r="B199" s="288" t="s">
        <v>234</v>
      </c>
      <c r="C199" s="288" t="s">
        <v>126</v>
      </c>
      <c r="D199" s="288" t="s">
        <v>174</v>
      </c>
      <c r="E199" s="288" t="s">
        <v>129</v>
      </c>
      <c r="F199" s="305">
        <f t="shared" si="3"/>
        <v>0</v>
      </c>
      <c r="G199" s="305">
        <f t="shared" si="3"/>
        <v>0</v>
      </c>
      <c r="H199" s="287"/>
      <c r="I199" s="287"/>
      <c r="J199" s="287"/>
      <c r="K199" s="287"/>
      <c r="L199" s="287"/>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287"/>
      <c r="AJ199" s="287"/>
      <c r="AK199" s="287"/>
      <c r="AL199" s="287"/>
      <c r="AM199" s="287"/>
      <c r="AN199" s="287"/>
      <c r="AO199" s="287"/>
      <c r="AP199" s="287"/>
      <c r="AQ199" s="287"/>
      <c r="AR199" s="287"/>
      <c r="AS199" s="287"/>
      <c r="AT199" s="287"/>
      <c r="AU199" s="287"/>
      <c r="AV199" s="287"/>
      <c r="AW199" s="287"/>
      <c r="AX199" s="287"/>
      <c r="AY199" s="287"/>
      <c r="AZ199" s="287"/>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c r="BV199" s="287"/>
      <c r="BW199" s="287"/>
      <c r="BX199" s="287"/>
      <c r="BY199" s="287"/>
      <c r="BZ199" s="287"/>
      <c r="CA199" s="287"/>
      <c r="CB199" s="287"/>
      <c r="CC199" s="287"/>
      <c r="CD199" s="287"/>
      <c r="CE199" s="287"/>
      <c r="CF199" s="287"/>
      <c r="CG199" s="287"/>
      <c r="CH199" s="287"/>
      <c r="CI199" s="287"/>
      <c r="CJ199" s="287"/>
      <c r="CK199" s="287"/>
      <c r="CL199" s="287"/>
      <c r="CM199" s="287"/>
      <c r="CN199" s="287"/>
      <c r="CO199" s="287"/>
      <c r="CP199" s="287"/>
      <c r="CQ199" s="287"/>
      <c r="CR199" s="287"/>
      <c r="CS199" s="287"/>
      <c r="CT199" s="287"/>
      <c r="CU199" s="287"/>
      <c r="CV199" s="287"/>
      <c r="CW199" s="287"/>
    </row>
    <row r="200" spans="1:101">
      <c r="A200" s="287"/>
      <c r="B200" s="288" t="s">
        <v>234</v>
      </c>
      <c r="C200" s="288" t="s">
        <v>126</v>
      </c>
      <c r="D200" s="288" t="s">
        <v>148</v>
      </c>
      <c r="E200" s="288" t="s">
        <v>129</v>
      </c>
      <c r="F200" s="305">
        <f t="shared" si="3"/>
        <v>0</v>
      </c>
      <c r="G200" s="305">
        <f t="shared" si="3"/>
        <v>0</v>
      </c>
      <c r="H200" s="287"/>
      <c r="I200" s="287"/>
      <c r="J200" s="287"/>
      <c r="K200" s="287"/>
      <c r="L200" s="287"/>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287"/>
      <c r="BK200" s="287"/>
      <c r="BL200" s="287"/>
      <c r="BM200" s="287"/>
      <c r="BN200" s="287"/>
      <c r="BO200" s="287"/>
      <c r="BP200" s="287"/>
      <c r="BQ200" s="287"/>
      <c r="BR200" s="287"/>
      <c r="BS200" s="287"/>
      <c r="BT200" s="287"/>
      <c r="BU200" s="287"/>
      <c r="BV200" s="287"/>
      <c r="BW200" s="287"/>
      <c r="BX200" s="287"/>
      <c r="BY200" s="287"/>
      <c r="BZ200" s="287"/>
      <c r="CA200" s="287"/>
      <c r="CB200" s="287"/>
      <c r="CC200" s="287"/>
      <c r="CD200" s="287"/>
      <c r="CE200" s="287"/>
      <c r="CF200" s="287"/>
      <c r="CG200" s="287"/>
      <c r="CH200" s="287"/>
      <c r="CI200" s="287"/>
      <c r="CJ200" s="287"/>
      <c r="CK200" s="287"/>
      <c r="CL200" s="287"/>
      <c r="CM200" s="287"/>
      <c r="CN200" s="287"/>
      <c r="CO200" s="287"/>
      <c r="CP200" s="287"/>
      <c r="CQ200" s="287"/>
      <c r="CR200" s="287"/>
      <c r="CS200" s="287"/>
      <c r="CT200" s="287"/>
      <c r="CU200" s="287"/>
      <c r="CV200" s="287"/>
      <c r="CW200" s="287"/>
    </row>
    <row r="201" spans="1:101">
      <c r="A201" s="287"/>
      <c r="B201" s="288" t="s">
        <v>234</v>
      </c>
      <c r="C201" s="288" t="s">
        <v>150</v>
      </c>
      <c r="D201" s="288" t="s">
        <v>173</v>
      </c>
      <c r="E201" s="288" t="s">
        <v>129</v>
      </c>
      <c r="F201" s="305">
        <f t="shared" si="3"/>
        <v>0</v>
      </c>
      <c r="G201" s="305">
        <f t="shared" si="3"/>
        <v>0</v>
      </c>
      <c r="H201" s="287"/>
      <c r="I201" s="287"/>
      <c r="J201" s="287"/>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287"/>
      <c r="BK201" s="287"/>
      <c r="BL201" s="287"/>
      <c r="BM201" s="287"/>
      <c r="BN201" s="287"/>
      <c r="BO201" s="287"/>
      <c r="BP201" s="287"/>
      <c r="BQ201" s="287"/>
      <c r="BR201" s="287"/>
      <c r="BS201" s="287"/>
      <c r="BT201" s="287"/>
      <c r="BU201" s="287"/>
      <c r="BV201" s="287"/>
      <c r="BW201" s="287"/>
      <c r="BX201" s="287"/>
      <c r="BY201" s="287"/>
      <c r="BZ201" s="287"/>
      <c r="CA201" s="287"/>
      <c r="CB201" s="287"/>
      <c r="CC201" s="287"/>
      <c r="CD201" s="287"/>
      <c r="CE201" s="287"/>
      <c r="CF201" s="287"/>
      <c r="CG201" s="287"/>
      <c r="CH201" s="287"/>
      <c r="CI201" s="287"/>
      <c r="CJ201" s="287"/>
      <c r="CK201" s="287"/>
      <c r="CL201" s="287"/>
      <c r="CM201" s="287"/>
      <c r="CN201" s="287"/>
      <c r="CO201" s="287"/>
      <c r="CP201" s="287"/>
      <c r="CQ201" s="287"/>
      <c r="CR201" s="287"/>
      <c r="CS201" s="287"/>
      <c r="CT201" s="287"/>
      <c r="CU201" s="287"/>
      <c r="CV201" s="287"/>
      <c r="CW201" s="287"/>
    </row>
    <row r="202" spans="1:101">
      <c r="A202" s="287"/>
      <c r="B202" s="288" t="s">
        <v>234</v>
      </c>
      <c r="C202" s="288" t="s">
        <v>150</v>
      </c>
      <c r="D202" s="288" t="s">
        <v>174</v>
      </c>
      <c r="E202" s="288" t="s">
        <v>129</v>
      </c>
      <c r="F202" s="305">
        <f t="shared" si="3"/>
        <v>0</v>
      </c>
      <c r="G202" s="305">
        <f t="shared" si="3"/>
        <v>0</v>
      </c>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c r="BZ202" s="287"/>
      <c r="CA202" s="287"/>
      <c r="CB202" s="287"/>
      <c r="CC202" s="287"/>
      <c r="CD202" s="287"/>
      <c r="CE202" s="287"/>
      <c r="CF202" s="287"/>
      <c r="CG202" s="287"/>
      <c r="CH202" s="287"/>
      <c r="CI202" s="287"/>
      <c r="CJ202" s="287"/>
      <c r="CK202" s="287"/>
      <c r="CL202" s="287"/>
      <c r="CM202" s="287"/>
      <c r="CN202" s="287"/>
      <c r="CO202" s="287"/>
      <c r="CP202" s="287"/>
      <c r="CQ202" s="287"/>
      <c r="CR202" s="287"/>
      <c r="CS202" s="287"/>
      <c r="CT202" s="287"/>
      <c r="CU202" s="287"/>
      <c r="CV202" s="287"/>
      <c r="CW202" s="287"/>
    </row>
    <row r="203" spans="1:101">
      <c r="A203" s="287"/>
      <c r="B203" s="288" t="s">
        <v>234</v>
      </c>
      <c r="C203" s="288" t="s">
        <v>150</v>
      </c>
      <c r="D203" s="288" t="s">
        <v>148</v>
      </c>
      <c r="E203" s="288" t="s">
        <v>129</v>
      </c>
      <c r="F203" s="305">
        <f t="shared" si="3"/>
        <v>0</v>
      </c>
      <c r="G203" s="305">
        <f t="shared" si="3"/>
        <v>0</v>
      </c>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c r="BZ203" s="287"/>
      <c r="CA203" s="287"/>
      <c r="CB203" s="287"/>
      <c r="CC203" s="287"/>
      <c r="CD203" s="287"/>
      <c r="CE203" s="287"/>
      <c r="CF203" s="287"/>
      <c r="CG203" s="287"/>
      <c r="CH203" s="287"/>
      <c r="CI203" s="287"/>
      <c r="CJ203" s="287"/>
      <c r="CK203" s="287"/>
      <c r="CL203" s="287"/>
      <c r="CM203" s="287"/>
      <c r="CN203" s="287"/>
      <c r="CO203" s="287"/>
      <c r="CP203" s="287"/>
      <c r="CQ203" s="287"/>
      <c r="CR203" s="287"/>
      <c r="CS203" s="287"/>
      <c r="CT203" s="287"/>
      <c r="CU203" s="287"/>
      <c r="CV203" s="287"/>
      <c r="CW203" s="287"/>
    </row>
    <row r="204" spans="1:101">
      <c r="A204" s="287"/>
      <c r="B204" s="287"/>
      <c r="C204" s="287"/>
      <c r="D204" s="287"/>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c r="BZ204" s="287"/>
      <c r="CA204" s="287"/>
      <c r="CB204" s="287"/>
      <c r="CC204" s="287"/>
      <c r="CD204" s="287"/>
      <c r="CE204" s="287"/>
      <c r="CF204" s="287"/>
      <c r="CG204" s="287"/>
      <c r="CH204" s="287"/>
      <c r="CI204" s="287"/>
      <c r="CJ204" s="287"/>
      <c r="CK204" s="287"/>
      <c r="CL204" s="287"/>
      <c r="CM204" s="287"/>
      <c r="CN204" s="287"/>
      <c r="CO204" s="287"/>
      <c r="CP204" s="287"/>
      <c r="CQ204" s="287"/>
      <c r="CR204" s="287"/>
      <c r="CS204" s="287"/>
      <c r="CT204" s="287"/>
      <c r="CU204" s="287"/>
      <c r="CV204" s="287"/>
      <c r="CW204" s="287"/>
    </row>
    <row r="205" spans="1:101" ht="22.8">
      <c r="A205" s="287"/>
      <c r="B205" s="303" t="s">
        <v>168</v>
      </c>
      <c r="C205" s="284" t="s">
        <v>66</v>
      </c>
      <c r="D205" s="284" t="s">
        <v>68</v>
      </c>
      <c r="E205" s="284" t="s">
        <v>192</v>
      </c>
      <c r="F205" s="285" t="s">
        <v>747</v>
      </c>
      <c r="G205" s="285" t="s">
        <v>748</v>
      </c>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287"/>
      <c r="CD205" s="287"/>
      <c r="CE205" s="287"/>
      <c r="CF205" s="287"/>
      <c r="CG205" s="287"/>
      <c r="CH205" s="287"/>
      <c r="CI205" s="287"/>
      <c r="CJ205" s="287"/>
      <c r="CK205" s="287"/>
      <c r="CL205" s="287"/>
      <c r="CM205" s="287"/>
      <c r="CN205" s="287"/>
      <c r="CO205" s="287"/>
      <c r="CP205" s="287"/>
      <c r="CQ205" s="287"/>
      <c r="CR205" s="287"/>
      <c r="CS205" s="287"/>
      <c r="CT205" s="287"/>
      <c r="CU205" s="287"/>
      <c r="CV205" s="287"/>
      <c r="CW205" s="287"/>
    </row>
    <row r="206" spans="1:101">
      <c r="A206" s="287"/>
      <c r="B206" s="288" t="s">
        <v>172</v>
      </c>
      <c r="C206" s="288" t="s">
        <v>126</v>
      </c>
      <c r="D206" s="288" t="s">
        <v>173</v>
      </c>
      <c r="E206" s="288" t="s">
        <v>146</v>
      </c>
      <c r="F206" s="306">
        <f>IFERROR(F119*INDEX($F$148:$F$151,MATCH($C119,$C$148:$C$151,0)), "")</f>
        <v>0</v>
      </c>
      <c r="G206" s="306">
        <f>IFERROR(G119*INDEX($F$148:$F$151,MATCH($C119,$C$148:$C$151,0)), "")</f>
        <v>0</v>
      </c>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287"/>
      <c r="CG206" s="287"/>
      <c r="CH206" s="287"/>
      <c r="CI206" s="287"/>
      <c r="CJ206" s="287"/>
      <c r="CK206" s="287"/>
      <c r="CL206" s="287"/>
      <c r="CM206" s="287"/>
      <c r="CN206" s="287"/>
      <c r="CO206" s="287"/>
      <c r="CP206" s="287"/>
      <c r="CQ206" s="287"/>
      <c r="CR206" s="287"/>
      <c r="CS206" s="287"/>
      <c r="CT206" s="287"/>
      <c r="CU206" s="287"/>
      <c r="CV206" s="287"/>
      <c r="CW206" s="287"/>
    </row>
    <row r="207" spans="1:101">
      <c r="A207" s="287"/>
      <c r="B207" s="288" t="s">
        <v>172</v>
      </c>
      <c r="C207" s="288" t="s">
        <v>126</v>
      </c>
      <c r="D207" s="288" t="s">
        <v>174</v>
      </c>
      <c r="E207" s="288" t="s">
        <v>146</v>
      </c>
      <c r="F207" s="306">
        <f t="shared" ref="F207:G221" si="4">IFERROR(F120*INDEX($F$148:$F$151,MATCH($C120,$C$148:$C$151,0)), "")</f>
        <v>0</v>
      </c>
      <c r="G207" s="306">
        <f t="shared" si="4"/>
        <v>0</v>
      </c>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c r="BZ207" s="287"/>
      <c r="CA207" s="287"/>
      <c r="CB207" s="287"/>
      <c r="CC207" s="287"/>
      <c r="CD207" s="287"/>
      <c r="CE207" s="287"/>
      <c r="CF207" s="287"/>
      <c r="CG207" s="287"/>
      <c r="CH207" s="287"/>
      <c r="CI207" s="287"/>
      <c r="CJ207" s="287"/>
      <c r="CK207" s="287"/>
      <c r="CL207" s="287"/>
      <c r="CM207" s="287"/>
      <c r="CN207" s="287"/>
      <c r="CO207" s="287"/>
      <c r="CP207" s="287"/>
      <c r="CQ207" s="287"/>
      <c r="CR207" s="287"/>
      <c r="CS207" s="287"/>
      <c r="CT207" s="287"/>
      <c r="CU207" s="287"/>
      <c r="CV207" s="287"/>
      <c r="CW207" s="287"/>
    </row>
    <row r="208" spans="1:101">
      <c r="A208" s="287"/>
      <c r="B208" s="288" t="s">
        <v>172</v>
      </c>
      <c r="C208" s="288" t="s">
        <v>126</v>
      </c>
      <c r="D208" s="288" t="s">
        <v>148</v>
      </c>
      <c r="E208" s="288" t="s">
        <v>146</v>
      </c>
      <c r="F208" s="306">
        <f t="shared" si="4"/>
        <v>0</v>
      </c>
      <c r="G208" s="306">
        <f t="shared" si="4"/>
        <v>0</v>
      </c>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287"/>
      <c r="BK208" s="287"/>
      <c r="BL208" s="287"/>
      <c r="BM208" s="287"/>
      <c r="BN208" s="287"/>
      <c r="BO208" s="287"/>
      <c r="BP208" s="287"/>
      <c r="BQ208" s="287"/>
      <c r="BR208" s="287"/>
      <c r="BS208" s="287"/>
      <c r="BT208" s="287"/>
      <c r="BU208" s="287"/>
      <c r="BV208" s="287"/>
      <c r="BW208" s="287"/>
      <c r="BX208" s="287"/>
      <c r="BY208" s="287"/>
      <c r="BZ208" s="287"/>
      <c r="CA208" s="287"/>
      <c r="CB208" s="287"/>
      <c r="CC208" s="287"/>
      <c r="CD208" s="287"/>
      <c r="CE208" s="287"/>
      <c r="CF208" s="287"/>
      <c r="CG208" s="287"/>
      <c r="CH208" s="287"/>
      <c r="CI208" s="287"/>
      <c r="CJ208" s="287"/>
      <c r="CK208" s="287"/>
      <c r="CL208" s="287"/>
      <c r="CM208" s="287"/>
      <c r="CN208" s="287"/>
      <c r="CO208" s="287"/>
      <c r="CP208" s="287"/>
      <c r="CQ208" s="287"/>
      <c r="CR208" s="287"/>
      <c r="CS208" s="287"/>
      <c r="CT208" s="287"/>
      <c r="CU208" s="287"/>
      <c r="CV208" s="287"/>
      <c r="CW208" s="287"/>
    </row>
    <row r="209" spans="1:101">
      <c r="A209" s="287"/>
      <c r="B209" s="288" t="s">
        <v>172</v>
      </c>
      <c r="C209" s="288" t="s">
        <v>150</v>
      </c>
      <c r="D209" s="288" t="s">
        <v>173</v>
      </c>
      <c r="E209" s="288" t="s">
        <v>146</v>
      </c>
      <c r="F209" s="306">
        <f t="shared" si="4"/>
        <v>0</v>
      </c>
      <c r="G209" s="306">
        <f t="shared" si="4"/>
        <v>0</v>
      </c>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c r="BV209" s="287"/>
      <c r="BW209" s="287"/>
      <c r="BX209" s="287"/>
      <c r="BY209" s="287"/>
      <c r="BZ209" s="287"/>
      <c r="CA209" s="287"/>
      <c r="CB209" s="287"/>
      <c r="CC209" s="287"/>
      <c r="CD209" s="287"/>
      <c r="CE209" s="287"/>
      <c r="CF209" s="287"/>
      <c r="CG209" s="287"/>
      <c r="CH209" s="287"/>
      <c r="CI209" s="287"/>
      <c r="CJ209" s="287"/>
      <c r="CK209" s="287"/>
      <c r="CL209" s="287"/>
      <c r="CM209" s="287"/>
      <c r="CN209" s="287"/>
      <c r="CO209" s="287"/>
      <c r="CP209" s="287"/>
      <c r="CQ209" s="287"/>
      <c r="CR209" s="287"/>
      <c r="CS209" s="287"/>
      <c r="CT209" s="287"/>
      <c r="CU209" s="287"/>
      <c r="CV209" s="287"/>
      <c r="CW209" s="287"/>
    </row>
    <row r="210" spans="1:101">
      <c r="A210" s="287"/>
      <c r="B210" s="288" t="s">
        <v>172</v>
      </c>
      <c r="C210" s="288" t="s">
        <v>150</v>
      </c>
      <c r="D210" s="288" t="s">
        <v>174</v>
      </c>
      <c r="E210" s="288" t="s">
        <v>146</v>
      </c>
      <c r="F210" s="306">
        <f t="shared" si="4"/>
        <v>0</v>
      </c>
      <c r="G210" s="306">
        <f t="shared" si="4"/>
        <v>0</v>
      </c>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c r="BE210" s="287"/>
      <c r="BF210" s="287"/>
      <c r="BG210" s="287"/>
      <c r="BH210" s="287"/>
      <c r="BI210" s="287"/>
      <c r="BJ210" s="287"/>
      <c r="BK210" s="287"/>
      <c r="BL210" s="287"/>
      <c r="BM210" s="287"/>
      <c r="BN210" s="287"/>
      <c r="BO210" s="287"/>
      <c r="BP210" s="287"/>
      <c r="BQ210" s="287"/>
      <c r="BR210" s="287"/>
      <c r="BS210" s="287"/>
      <c r="BT210" s="287"/>
      <c r="BU210" s="287"/>
      <c r="BV210" s="287"/>
      <c r="BW210" s="287"/>
      <c r="BX210" s="287"/>
      <c r="BY210" s="287"/>
      <c r="BZ210" s="287"/>
      <c r="CA210" s="287"/>
      <c r="CB210" s="287"/>
      <c r="CC210" s="287"/>
      <c r="CD210" s="287"/>
      <c r="CE210" s="287"/>
      <c r="CF210" s="287"/>
      <c r="CG210" s="287"/>
      <c r="CH210" s="287"/>
      <c r="CI210" s="287"/>
      <c r="CJ210" s="287"/>
      <c r="CK210" s="287"/>
      <c r="CL210" s="287"/>
      <c r="CM210" s="287"/>
      <c r="CN210" s="287"/>
      <c r="CO210" s="287"/>
      <c r="CP210" s="287"/>
      <c r="CQ210" s="287"/>
      <c r="CR210" s="287"/>
      <c r="CS210" s="287"/>
      <c r="CT210" s="287"/>
      <c r="CU210" s="287"/>
      <c r="CV210" s="287"/>
      <c r="CW210" s="287"/>
    </row>
    <row r="211" spans="1:101">
      <c r="A211" s="287"/>
      <c r="B211" s="288" t="s">
        <v>172</v>
      </c>
      <c r="C211" s="288" t="s">
        <v>150</v>
      </c>
      <c r="D211" s="288" t="s">
        <v>148</v>
      </c>
      <c r="E211" s="288" t="s">
        <v>146</v>
      </c>
      <c r="F211" s="306">
        <f t="shared" si="4"/>
        <v>0</v>
      </c>
      <c r="G211" s="306">
        <f t="shared" si="4"/>
        <v>0</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c r="BA211" s="287"/>
      <c r="BB211" s="287"/>
      <c r="BC211" s="287"/>
      <c r="BD211" s="287"/>
      <c r="BE211" s="287"/>
      <c r="BF211" s="287"/>
      <c r="BG211" s="287"/>
      <c r="BH211" s="287"/>
      <c r="BI211" s="287"/>
      <c r="BJ211" s="287"/>
      <c r="BK211" s="287"/>
      <c r="BL211" s="287"/>
      <c r="BM211" s="287"/>
      <c r="BN211" s="287"/>
      <c r="BO211" s="287"/>
      <c r="BP211" s="287"/>
      <c r="BQ211" s="287"/>
      <c r="BR211" s="287"/>
      <c r="BS211" s="287"/>
      <c r="BT211" s="287"/>
      <c r="BU211" s="287"/>
      <c r="BV211" s="287"/>
      <c r="BW211" s="287"/>
      <c r="BX211" s="287"/>
      <c r="BY211" s="287"/>
      <c r="BZ211" s="287"/>
      <c r="CA211" s="287"/>
      <c r="CB211" s="287"/>
      <c r="CC211" s="287"/>
      <c r="CD211" s="287"/>
      <c r="CE211" s="287"/>
      <c r="CF211" s="287"/>
      <c r="CG211" s="287"/>
      <c r="CH211" s="287"/>
      <c r="CI211" s="287"/>
      <c r="CJ211" s="287"/>
      <c r="CK211" s="287"/>
      <c r="CL211" s="287"/>
      <c r="CM211" s="287"/>
      <c r="CN211" s="287"/>
      <c r="CO211" s="287"/>
      <c r="CP211" s="287"/>
      <c r="CQ211" s="287"/>
      <c r="CR211" s="287"/>
      <c r="CS211" s="287"/>
      <c r="CT211" s="287"/>
      <c r="CU211" s="287"/>
      <c r="CV211" s="287"/>
      <c r="CW211" s="287"/>
    </row>
    <row r="212" spans="1:101">
      <c r="A212" s="287"/>
      <c r="B212" s="288" t="s">
        <v>175</v>
      </c>
      <c r="C212" s="288" t="s">
        <v>126</v>
      </c>
      <c r="D212" s="288" t="s">
        <v>173</v>
      </c>
      <c r="E212" s="288" t="s">
        <v>146</v>
      </c>
      <c r="F212" s="306">
        <f t="shared" si="4"/>
        <v>0</v>
      </c>
      <c r="G212" s="306">
        <f t="shared" si="4"/>
        <v>0</v>
      </c>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287"/>
      <c r="BK212" s="287"/>
      <c r="BL212" s="287"/>
      <c r="BM212" s="287"/>
      <c r="BN212" s="287"/>
      <c r="BO212" s="287"/>
      <c r="BP212" s="287"/>
      <c r="BQ212" s="287"/>
      <c r="BR212" s="287"/>
      <c r="BS212" s="287"/>
      <c r="BT212" s="287"/>
      <c r="BU212" s="287"/>
      <c r="BV212" s="287"/>
      <c r="BW212" s="287"/>
      <c r="BX212" s="287"/>
      <c r="BY212" s="287"/>
      <c r="BZ212" s="287"/>
      <c r="CA212" s="287"/>
      <c r="CB212" s="287"/>
      <c r="CC212" s="287"/>
      <c r="CD212" s="287"/>
      <c r="CE212" s="287"/>
      <c r="CF212" s="287"/>
      <c r="CG212" s="287"/>
      <c r="CH212" s="287"/>
      <c r="CI212" s="287"/>
      <c r="CJ212" s="287"/>
      <c r="CK212" s="287"/>
      <c r="CL212" s="287"/>
      <c r="CM212" s="287"/>
      <c r="CN212" s="287"/>
      <c r="CO212" s="287"/>
      <c r="CP212" s="287"/>
      <c r="CQ212" s="287"/>
      <c r="CR212" s="287"/>
      <c r="CS212" s="287"/>
      <c r="CT212" s="287"/>
      <c r="CU212" s="287"/>
      <c r="CV212" s="287"/>
      <c r="CW212" s="287"/>
    </row>
    <row r="213" spans="1:101">
      <c r="A213" s="287"/>
      <c r="B213" s="288" t="s">
        <v>175</v>
      </c>
      <c r="C213" s="288" t="s">
        <v>126</v>
      </c>
      <c r="D213" s="288" t="s">
        <v>174</v>
      </c>
      <c r="E213" s="288" t="s">
        <v>146</v>
      </c>
      <c r="F213" s="306">
        <f t="shared" si="4"/>
        <v>0</v>
      </c>
      <c r="G213" s="306">
        <f t="shared" si="4"/>
        <v>0</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7"/>
      <c r="AY213" s="287"/>
      <c r="AZ213" s="287"/>
      <c r="BA213" s="287"/>
      <c r="BB213" s="287"/>
      <c r="BC213" s="287"/>
      <c r="BD213" s="287"/>
      <c r="BE213" s="287"/>
      <c r="BF213" s="287"/>
      <c r="BG213" s="287"/>
      <c r="BH213" s="287"/>
      <c r="BI213" s="287"/>
      <c r="BJ213" s="287"/>
      <c r="BK213" s="287"/>
      <c r="BL213" s="287"/>
      <c r="BM213" s="287"/>
      <c r="BN213" s="287"/>
      <c r="BO213" s="287"/>
      <c r="BP213" s="287"/>
      <c r="BQ213" s="287"/>
      <c r="BR213" s="287"/>
      <c r="BS213" s="287"/>
      <c r="BT213" s="287"/>
      <c r="BU213" s="287"/>
      <c r="BV213" s="287"/>
      <c r="BW213" s="287"/>
      <c r="BX213" s="287"/>
      <c r="BY213" s="287"/>
      <c r="BZ213" s="287"/>
      <c r="CA213" s="287"/>
      <c r="CB213" s="287"/>
      <c r="CC213" s="287"/>
      <c r="CD213" s="287"/>
      <c r="CE213" s="287"/>
      <c r="CF213" s="287"/>
      <c r="CG213" s="287"/>
      <c r="CH213" s="287"/>
      <c r="CI213" s="287"/>
      <c r="CJ213" s="287"/>
      <c r="CK213" s="287"/>
      <c r="CL213" s="287"/>
      <c r="CM213" s="287"/>
      <c r="CN213" s="287"/>
      <c r="CO213" s="287"/>
      <c r="CP213" s="287"/>
      <c r="CQ213" s="287"/>
      <c r="CR213" s="287"/>
      <c r="CS213" s="287"/>
      <c r="CT213" s="287"/>
      <c r="CU213" s="287"/>
      <c r="CV213" s="287"/>
      <c r="CW213" s="287"/>
    </row>
    <row r="214" spans="1:101">
      <c r="A214" s="287"/>
      <c r="B214" s="288" t="s">
        <v>175</v>
      </c>
      <c r="C214" s="288" t="s">
        <v>126</v>
      </c>
      <c r="D214" s="288" t="s">
        <v>148</v>
      </c>
      <c r="E214" s="288" t="s">
        <v>146</v>
      </c>
      <c r="F214" s="306">
        <f t="shared" si="4"/>
        <v>0</v>
      </c>
      <c r="G214" s="306">
        <f t="shared" si="4"/>
        <v>0</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c r="BA214" s="287"/>
      <c r="BB214" s="287"/>
      <c r="BC214" s="287"/>
      <c r="BD214" s="287"/>
      <c r="BE214" s="287"/>
      <c r="BF214" s="287"/>
      <c r="BG214" s="287"/>
      <c r="BH214" s="287"/>
      <c r="BI214" s="287"/>
      <c r="BJ214" s="287"/>
      <c r="BK214" s="287"/>
      <c r="BL214" s="287"/>
      <c r="BM214" s="287"/>
      <c r="BN214" s="287"/>
      <c r="BO214" s="287"/>
      <c r="BP214" s="287"/>
      <c r="BQ214" s="287"/>
      <c r="BR214" s="287"/>
      <c r="BS214" s="287"/>
      <c r="BT214" s="287"/>
      <c r="BU214" s="287"/>
      <c r="BV214" s="287"/>
      <c r="BW214" s="287"/>
      <c r="BX214" s="287"/>
      <c r="BY214" s="287"/>
      <c r="BZ214" s="287"/>
      <c r="CA214" s="287"/>
      <c r="CB214" s="287"/>
      <c r="CC214" s="287"/>
      <c r="CD214" s="287"/>
      <c r="CE214" s="287"/>
      <c r="CF214" s="287"/>
      <c r="CG214" s="287"/>
      <c r="CH214" s="287"/>
      <c r="CI214" s="287"/>
      <c r="CJ214" s="287"/>
      <c r="CK214" s="287"/>
      <c r="CL214" s="287"/>
      <c r="CM214" s="287"/>
      <c r="CN214" s="287"/>
      <c r="CO214" s="287"/>
      <c r="CP214" s="287"/>
      <c r="CQ214" s="287"/>
      <c r="CR214" s="287"/>
      <c r="CS214" s="287"/>
      <c r="CT214" s="287"/>
      <c r="CU214" s="287"/>
      <c r="CV214" s="287"/>
      <c r="CW214" s="287"/>
    </row>
    <row r="215" spans="1:101">
      <c r="A215" s="287"/>
      <c r="B215" s="288" t="s">
        <v>175</v>
      </c>
      <c r="C215" s="288" t="s">
        <v>150</v>
      </c>
      <c r="D215" s="288" t="s">
        <v>173</v>
      </c>
      <c r="E215" s="288" t="s">
        <v>146</v>
      </c>
      <c r="F215" s="306">
        <f t="shared" si="4"/>
        <v>0</v>
      </c>
      <c r="G215" s="306">
        <f t="shared" si="4"/>
        <v>0</v>
      </c>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7"/>
      <c r="AY215" s="287"/>
      <c r="AZ215" s="287"/>
      <c r="BA215" s="287"/>
      <c r="BB215" s="287"/>
      <c r="BC215" s="287"/>
      <c r="BD215" s="287"/>
      <c r="BE215" s="287"/>
      <c r="BF215" s="287"/>
      <c r="BG215" s="287"/>
      <c r="BH215" s="287"/>
      <c r="BI215" s="287"/>
      <c r="BJ215" s="287"/>
      <c r="BK215" s="287"/>
      <c r="BL215" s="287"/>
      <c r="BM215" s="287"/>
      <c r="BN215" s="287"/>
      <c r="BO215" s="287"/>
      <c r="BP215" s="287"/>
      <c r="BQ215" s="287"/>
      <c r="BR215" s="287"/>
      <c r="BS215" s="287"/>
      <c r="BT215" s="287"/>
      <c r="BU215" s="287"/>
      <c r="BV215" s="287"/>
      <c r="BW215" s="287"/>
      <c r="BX215" s="287"/>
      <c r="BY215" s="287"/>
      <c r="BZ215" s="287"/>
      <c r="CA215" s="287"/>
      <c r="CB215" s="287"/>
      <c r="CC215" s="287"/>
      <c r="CD215" s="287"/>
      <c r="CE215" s="287"/>
      <c r="CF215" s="287"/>
      <c r="CG215" s="287"/>
      <c r="CH215" s="287"/>
      <c r="CI215" s="287"/>
      <c r="CJ215" s="287"/>
      <c r="CK215" s="287"/>
      <c r="CL215" s="287"/>
      <c r="CM215" s="287"/>
      <c r="CN215" s="287"/>
      <c r="CO215" s="287"/>
      <c r="CP215" s="287"/>
      <c r="CQ215" s="287"/>
      <c r="CR215" s="287"/>
      <c r="CS215" s="287"/>
      <c r="CT215" s="287"/>
      <c r="CU215" s="287"/>
      <c r="CV215" s="287"/>
      <c r="CW215" s="287"/>
    </row>
    <row r="216" spans="1:101">
      <c r="A216" s="287"/>
      <c r="B216" s="288" t="s">
        <v>175</v>
      </c>
      <c r="C216" s="288" t="s">
        <v>150</v>
      </c>
      <c r="D216" s="288" t="s">
        <v>174</v>
      </c>
      <c r="E216" s="288" t="s">
        <v>146</v>
      </c>
      <c r="F216" s="306">
        <f t="shared" si="4"/>
        <v>0</v>
      </c>
      <c r="G216" s="306">
        <f t="shared" si="4"/>
        <v>0</v>
      </c>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87"/>
      <c r="AF216" s="287"/>
      <c r="AG216" s="287"/>
      <c r="AH216" s="287"/>
      <c r="AI216" s="287"/>
      <c r="AJ216" s="287"/>
      <c r="AK216" s="287"/>
      <c r="AL216" s="287"/>
      <c r="AM216" s="287"/>
      <c r="AN216" s="287"/>
      <c r="AO216" s="287"/>
      <c r="AP216" s="287"/>
      <c r="AQ216" s="287"/>
      <c r="AR216" s="287"/>
      <c r="AS216" s="287"/>
      <c r="AT216" s="287"/>
      <c r="AU216" s="287"/>
      <c r="AV216" s="287"/>
      <c r="AW216" s="287"/>
      <c r="AX216" s="287"/>
      <c r="AY216" s="287"/>
      <c r="AZ216" s="287"/>
      <c r="BA216" s="287"/>
      <c r="BB216" s="287"/>
      <c r="BC216" s="287"/>
      <c r="BD216" s="287"/>
      <c r="BE216" s="287"/>
      <c r="BF216" s="287"/>
      <c r="BG216" s="287"/>
      <c r="BH216" s="287"/>
      <c r="BI216" s="287"/>
      <c r="BJ216" s="287"/>
      <c r="BK216" s="287"/>
      <c r="BL216" s="287"/>
      <c r="BM216" s="287"/>
      <c r="BN216" s="287"/>
      <c r="BO216" s="287"/>
      <c r="BP216" s="287"/>
      <c r="BQ216" s="287"/>
      <c r="BR216" s="287"/>
      <c r="BS216" s="287"/>
      <c r="BT216" s="287"/>
      <c r="BU216" s="287"/>
      <c r="BV216" s="287"/>
      <c r="BW216" s="287"/>
      <c r="BX216" s="287"/>
      <c r="BY216" s="287"/>
      <c r="BZ216" s="287"/>
      <c r="CA216" s="287"/>
      <c r="CB216" s="287"/>
      <c r="CC216" s="287"/>
      <c r="CD216" s="287"/>
      <c r="CE216" s="287"/>
      <c r="CF216" s="287"/>
      <c r="CG216" s="287"/>
      <c r="CH216" s="287"/>
      <c r="CI216" s="287"/>
      <c r="CJ216" s="287"/>
      <c r="CK216" s="287"/>
      <c r="CL216" s="287"/>
      <c r="CM216" s="287"/>
      <c r="CN216" s="287"/>
      <c r="CO216" s="287"/>
      <c r="CP216" s="287"/>
      <c r="CQ216" s="287"/>
      <c r="CR216" s="287"/>
      <c r="CS216" s="287"/>
      <c r="CT216" s="287"/>
      <c r="CU216" s="287"/>
      <c r="CV216" s="287"/>
      <c r="CW216" s="287"/>
    </row>
    <row r="217" spans="1:101">
      <c r="A217" s="287"/>
      <c r="B217" s="288" t="s">
        <v>175</v>
      </c>
      <c r="C217" s="288" t="s">
        <v>150</v>
      </c>
      <c r="D217" s="288" t="s">
        <v>148</v>
      </c>
      <c r="E217" s="288" t="s">
        <v>146</v>
      </c>
      <c r="F217" s="306">
        <f t="shared" si="4"/>
        <v>0</v>
      </c>
      <c r="G217" s="306">
        <f t="shared" si="4"/>
        <v>0</v>
      </c>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87"/>
      <c r="AF217" s="287"/>
      <c r="AG217" s="287"/>
      <c r="AH217" s="287"/>
      <c r="AI217" s="287"/>
      <c r="AJ217" s="287"/>
      <c r="AK217" s="287"/>
      <c r="AL217" s="287"/>
      <c r="AM217" s="287"/>
      <c r="AN217" s="287"/>
      <c r="AO217" s="287"/>
      <c r="AP217" s="287"/>
      <c r="AQ217" s="287"/>
      <c r="AR217" s="287"/>
      <c r="AS217" s="287"/>
      <c r="AT217" s="287"/>
      <c r="AU217" s="287"/>
      <c r="AV217" s="287"/>
      <c r="AW217" s="287"/>
      <c r="AX217" s="287"/>
      <c r="AY217" s="287"/>
      <c r="AZ217" s="287"/>
      <c r="BA217" s="287"/>
      <c r="BB217" s="287"/>
      <c r="BC217" s="287"/>
      <c r="BD217" s="287"/>
      <c r="BE217" s="287"/>
      <c r="BF217" s="287"/>
      <c r="BG217" s="287"/>
      <c r="BH217" s="287"/>
      <c r="BI217" s="287"/>
      <c r="BJ217" s="287"/>
      <c r="BK217" s="287"/>
      <c r="BL217" s="287"/>
      <c r="BM217" s="287"/>
      <c r="BN217" s="287"/>
      <c r="BO217" s="287"/>
      <c r="BP217" s="287"/>
      <c r="BQ217" s="287"/>
      <c r="BR217" s="287"/>
      <c r="BS217" s="287"/>
      <c r="BT217" s="287"/>
      <c r="BU217" s="287"/>
      <c r="BV217" s="287"/>
      <c r="BW217" s="287"/>
      <c r="BX217" s="287"/>
      <c r="BY217" s="287"/>
      <c r="BZ217" s="287"/>
      <c r="CA217" s="287"/>
      <c r="CB217" s="287"/>
      <c r="CC217" s="287"/>
      <c r="CD217" s="287"/>
      <c r="CE217" s="287"/>
      <c r="CF217" s="287"/>
      <c r="CG217" s="287"/>
      <c r="CH217" s="287"/>
      <c r="CI217" s="287"/>
      <c r="CJ217" s="287"/>
      <c r="CK217" s="287"/>
      <c r="CL217" s="287"/>
      <c r="CM217" s="287"/>
      <c r="CN217" s="287"/>
      <c r="CO217" s="287"/>
      <c r="CP217" s="287"/>
      <c r="CQ217" s="287"/>
      <c r="CR217" s="287"/>
      <c r="CS217" s="287"/>
      <c r="CT217" s="287"/>
      <c r="CU217" s="287"/>
      <c r="CV217" s="287"/>
      <c r="CW217" s="287"/>
    </row>
    <row r="218" spans="1:101">
      <c r="A218" s="287"/>
      <c r="B218" s="288" t="s">
        <v>176</v>
      </c>
      <c r="C218" s="288" t="s">
        <v>126</v>
      </c>
      <c r="D218" s="288" t="s">
        <v>173</v>
      </c>
      <c r="E218" s="288" t="s">
        <v>146</v>
      </c>
      <c r="F218" s="306">
        <f t="shared" si="4"/>
        <v>0</v>
      </c>
      <c r="G218" s="306">
        <f t="shared" si="4"/>
        <v>0</v>
      </c>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87"/>
      <c r="AI218" s="287"/>
      <c r="AJ218" s="287"/>
      <c r="AK218" s="287"/>
      <c r="AL218" s="287"/>
      <c r="AM218" s="287"/>
      <c r="AN218" s="287"/>
      <c r="AO218" s="287"/>
      <c r="AP218" s="287"/>
      <c r="AQ218" s="287"/>
      <c r="AR218" s="287"/>
      <c r="AS218" s="287"/>
      <c r="AT218" s="287"/>
      <c r="AU218" s="287"/>
      <c r="AV218" s="287"/>
      <c r="AW218" s="287"/>
      <c r="AX218" s="287"/>
      <c r="AY218" s="287"/>
      <c r="AZ218" s="287"/>
      <c r="BA218" s="287"/>
      <c r="BB218" s="287"/>
      <c r="BC218" s="287"/>
      <c r="BD218" s="287"/>
      <c r="BE218" s="287"/>
      <c r="BF218" s="287"/>
      <c r="BG218" s="287"/>
      <c r="BH218" s="287"/>
      <c r="BI218" s="287"/>
      <c r="BJ218" s="287"/>
      <c r="BK218" s="287"/>
      <c r="BL218" s="287"/>
      <c r="BM218" s="287"/>
      <c r="BN218" s="287"/>
      <c r="BO218" s="287"/>
      <c r="BP218" s="287"/>
      <c r="BQ218" s="287"/>
      <c r="BR218" s="287"/>
      <c r="BS218" s="287"/>
      <c r="BT218" s="287"/>
      <c r="BU218" s="287"/>
      <c r="BV218" s="287"/>
      <c r="BW218" s="287"/>
      <c r="BX218" s="287"/>
      <c r="BY218" s="287"/>
      <c r="BZ218" s="287"/>
      <c r="CA218" s="287"/>
      <c r="CB218" s="287"/>
      <c r="CC218" s="287"/>
      <c r="CD218" s="287"/>
      <c r="CE218" s="287"/>
      <c r="CF218" s="287"/>
      <c r="CG218" s="287"/>
      <c r="CH218" s="287"/>
      <c r="CI218" s="287"/>
      <c r="CJ218" s="287"/>
      <c r="CK218" s="287"/>
      <c r="CL218" s="287"/>
      <c r="CM218" s="287"/>
      <c r="CN218" s="287"/>
      <c r="CO218" s="287"/>
      <c r="CP218" s="287"/>
      <c r="CQ218" s="287"/>
      <c r="CR218" s="287"/>
      <c r="CS218" s="287"/>
      <c r="CT218" s="287"/>
      <c r="CU218" s="287"/>
      <c r="CV218" s="287"/>
      <c r="CW218" s="287"/>
    </row>
    <row r="219" spans="1:101">
      <c r="A219" s="287"/>
      <c r="B219" s="288" t="s">
        <v>176</v>
      </c>
      <c r="C219" s="288" t="s">
        <v>126</v>
      </c>
      <c r="D219" s="288" t="s">
        <v>174</v>
      </c>
      <c r="E219" s="288" t="s">
        <v>146</v>
      </c>
      <c r="F219" s="306">
        <f t="shared" si="4"/>
        <v>0</v>
      </c>
      <c r="G219" s="306">
        <f t="shared" si="4"/>
        <v>0</v>
      </c>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7"/>
      <c r="AY219" s="287"/>
      <c r="AZ219" s="287"/>
      <c r="BA219" s="287"/>
      <c r="BB219" s="287"/>
      <c r="BC219" s="287"/>
      <c r="BD219" s="287"/>
      <c r="BE219" s="287"/>
      <c r="BF219" s="287"/>
      <c r="BG219" s="287"/>
      <c r="BH219" s="287"/>
      <c r="BI219" s="287"/>
      <c r="BJ219" s="287"/>
      <c r="BK219" s="287"/>
      <c r="BL219" s="287"/>
      <c r="BM219" s="287"/>
      <c r="BN219" s="287"/>
      <c r="BO219" s="287"/>
      <c r="BP219" s="287"/>
      <c r="BQ219" s="287"/>
      <c r="BR219" s="287"/>
      <c r="BS219" s="287"/>
      <c r="BT219" s="287"/>
      <c r="BU219" s="287"/>
      <c r="BV219" s="287"/>
      <c r="BW219" s="287"/>
      <c r="BX219" s="287"/>
      <c r="BY219" s="287"/>
      <c r="BZ219" s="287"/>
      <c r="CA219" s="287"/>
      <c r="CB219" s="287"/>
      <c r="CC219" s="287"/>
      <c r="CD219" s="287"/>
      <c r="CE219" s="287"/>
      <c r="CF219" s="287"/>
      <c r="CG219" s="287"/>
      <c r="CH219" s="287"/>
      <c r="CI219" s="287"/>
      <c r="CJ219" s="287"/>
      <c r="CK219" s="287"/>
      <c r="CL219" s="287"/>
      <c r="CM219" s="287"/>
      <c r="CN219" s="287"/>
      <c r="CO219" s="287"/>
      <c r="CP219" s="287"/>
      <c r="CQ219" s="287"/>
      <c r="CR219" s="287"/>
      <c r="CS219" s="287"/>
      <c r="CT219" s="287"/>
      <c r="CU219" s="287"/>
      <c r="CV219" s="287"/>
      <c r="CW219" s="287"/>
    </row>
    <row r="220" spans="1:101">
      <c r="A220" s="287"/>
      <c r="B220" s="288" t="s">
        <v>176</v>
      </c>
      <c r="C220" s="288" t="s">
        <v>126</v>
      </c>
      <c r="D220" s="288" t="s">
        <v>148</v>
      </c>
      <c r="E220" s="288" t="s">
        <v>146</v>
      </c>
      <c r="F220" s="306">
        <f t="shared" si="4"/>
        <v>0</v>
      </c>
      <c r="G220" s="306">
        <f t="shared" si="4"/>
        <v>0</v>
      </c>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7"/>
      <c r="AY220" s="287"/>
      <c r="AZ220" s="287"/>
      <c r="BA220" s="287"/>
      <c r="BB220" s="287"/>
      <c r="BC220" s="287"/>
      <c r="BD220" s="287"/>
      <c r="BE220" s="287"/>
      <c r="BF220" s="287"/>
      <c r="BG220" s="287"/>
      <c r="BH220" s="287"/>
      <c r="BI220" s="287"/>
      <c r="BJ220" s="287"/>
      <c r="BK220" s="287"/>
      <c r="BL220" s="287"/>
      <c r="BM220" s="287"/>
      <c r="BN220" s="287"/>
      <c r="BO220" s="287"/>
      <c r="BP220" s="287"/>
      <c r="BQ220" s="287"/>
      <c r="BR220" s="287"/>
      <c r="BS220" s="287"/>
      <c r="BT220" s="287"/>
      <c r="BU220" s="287"/>
      <c r="BV220" s="287"/>
      <c r="BW220" s="287"/>
      <c r="BX220" s="287"/>
      <c r="BY220" s="287"/>
      <c r="BZ220" s="287"/>
      <c r="CA220" s="287"/>
      <c r="CB220" s="287"/>
      <c r="CC220" s="287"/>
      <c r="CD220" s="287"/>
      <c r="CE220" s="287"/>
      <c r="CF220" s="287"/>
      <c r="CG220" s="287"/>
      <c r="CH220" s="287"/>
      <c r="CI220" s="287"/>
      <c r="CJ220" s="287"/>
      <c r="CK220" s="287"/>
      <c r="CL220" s="287"/>
      <c r="CM220" s="287"/>
      <c r="CN220" s="287"/>
      <c r="CO220" s="287"/>
      <c r="CP220" s="287"/>
      <c r="CQ220" s="287"/>
      <c r="CR220" s="287"/>
      <c r="CS220" s="287"/>
      <c r="CT220" s="287"/>
      <c r="CU220" s="287"/>
      <c r="CV220" s="287"/>
      <c r="CW220" s="287"/>
    </row>
    <row r="221" spans="1:101">
      <c r="A221" s="287"/>
      <c r="B221" s="288" t="s">
        <v>175</v>
      </c>
      <c r="C221" s="288" t="s">
        <v>150</v>
      </c>
      <c r="D221" s="288" t="s">
        <v>173</v>
      </c>
      <c r="E221" s="288" t="s">
        <v>146</v>
      </c>
      <c r="F221" s="306">
        <f t="shared" si="4"/>
        <v>0</v>
      </c>
      <c r="G221" s="306">
        <f t="shared" si="4"/>
        <v>0</v>
      </c>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287"/>
      <c r="BE221" s="287"/>
      <c r="BF221" s="287"/>
      <c r="BG221" s="287"/>
      <c r="BH221" s="287"/>
      <c r="BI221" s="287"/>
      <c r="BJ221" s="287"/>
      <c r="BK221" s="287"/>
      <c r="BL221" s="287"/>
      <c r="BM221" s="287"/>
      <c r="BN221" s="287"/>
      <c r="BO221" s="287"/>
      <c r="BP221" s="287"/>
      <c r="BQ221" s="287"/>
      <c r="BR221" s="287"/>
      <c r="BS221" s="287"/>
      <c r="BT221" s="287"/>
      <c r="BU221" s="287"/>
      <c r="BV221" s="287"/>
      <c r="BW221" s="287"/>
      <c r="BX221" s="287"/>
      <c r="BY221" s="287"/>
      <c r="BZ221" s="287"/>
      <c r="CA221" s="287"/>
      <c r="CB221" s="287"/>
      <c r="CC221" s="287"/>
      <c r="CD221" s="287"/>
      <c r="CE221" s="287"/>
      <c r="CF221" s="287"/>
      <c r="CG221" s="287"/>
      <c r="CH221" s="287"/>
      <c r="CI221" s="287"/>
      <c r="CJ221" s="287"/>
      <c r="CK221" s="287"/>
      <c r="CL221" s="287"/>
      <c r="CM221" s="287"/>
      <c r="CN221" s="287"/>
      <c r="CO221" s="287"/>
      <c r="CP221" s="287"/>
      <c r="CQ221" s="287"/>
      <c r="CR221" s="287"/>
      <c r="CS221" s="287"/>
      <c r="CT221" s="287"/>
      <c r="CU221" s="287"/>
      <c r="CV221" s="287"/>
      <c r="CW221" s="287"/>
    </row>
    <row r="222" spans="1:101">
      <c r="A222" s="287"/>
      <c r="B222" s="288" t="s">
        <v>176</v>
      </c>
      <c r="C222" s="288" t="s">
        <v>150</v>
      </c>
      <c r="D222" s="288" t="s">
        <v>174</v>
      </c>
      <c r="E222" s="288" t="s">
        <v>146</v>
      </c>
      <c r="F222" s="306">
        <f t="shared" ref="F222:G229" si="5">IFERROR(F135*INDEX($F$148:$F$151,MATCH($C135,$C$148:$C$151,0)), "")</f>
        <v>0</v>
      </c>
      <c r="G222" s="306">
        <f t="shared" si="5"/>
        <v>0</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7"/>
      <c r="AY222" s="287"/>
      <c r="AZ222" s="287"/>
      <c r="BA222" s="287"/>
      <c r="BB222" s="287"/>
      <c r="BC222" s="287"/>
      <c r="BD222" s="287"/>
      <c r="BE222" s="287"/>
      <c r="BF222" s="287"/>
      <c r="BG222" s="287"/>
      <c r="BH222" s="287"/>
      <c r="BI222" s="287"/>
      <c r="BJ222" s="287"/>
      <c r="BK222" s="287"/>
      <c r="BL222" s="287"/>
      <c r="BM222" s="287"/>
      <c r="BN222" s="287"/>
      <c r="BO222" s="287"/>
      <c r="BP222" s="287"/>
      <c r="BQ222" s="287"/>
      <c r="BR222" s="287"/>
      <c r="BS222" s="287"/>
      <c r="BT222" s="287"/>
      <c r="BU222" s="287"/>
      <c r="BV222" s="287"/>
      <c r="BW222" s="287"/>
      <c r="BX222" s="287"/>
      <c r="BY222" s="287"/>
      <c r="BZ222" s="287"/>
      <c r="CA222" s="287"/>
      <c r="CB222" s="287"/>
      <c r="CC222" s="287"/>
      <c r="CD222" s="287"/>
      <c r="CE222" s="287"/>
      <c r="CF222" s="287"/>
      <c r="CG222" s="287"/>
      <c r="CH222" s="287"/>
      <c r="CI222" s="287"/>
      <c r="CJ222" s="287"/>
      <c r="CK222" s="287"/>
      <c r="CL222" s="287"/>
      <c r="CM222" s="287"/>
      <c r="CN222" s="287"/>
      <c r="CO222" s="287"/>
      <c r="CP222" s="287"/>
      <c r="CQ222" s="287"/>
      <c r="CR222" s="287"/>
      <c r="CS222" s="287"/>
      <c r="CT222" s="287"/>
      <c r="CU222" s="287"/>
      <c r="CV222" s="287"/>
      <c r="CW222" s="287"/>
    </row>
    <row r="223" spans="1:101">
      <c r="A223" s="287"/>
      <c r="B223" s="288" t="s">
        <v>176</v>
      </c>
      <c r="C223" s="288" t="s">
        <v>150</v>
      </c>
      <c r="D223" s="288" t="s">
        <v>148</v>
      </c>
      <c r="E223" s="288" t="s">
        <v>146</v>
      </c>
      <c r="F223" s="306">
        <f t="shared" si="5"/>
        <v>0</v>
      </c>
      <c r="G223" s="306">
        <f t="shared" si="5"/>
        <v>0</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7"/>
      <c r="AY223" s="287"/>
      <c r="AZ223" s="287"/>
      <c r="BA223" s="287"/>
      <c r="BB223" s="287"/>
      <c r="BC223" s="287"/>
      <c r="BD223" s="287"/>
      <c r="BE223" s="287"/>
      <c r="BF223" s="287"/>
      <c r="BG223" s="287"/>
      <c r="BH223" s="287"/>
      <c r="BI223" s="287"/>
      <c r="BJ223" s="287"/>
      <c r="BK223" s="287"/>
      <c r="BL223" s="287"/>
      <c r="BM223" s="287"/>
      <c r="BN223" s="287"/>
      <c r="BO223" s="287"/>
      <c r="BP223" s="287"/>
      <c r="BQ223" s="287"/>
      <c r="BR223" s="287"/>
      <c r="BS223" s="287"/>
      <c r="BT223" s="287"/>
      <c r="BU223" s="287"/>
      <c r="BV223" s="287"/>
      <c r="BW223" s="287"/>
      <c r="BX223" s="287"/>
      <c r="BY223" s="287"/>
      <c r="BZ223" s="287"/>
      <c r="CA223" s="287"/>
      <c r="CB223" s="287"/>
      <c r="CC223" s="287"/>
      <c r="CD223" s="287"/>
      <c r="CE223" s="287"/>
      <c r="CF223" s="287"/>
      <c r="CG223" s="287"/>
      <c r="CH223" s="287"/>
      <c r="CI223" s="287"/>
      <c r="CJ223" s="287"/>
      <c r="CK223" s="287"/>
      <c r="CL223" s="287"/>
      <c r="CM223" s="287"/>
      <c r="CN223" s="287"/>
      <c r="CO223" s="287"/>
      <c r="CP223" s="287"/>
      <c r="CQ223" s="287"/>
      <c r="CR223" s="287"/>
      <c r="CS223" s="287"/>
      <c r="CT223" s="287"/>
      <c r="CU223" s="287"/>
      <c r="CV223" s="287"/>
      <c r="CW223" s="287"/>
    </row>
    <row r="224" spans="1:101">
      <c r="A224" s="287"/>
      <c r="B224" s="288" t="s">
        <v>234</v>
      </c>
      <c r="C224" s="288" t="s">
        <v>126</v>
      </c>
      <c r="D224" s="288" t="s">
        <v>173</v>
      </c>
      <c r="E224" s="288" t="s">
        <v>146</v>
      </c>
      <c r="F224" s="306">
        <f t="shared" si="5"/>
        <v>0</v>
      </c>
      <c r="G224" s="306">
        <f t="shared" si="5"/>
        <v>0</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7"/>
      <c r="AY224" s="287"/>
      <c r="AZ224" s="287"/>
      <c r="BA224" s="287"/>
      <c r="BB224" s="287"/>
      <c r="BC224" s="287"/>
      <c r="BD224" s="287"/>
      <c r="BE224" s="287"/>
      <c r="BF224" s="287"/>
      <c r="BG224" s="287"/>
      <c r="BH224" s="287"/>
      <c r="BI224" s="287"/>
      <c r="BJ224" s="287"/>
      <c r="BK224" s="287"/>
      <c r="BL224" s="287"/>
      <c r="BM224" s="287"/>
      <c r="BN224" s="287"/>
      <c r="BO224" s="287"/>
      <c r="BP224" s="287"/>
      <c r="BQ224" s="287"/>
      <c r="BR224" s="287"/>
      <c r="BS224" s="287"/>
      <c r="BT224" s="287"/>
      <c r="BU224" s="287"/>
      <c r="BV224" s="287"/>
      <c r="BW224" s="287"/>
      <c r="BX224" s="287"/>
      <c r="BY224" s="287"/>
      <c r="BZ224" s="287"/>
      <c r="CA224" s="287"/>
      <c r="CB224" s="287"/>
      <c r="CC224" s="287"/>
      <c r="CD224" s="287"/>
      <c r="CE224" s="287"/>
      <c r="CF224" s="287"/>
      <c r="CG224" s="287"/>
      <c r="CH224" s="287"/>
      <c r="CI224" s="287"/>
      <c r="CJ224" s="287"/>
      <c r="CK224" s="287"/>
      <c r="CL224" s="287"/>
      <c r="CM224" s="287"/>
      <c r="CN224" s="287"/>
      <c r="CO224" s="287"/>
      <c r="CP224" s="287"/>
      <c r="CQ224" s="287"/>
      <c r="CR224" s="287"/>
      <c r="CS224" s="287"/>
      <c r="CT224" s="287"/>
      <c r="CU224" s="287"/>
      <c r="CV224" s="287"/>
      <c r="CW224" s="287"/>
    </row>
    <row r="225" spans="1:101">
      <c r="A225" s="287"/>
      <c r="B225" s="288" t="s">
        <v>234</v>
      </c>
      <c r="C225" s="288" t="s">
        <v>126</v>
      </c>
      <c r="D225" s="288" t="s">
        <v>174</v>
      </c>
      <c r="E225" s="288" t="s">
        <v>146</v>
      </c>
      <c r="F225" s="306">
        <f t="shared" si="5"/>
        <v>0</v>
      </c>
      <c r="G225" s="306">
        <f t="shared" si="5"/>
        <v>0</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287"/>
      <c r="AT225" s="287"/>
      <c r="AU225" s="287"/>
      <c r="AV225" s="287"/>
      <c r="AW225" s="287"/>
      <c r="AX225" s="287"/>
      <c r="AY225" s="287"/>
      <c r="AZ225" s="287"/>
      <c r="BA225" s="287"/>
      <c r="BB225" s="287"/>
      <c r="BC225" s="287"/>
      <c r="BD225" s="287"/>
      <c r="BE225" s="287"/>
      <c r="BF225" s="287"/>
      <c r="BG225" s="287"/>
      <c r="BH225" s="287"/>
      <c r="BI225" s="287"/>
      <c r="BJ225" s="287"/>
      <c r="BK225" s="287"/>
      <c r="BL225" s="287"/>
      <c r="BM225" s="287"/>
      <c r="BN225" s="287"/>
      <c r="BO225" s="287"/>
      <c r="BP225" s="287"/>
      <c r="BQ225" s="287"/>
      <c r="BR225" s="287"/>
      <c r="BS225" s="287"/>
      <c r="BT225" s="287"/>
      <c r="BU225" s="287"/>
      <c r="BV225" s="287"/>
      <c r="BW225" s="287"/>
      <c r="BX225" s="287"/>
      <c r="BY225" s="287"/>
      <c r="BZ225" s="287"/>
      <c r="CA225" s="287"/>
      <c r="CB225" s="287"/>
      <c r="CC225" s="287"/>
      <c r="CD225" s="287"/>
      <c r="CE225" s="287"/>
      <c r="CF225" s="287"/>
      <c r="CG225" s="287"/>
      <c r="CH225" s="287"/>
      <c r="CI225" s="287"/>
      <c r="CJ225" s="287"/>
      <c r="CK225" s="287"/>
      <c r="CL225" s="287"/>
      <c r="CM225" s="287"/>
      <c r="CN225" s="287"/>
      <c r="CO225" s="287"/>
      <c r="CP225" s="287"/>
      <c r="CQ225" s="287"/>
      <c r="CR225" s="287"/>
      <c r="CS225" s="287"/>
      <c r="CT225" s="287"/>
      <c r="CU225" s="287"/>
      <c r="CV225" s="287"/>
      <c r="CW225" s="287"/>
    </row>
    <row r="226" spans="1:101">
      <c r="A226" s="287"/>
      <c r="B226" s="288" t="s">
        <v>234</v>
      </c>
      <c r="C226" s="288" t="s">
        <v>126</v>
      </c>
      <c r="D226" s="288" t="s">
        <v>148</v>
      </c>
      <c r="E226" s="288" t="s">
        <v>146</v>
      </c>
      <c r="F226" s="306">
        <f t="shared" si="5"/>
        <v>0</v>
      </c>
      <c r="G226" s="306">
        <f t="shared" si="5"/>
        <v>0</v>
      </c>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7"/>
      <c r="AY226" s="287"/>
      <c r="AZ226" s="287"/>
      <c r="BA226" s="287"/>
      <c r="BB226" s="287"/>
      <c r="BC226" s="287"/>
      <c r="BD226" s="287"/>
      <c r="BE226" s="287"/>
      <c r="BF226" s="287"/>
      <c r="BG226" s="287"/>
      <c r="BH226" s="287"/>
      <c r="BI226" s="287"/>
      <c r="BJ226" s="287"/>
      <c r="BK226" s="287"/>
      <c r="BL226" s="287"/>
      <c r="BM226" s="287"/>
      <c r="BN226" s="287"/>
      <c r="BO226" s="287"/>
      <c r="BP226" s="287"/>
      <c r="BQ226" s="287"/>
      <c r="BR226" s="287"/>
      <c r="BS226" s="287"/>
      <c r="BT226" s="287"/>
      <c r="BU226" s="287"/>
      <c r="BV226" s="287"/>
      <c r="BW226" s="287"/>
      <c r="BX226" s="287"/>
      <c r="BY226" s="287"/>
      <c r="BZ226" s="287"/>
      <c r="CA226" s="287"/>
      <c r="CB226" s="287"/>
      <c r="CC226" s="287"/>
      <c r="CD226" s="287"/>
      <c r="CE226" s="287"/>
      <c r="CF226" s="287"/>
      <c r="CG226" s="287"/>
      <c r="CH226" s="287"/>
      <c r="CI226" s="287"/>
      <c r="CJ226" s="287"/>
      <c r="CK226" s="287"/>
      <c r="CL226" s="287"/>
      <c r="CM226" s="287"/>
      <c r="CN226" s="287"/>
      <c r="CO226" s="287"/>
      <c r="CP226" s="287"/>
      <c r="CQ226" s="287"/>
      <c r="CR226" s="287"/>
      <c r="CS226" s="287"/>
      <c r="CT226" s="287"/>
      <c r="CU226" s="287"/>
      <c r="CV226" s="287"/>
      <c r="CW226" s="287"/>
    </row>
    <row r="227" spans="1:101">
      <c r="A227" s="287"/>
      <c r="B227" s="288" t="s">
        <v>234</v>
      </c>
      <c r="C227" s="288" t="s">
        <v>150</v>
      </c>
      <c r="D227" s="288" t="s">
        <v>173</v>
      </c>
      <c r="E227" s="288" t="s">
        <v>146</v>
      </c>
      <c r="F227" s="306">
        <f t="shared" si="5"/>
        <v>0</v>
      </c>
      <c r="G227" s="306">
        <f t="shared" si="5"/>
        <v>0</v>
      </c>
      <c r="H227" s="287"/>
      <c r="I227" s="287"/>
      <c r="J227" s="287"/>
      <c r="K227" s="287"/>
      <c r="L227" s="287"/>
      <c r="M227" s="287"/>
      <c r="N227" s="287"/>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7"/>
      <c r="AK227" s="287"/>
      <c r="AL227" s="287"/>
      <c r="AM227" s="287"/>
      <c r="AN227" s="287"/>
      <c r="AO227" s="287"/>
      <c r="AP227" s="287"/>
      <c r="AQ227" s="287"/>
      <c r="AR227" s="287"/>
      <c r="AS227" s="287"/>
      <c r="AT227" s="287"/>
      <c r="AU227" s="287"/>
      <c r="AV227" s="287"/>
      <c r="AW227" s="287"/>
      <c r="AX227" s="287"/>
      <c r="AY227" s="287"/>
      <c r="AZ227" s="287"/>
      <c r="BA227" s="287"/>
      <c r="BB227" s="287"/>
      <c r="BC227" s="287"/>
      <c r="BD227" s="287"/>
      <c r="BE227" s="287"/>
      <c r="BF227" s="287"/>
      <c r="BG227" s="287"/>
      <c r="BH227" s="287"/>
      <c r="BI227" s="287"/>
      <c r="BJ227" s="287"/>
      <c r="BK227" s="287"/>
      <c r="BL227" s="287"/>
      <c r="BM227" s="287"/>
      <c r="BN227" s="287"/>
      <c r="BO227" s="287"/>
      <c r="BP227" s="287"/>
      <c r="BQ227" s="287"/>
      <c r="BR227" s="287"/>
      <c r="BS227" s="287"/>
      <c r="BT227" s="287"/>
      <c r="BU227" s="287"/>
      <c r="BV227" s="287"/>
      <c r="BW227" s="287"/>
      <c r="BX227" s="287"/>
      <c r="BY227" s="287"/>
      <c r="BZ227" s="287"/>
      <c r="CA227" s="287"/>
      <c r="CB227" s="287"/>
      <c r="CC227" s="287"/>
      <c r="CD227" s="287"/>
      <c r="CE227" s="287"/>
      <c r="CF227" s="287"/>
      <c r="CG227" s="287"/>
      <c r="CH227" s="287"/>
      <c r="CI227" s="287"/>
      <c r="CJ227" s="287"/>
      <c r="CK227" s="287"/>
      <c r="CL227" s="287"/>
      <c r="CM227" s="287"/>
      <c r="CN227" s="287"/>
      <c r="CO227" s="287"/>
      <c r="CP227" s="287"/>
      <c r="CQ227" s="287"/>
      <c r="CR227" s="287"/>
      <c r="CS227" s="287"/>
      <c r="CT227" s="287"/>
      <c r="CU227" s="287"/>
      <c r="CV227" s="287"/>
      <c r="CW227" s="287"/>
    </row>
    <row r="228" spans="1:101">
      <c r="A228" s="287"/>
      <c r="B228" s="288" t="s">
        <v>234</v>
      </c>
      <c r="C228" s="288" t="s">
        <v>150</v>
      </c>
      <c r="D228" s="288" t="s">
        <v>174</v>
      </c>
      <c r="E228" s="288" t="s">
        <v>146</v>
      </c>
      <c r="F228" s="306">
        <f t="shared" si="5"/>
        <v>0</v>
      </c>
      <c r="G228" s="306">
        <f t="shared" si="5"/>
        <v>0</v>
      </c>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7"/>
      <c r="AY228" s="287"/>
      <c r="AZ228" s="287"/>
      <c r="BA228" s="287"/>
      <c r="BB228" s="287"/>
      <c r="BC228" s="287"/>
      <c r="BD228" s="287"/>
      <c r="BE228" s="287"/>
      <c r="BF228" s="287"/>
      <c r="BG228" s="287"/>
      <c r="BH228" s="287"/>
      <c r="BI228" s="287"/>
      <c r="BJ228" s="287"/>
      <c r="BK228" s="287"/>
      <c r="BL228" s="287"/>
      <c r="BM228" s="287"/>
      <c r="BN228" s="287"/>
      <c r="BO228" s="287"/>
      <c r="BP228" s="287"/>
      <c r="BQ228" s="287"/>
      <c r="BR228" s="287"/>
      <c r="BS228" s="287"/>
      <c r="BT228" s="287"/>
      <c r="BU228" s="287"/>
      <c r="BV228" s="287"/>
      <c r="BW228" s="287"/>
      <c r="BX228" s="287"/>
      <c r="BY228" s="287"/>
      <c r="BZ228" s="287"/>
      <c r="CA228" s="287"/>
      <c r="CB228" s="287"/>
      <c r="CC228" s="287"/>
      <c r="CD228" s="287"/>
      <c r="CE228" s="287"/>
      <c r="CF228" s="287"/>
      <c r="CG228" s="287"/>
      <c r="CH228" s="287"/>
      <c r="CI228" s="287"/>
      <c r="CJ228" s="287"/>
      <c r="CK228" s="287"/>
      <c r="CL228" s="287"/>
      <c r="CM228" s="287"/>
      <c r="CN228" s="287"/>
      <c r="CO228" s="287"/>
      <c r="CP228" s="287"/>
      <c r="CQ228" s="287"/>
      <c r="CR228" s="287"/>
      <c r="CS228" s="287"/>
      <c r="CT228" s="287"/>
      <c r="CU228" s="287"/>
      <c r="CV228" s="287"/>
      <c r="CW228" s="287"/>
    </row>
    <row r="229" spans="1:101">
      <c r="A229" s="287"/>
      <c r="B229" s="288" t="s">
        <v>234</v>
      </c>
      <c r="C229" s="288" t="s">
        <v>150</v>
      </c>
      <c r="D229" s="288" t="s">
        <v>148</v>
      </c>
      <c r="E229" s="288" t="s">
        <v>146</v>
      </c>
      <c r="F229" s="306">
        <f t="shared" si="5"/>
        <v>0</v>
      </c>
      <c r="G229" s="306">
        <f t="shared" si="5"/>
        <v>0</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287"/>
      <c r="AT229" s="287"/>
      <c r="AU229" s="287"/>
      <c r="AV229" s="287"/>
      <c r="AW229" s="287"/>
      <c r="AX229" s="287"/>
      <c r="AY229" s="287"/>
      <c r="AZ229" s="287"/>
      <c r="BA229" s="287"/>
      <c r="BB229" s="287"/>
      <c r="BC229" s="287"/>
      <c r="BD229" s="287"/>
      <c r="BE229" s="287"/>
      <c r="BF229" s="287"/>
      <c r="BG229" s="287"/>
      <c r="BH229" s="287"/>
      <c r="BI229" s="287"/>
      <c r="BJ229" s="287"/>
      <c r="BK229" s="287"/>
      <c r="BL229" s="287"/>
      <c r="BM229" s="287"/>
      <c r="BN229" s="287"/>
      <c r="BO229" s="287"/>
      <c r="BP229" s="287"/>
      <c r="BQ229" s="287"/>
      <c r="BR229" s="287"/>
      <c r="BS229" s="287"/>
      <c r="BT229" s="287"/>
      <c r="BU229" s="287"/>
      <c r="BV229" s="287"/>
      <c r="BW229" s="287"/>
      <c r="BX229" s="287"/>
      <c r="BY229" s="287"/>
      <c r="BZ229" s="287"/>
      <c r="CA229" s="287"/>
      <c r="CB229" s="287"/>
      <c r="CC229" s="287"/>
      <c r="CD229" s="287"/>
      <c r="CE229" s="287"/>
      <c r="CF229" s="287"/>
      <c r="CG229" s="287"/>
      <c r="CH229" s="287"/>
      <c r="CI229" s="287"/>
      <c r="CJ229" s="287"/>
      <c r="CK229" s="287"/>
      <c r="CL229" s="287"/>
      <c r="CM229" s="287"/>
      <c r="CN229" s="287"/>
      <c r="CO229" s="287"/>
      <c r="CP229" s="287"/>
      <c r="CQ229" s="287"/>
      <c r="CR229" s="287"/>
      <c r="CS229" s="287"/>
      <c r="CT229" s="287"/>
      <c r="CU229" s="287"/>
      <c r="CV229" s="287"/>
      <c r="CW229" s="287"/>
    </row>
    <row r="230" spans="1:101">
      <c r="A230" s="287"/>
      <c r="B230" s="287"/>
      <c r="C230" s="287"/>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7"/>
      <c r="AL230" s="287"/>
      <c r="AM230" s="287"/>
      <c r="AN230" s="287"/>
      <c r="AO230" s="287"/>
      <c r="AP230" s="287"/>
      <c r="AQ230" s="287"/>
      <c r="AR230" s="287"/>
      <c r="AS230" s="287"/>
      <c r="AT230" s="287"/>
      <c r="AU230" s="287"/>
      <c r="AV230" s="287"/>
      <c r="AW230" s="287"/>
      <c r="AX230" s="287"/>
      <c r="AY230" s="287"/>
      <c r="AZ230" s="287"/>
      <c r="BA230" s="287"/>
      <c r="BB230" s="287"/>
      <c r="BC230" s="287"/>
      <c r="BD230" s="287"/>
      <c r="BE230" s="287"/>
      <c r="BF230" s="287"/>
      <c r="BG230" s="287"/>
      <c r="BH230" s="287"/>
      <c r="BI230" s="287"/>
      <c r="BJ230" s="287"/>
      <c r="BK230" s="287"/>
      <c r="BL230" s="287"/>
      <c r="BM230" s="287"/>
      <c r="BN230" s="287"/>
      <c r="BO230" s="287"/>
      <c r="BP230" s="287"/>
      <c r="BQ230" s="287"/>
      <c r="BR230" s="287"/>
      <c r="BS230" s="287"/>
      <c r="BT230" s="287"/>
      <c r="BU230" s="287"/>
      <c r="BV230" s="287"/>
      <c r="BW230" s="287"/>
      <c r="BX230" s="287"/>
      <c r="BY230" s="287"/>
      <c r="BZ230" s="287"/>
      <c r="CA230" s="287"/>
      <c r="CB230" s="287"/>
      <c r="CC230" s="287"/>
      <c r="CD230" s="287"/>
      <c r="CE230" s="287"/>
      <c r="CF230" s="287"/>
      <c r="CG230" s="287"/>
      <c r="CH230" s="287"/>
      <c r="CI230" s="287"/>
      <c r="CJ230" s="287"/>
      <c r="CK230" s="287"/>
      <c r="CL230" s="287"/>
      <c r="CM230" s="287"/>
      <c r="CN230" s="287"/>
      <c r="CO230" s="287"/>
      <c r="CP230" s="287"/>
      <c r="CQ230" s="287"/>
      <c r="CR230" s="287"/>
      <c r="CS230" s="287"/>
      <c r="CT230" s="287"/>
      <c r="CU230" s="287"/>
      <c r="CV230" s="287"/>
      <c r="CW230" s="287"/>
    </row>
    <row r="231" spans="1:101">
      <c r="A231" s="276"/>
      <c r="B231" s="277" t="s">
        <v>269</v>
      </c>
      <c r="C231" s="278"/>
      <c r="D231" s="278"/>
      <c r="E231" s="279"/>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6"/>
      <c r="AE231" s="276"/>
      <c r="AF231" s="276"/>
      <c r="AG231" s="276"/>
      <c r="AH231" s="287"/>
      <c r="AI231" s="287"/>
      <c r="AJ231" s="287"/>
      <c r="AK231" s="287"/>
      <c r="AL231" s="287"/>
      <c r="AM231" s="287"/>
      <c r="AN231" s="287"/>
      <c r="AO231" s="287"/>
      <c r="AP231" s="287"/>
      <c r="AQ231" s="287"/>
      <c r="AR231" s="287"/>
      <c r="AS231" s="287"/>
      <c r="AT231" s="287"/>
      <c r="AU231" s="287"/>
      <c r="AV231" s="287"/>
      <c r="AW231" s="287"/>
      <c r="AX231" s="287"/>
      <c r="AY231" s="287"/>
      <c r="AZ231" s="287"/>
      <c r="BA231" s="287"/>
      <c r="BB231" s="287"/>
      <c r="BC231" s="287"/>
      <c r="BD231" s="287"/>
      <c r="BE231" s="287"/>
      <c r="BF231" s="287"/>
      <c r="BG231" s="287"/>
      <c r="BH231" s="287"/>
      <c r="BI231" s="287"/>
      <c r="BJ231" s="287"/>
      <c r="BK231" s="287"/>
      <c r="BL231" s="287"/>
      <c r="BM231" s="287"/>
      <c r="BN231" s="287"/>
      <c r="BO231" s="287"/>
      <c r="BP231" s="287"/>
      <c r="BQ231" s="287"/>
      <c r="BR231" s="287"/>
      <c r="BS231" s="287"/>
      <c r="BT231" s="287"/>
      <c r="BU231" s="287"/>
      <c r="BV231" s="287"/>
      <c r="BW231" s="287"/>
      <c r="BX231" s="287"/>
      <c r="BY231" s="287"/>
      <c r="BZ231" s="287"/>
      <c r="CA231" s="287"/>
      <c r="CB231" s="287"/>
      <c r="CC231" s="287"/>
      <c r="CD231" s="287"/>
      <c r="CE231" s="287"/>
      <c r="CF231" s="287"/>
      <c r="CG231" s="287"/>
      <c r="CH231" s="287"/>
      <c r="CI231" s="287"/>
      <c r="CJ231" s="287"/>
      <c r="CK231" s="287"/>
      <c r="CL231" s="287"/>
      <c r="CM231" s="287"/>
      <c r="CN231" s="287"/>
      <c r="CO231" s="287"/>
      <c r="CP231" s="287"/>
      <c r="CQ231" s="287"/>
      <c r="CR231" s="287"/>
      <c r="CS231" s="287"/>
      <c r="CT231" s="287"/>
      <c r="CU231" s="287"/>
      <c r="CV231" s="287"/>
      <c r="CW231" s="287"/>
    </row>
    <row r="232" spans="1:101">
      <c r="A232" s="280"/>
      <c r="B232" s="116" t="s">
        <v>195</v>
      </c>
      <c r="C232" s="281"/>
      <c r="D232" s="281"/>
      <c r="E232" s="282"/>
      <c r="F232" s="280"/>
      <c r="G232" s="280"/>
      <c r="H232" s="280"/>
      <c r="I232" s="280"/>
      <c r="J232" s="280"/>
      <c r="K232" s="280"/>
      <c r="L232" s="280"/>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7"/>
      <c r="AY232" s="287"/>
      <c r="AZ232" s="287"/>
      <c r="BA232" s="287"/>
      <c r="BB232" s="287"/>
      <c r="BC232" s="287"/>
      <c r="BD232" s="287"/>
      <c r="BE232" s="287"/>
      <c r="BF232" s="287"/>
      <c r="BG232" s="287"/>
      <c r="BH232" s="287"/>
      <c r="BI232" s="287"/>
      <c r="BJ232" s="287"/>
      <c r="BK232" s="287"/>
      <c r="BL232" s="287"/>
      <c r="BM232" s="287"/>
      <c r="BN232" s="287"/>
      <c r="BO232" s="287"/>
      <c r="BP232" s="287"/>
      <c r="BQ232" s="287"/>
      <c r="BR232" s="287"/>
      <c r="BS232" s="287"/>
      <c r="BT232" s="287"/>
      <c r="BU232" s="287"/>
      <c r="BV232" s="287"/>
      <c r="BW232" s="287"/>
      <c r="BX232" s="287"/>
      <c r="BY232" s="287"/>
      <c r="BZ232" s="287"/>
      <c r="CA232" s="287"/>
      <c r="CB232" s="287"/>
      <c r="CC232" s="287"/>
      <c r="CD232" s="287"/>
      <c r="CE232" s="287"/>
      <c r="CF232" s="287"/>
      <c r="CG232" s="287"/>
      <c r="CH232" s="287"/>
      <c r="CI232" s="287"/>
      <c r="CJ232" s="287"/>
      <c r="CK232" s="287"/>
      <c r="CL232" s="287"/>
      <c r="CM232" s="287"/>
      <c r="CN232" s="287"/>
      <c r="CO232" s="287"/>
      <c r="CP232" s="287"/>
      <c r="CQ232" s="287"/>
      <c r="CR232" s="287"/>
      <c r="CS232" s="287"/>
      <c r="CT232" s="287"/>
      <c r="CU232" s="287"/>
      <c r="CV232" s="287"/>
      <c r="CW232" s="287"/>
    </row>
    <row r="233" spans="1:101">
      <c r="A233" s="280"/>
      <c r="B233" s="292"/>
      <c r="C233" s="281"/>
      <c r="D233" s="281"/>
      <c r="E233" s="282"/>
      <c r="F233" s="280"/>
      <c r="G233" s="280"/>
      <c r="H233" s="280"/>
      <c r="I233" s="280"/>
      <c r="J233" s="280"/>
      <c r="K233" s="280"/>
      <c r="L233" s="280"/>
      <c r="M233" s="287"/>
      <c r="N233" s="287"/>
      <c r="O233" s="287"/>
      <c r="P233" s="287"/>
      <c r="Q233" s="287"/>
      <c r="R233" s="287"/>
      <c r="S233" s="287"/>
      <c r="T233" s="287"/>
      <c r="U233" s="287"/>
      <c r="V233" s="287"/>
      <c r="W233" s="287"/>
      <c r="X233" s="287"/>
      <c r="Y233" s="287"/>
      <c r="Z233" s="287"/>
      <c r="AA233" s="287"/>
      <c r="AB233" s="287"/>
      <c r="AC233" s="287"/>
      <c r="AD233" s="287"/>
      <c r="AE233" s="287"/>
      <c r="AF233" s="287"/>
      <c r="AG233" s="287"/>
      <c r="AH233" s="287"/>
      <c r="AI233" s="287"/>
      <c r="AJ233" s="287"/>
      <c r="AK233" s="287"/>
      <c r="AL233" s="287"/>
      <c r="AM233" s="287"/>
      <c r="AN233" s="287"/>
      <c r="AO233" s="287"/>
      <c r="AP233" s="287"/>
      <c r="AQ233" s="287"/>
      <c r="AR233" s="287"/>
      <c r="AS233" s="287"/>
      <c r="AT233" s="287"/>
      <c r="AU233" s="287"/>
      <c r="AV233" s="287"/>
      <c r="AW233" s="287"/>
      <c r="AX233" s="287"/>
      <c r="AY233" s="287"/>
      <c r="AZ233" s="287"/>
      <c r="BA233" s="287"/>
      <c r="BB233" s="287"/>
      <c r="BC233" s="287"/>
      <c r="BD233" s="287"/>
      <c r="BE233" s="287"/>
      <c r="BF233" s="287"/>
      <c r="BG233" s="287"/>
      <c r="BH233" s="287"/>
      <c r="BI233" s="287"/>
      <c r="BJ233" s="287"/>
      <c r="BK233" s="287"/>
      <c r="BL233" s="287"/>
      <c r="BM233" s="287"/>
      <c r="BN233" s="287"/>
      <c r="BO233" s="287"/>
      <c r="BP233" s="287"/>
      <c r="BQ233" s="287"/>
      <c r="BR233" s="287"/>
      <c r="BS233" s="287"/>
      <c r="BT233" s="287"/>
      <c r="BU233" s="287"/>
      <c r="BV233" s="287"/>
      <c r="BW233" s="287"/>
      <c r="BX233" s="287"/>
      <c r="BY233" s="287"/>
      <c r="BZ233" s="287"/>
      <c r="CA233" s="287"/>
      <c r="CB233" s="287"/>
      <c r="CC233" s="287"/>
      <c r="CD233" s="287"/>
      <c r="CE233" s="287"/>
      <c r="CF233" s="287"/>
      <c r="CG233" s="287"/>
      <c r="CH233" s="287"/>
      <c r="CI233" s="287"/>
      <c r="CJ233" s="287"/>
      <c r="CK233" s="287"/>
      <c r="CL233" s="287"/>
      <c r="CM233" s="287"/>
      <c r="CN233" s="287"/>
      <c r="CO233" s="287"/>
      <c r="CP233" s="287"/>
      <c r="CQ233" s="287"/>
      <c r="CR233" s="287"/>
      <c r="CS233" s="287"/>
      <c r="CT233" s="287"/>
      <c r="CU233" s="287"/>
      <c r="CV233" s="287"/>
      <c r="CW233" s="287"/>
    </row>
    <row r="234" spans="1:101">
      <c r="A234" s="280"/>
      <c r="B234" s="116" t="s">
        <v>196</v>
      </c>
      <c r="C234" s="281"/>
      <c r="D234" s="281"/>
      <c r="E234" s="282"/>
      <c r="F234" s="280"/>
      <c r="G234" s="280"/>
      <c r="H234" s="280"/>
      <c r="I234" s="280"/>
      <c r="J234" s="280"/>
      <c r="K234" s="280"/>
      <c r="L234" s="280"/>
      <c r="M234" s="287"/>
      <c r="N234" s="287"/>
      <c r="O234" s="287"/>
      <c r="P234" s="287"/>
      <c r="Q234" s="287"/>
      <c r="R234" s="287"/>
      <c r="S234" s="287"/>
      <c r="T234" s="287"/>
      <c r="U234" s="287"/>
      <c r="V234" s="287"/>
      <c r="W234" s="287"/>
      <c r="X234" s="287"/>
      <c r="Y234" s="287"/>
      <c r="Z234" s="287"/>
      <c r="AA234" s="287"/>
      <c r="AB234" s="287"/>
      <c r="AC234" s="287"/>
      <c r="AD234" s="287"/>
      <c r="AE234" s="287"/>
      <c r="AF234" s="287"/>
      <c r="AG234" s="287"/>
      <c r="AH234" s="287"/>
      <c r="AI234" s="287"/>
      <c r="AJ234" s="287"/>
      <c r="AK234" s="287"/>
      <c r="AL234" s="287"/>
      <c r="AM234" s="287"/>
      <c r="AN234" s="287"/>
      <c r="AO234" s="287"/>
      <c r="AP234" s="287"/>
      <c r="AQ234" s="287"/>
      <c r="AR234" s="287"/>
      <c r="AS234" s="287"/>
      <c r="AT234" s="287"/>
      <c r="AU234" s="287"/>
      <c r="AV234" s="287"/>
      <c r="AW234" s="287"/>
      <c r="AX234" s="287"/>
      <c r="AY234" s="287"/>
      <c r="AZ234" s="287"/>
      <c r="BA234" s="287"/>
      <c r="BB234" s="287"/>
      <c r="BC234" s="287"/>
      <c r="BD234" s="287"/>
      <c r="BE234" s="287"/>
      <c r="BF234" s="287"/>
      <c r="BG234" s="287"/>
      <c r="BH234" s="287"/>
      <c r="BI234" s="287"/>
      <c r="BJ234" s="287"/>
      <c r="BK234" s="287"/>
      <c r="BL234" s="287"/>
      <c r="BM234" s="287"/>
      <c r="BN234" s="287"/>
      <c r="BO234" s="287"/>
      <c r="BP234" s="287"/>
      <c r="BQ234" s="287"/>
      <c r="BR234" s="287"/>
      <c r="BS234" s="287"/>
      <c r="BT234" s="287"/>
      <c r="BU234" s="287"/>
      <c r="BV234" s="287"/>
      <c r="BW234" s="287"/>
      <c r="BX234" s="287"/>
      <c r="BY234" s="287"/>
      <c r="BZ234" s="287"/>
      <c r="CA234" s="287"/>
      <c r="CB234" s="287"/>
      <c r="CC234" s="287"/>
      <c r="CD234" s="287"/>
      <c r="CE234" s="287"/>
      <c r="CF234" s="287"/>
      <c r="CG234" s="287"/>
      <c r="CH234" s="287"/>
      <c r="CI234" s="287"/>
      <c r="CJ234" s="287"/>
      <c r="CK234" s="287"/>
      <c r="CL234" s="287"/>
      <c r="CM234" s="287"/>
      <c r="CN234" s="287"/>
      <c r="CO234" s="287"/>
      <c r="CP234" s="287"/>
      <c r="CQ234" s="287"/>
      <c r="CR234" s="287"/>
      <c r="CS234" s="287"/>
      <c r="CT234" s="287"/>
      <c r="CU234" s="287"/>
      <c r="CV234" s="287"/>
      <c r="CW234" s="287"/>
    </row>
    <row r="235" spans="1:101" ht="22.8">
      <c r="A235" s="287"/>
      <c r="B235" s="303" t="s">
        <v>168</v>
      </c>
      <c r="C235" s="284" t="s">
        <v>66</v>
      </c>
      <c r="D235" s="284" t="s">
        <v>68</v>
      </c>
      <c r="E235" s="284" t="s">
        <v>192</v>
      </c>
      <c r="F235" s="285" t="s">
        <v>747</v>
      </c>
      <c r="G235" s="285" t="s">
        <v>748</v>
      </c>
      <c r="H235" s="287"/>
      <c r="I235" s="287"/>
      <c r="J235" s="287"/>
      <c r="K235" s="287"/>
      <c r="L235" s="287"/>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c r="AM235" s="287"/>
      <c r="AN235" s="287"/>
      <c r="AO235" s="287"/>
      <c r="AP235" s="287"/>
      <c r="AQ235" s="287"/>
      <c r="AR235" s="287"/>
      <c r="AS235" s="287"/>
      <c r="AT235" s="287"/>
      <c r="AU235" s="287"/>
      <c r="AV235" s="287"/>
      <c r="AW235" s="287"/>
      <c r="AX235" s="287"/>
      <c r="AY235" s="287"/>
      <c r="AZ235" s="287"/>
      <c r="BA235" s="287"/>
      <c r="BB235" s="287"/>
      <c r="BC235" s="287"/>
      <c r="BD235" s="287"/>
      <c r="BE235" s="287"/>
      <c r="BF235" s="287"/>
      <c r="BG235" s="287"/>
      <c r="BH235" s="287"/>
      <c r="BI235" s="287"/>
      <c r="BJ235" s="287"/>
      <c r="BK235" s="287"/>
      <c r="BL235" s="287"/>
      <c r="BM235" s="287"/>
      <c r="BN235" s="287"/>
      <c r="BO235" s="287"/>
      <c r="BP235" s="287"/>
      <c r="BQ235" s="287"/>
      <c r="BR235" s="287"/>
      <c r="BS235" s="287"/>
      <c r="BT235" s="287"/>
      <c r="BU235" s="287"/>
      <c r="BV235" s="287"/>
      <c r="BW235" s="287"/>
      <c r="BX235" s="287"/>
      <c r="BY235" s="287"/>
      <c r="BZ235" s="287"/>
      <c r="CA235" s="287"/>
      <c r="CB235" s="287"/>
      <c r="CC235" s="287"/>
      <c r="CD235" s="287"/>
      <c r="CE235" s="287"/>
      <c r="CF235" s="287"/>
      <c r="CG235" s="287"/>
      <c r="CH235" s="287"/>
      <c r="CI235" s="287"/>
      <c r="CJ235" s="287"/>
      <c r="CK235" s="287"/>
      <c r="CL235" s="287"/>
      <c r="CM235" s="287"/>
      <c r="CN235" s="287"/>
      <c r="CO235" s="287"/>
      <c r="CP235" s="287"/>
      <c r="CQ235" s="287"/>
      <c r="CR235" s="287"/>
      <c r="CS235" s="287"/>
      <c r="CT235" s="287"/>
      <c r="CU235" s="287"/>
      <c r="CV235" s="287"/>
      <c r="CW235" s="287"/>
    </row>
    <row r="236" spans="1:101">
      <c r="A236" s="287"/>
      <c r="B236" s="288" t="s">
        <v>172</v>
      </c>
      <c r="C236" s="288" t="s">
        <v>126</v>
      </c>
      <c r="D236" s="288" t="s">
        <v>173</v>
      </c>
      <c r="E236" s="288" t="s">
        <v>129</v>
      </c>
      <c r="F236" s="190">
        <f t="shared" ref="F236:G251" si="6">F180</f>
        <v>0</v>
      </c>
      <c r="G236" s="190">
        <f t="shared" si="6"/>
        <v>0</v>
      </c>
      <c r="H236" s="287"/>
      <c r="I236" s="287"/>
      <c r="J236" s="287"/>
      <c r="K236" s="287"/>
      <c r="L236" s="287"/>
      <c r="M236" s="287"/>
      <c r="N236" s="287"/>
      <c r="O236" s="287"/>
      <c r="P236" s="287"/>
      <c r="Q236" s="287"/>
      <c r="R236" s="287"/>
      <c r="S236" s="287"/>
      <c r="T236" s="287"/>
      <c r="U236" s="287"/>
      <c r="V236" s="287"/>
      <c r="W236" s="287"/>
      <c r="X236" s="287"/>
      <c r="Y236" s="287"/>
      <c r="Z236" s="287"/>
      <c r="AA236" s="287"/>
      <c r="AB236" s="287"/>
      <c r="AC236" s="287"/>
      <c r="AD236" s="287"/>
      <c r="AE236" s="287"/>
      <c r="AF236" s="287"/>
      <c r="AG236" s="287"/>
      <c r="AH236" s="287"/>
      <c r="AI236" s="287"/>
      <c r="AJ236" s="287"/>
      <c r="AK236" s="287"/>
      <c r="AL236" s="287"/>
      <c r="AM236" s="287"/>
      <c r="AN236" s="287"/>
      <c r="AO236" s="287"/>
      <c r="AP236" s="287"/>
      <c r="AQ236" s="287"/>
      <c r="AR236" s="287"/>
      <c r="AS236" s="287"/>
      <c r="AT236" s="287"/>
      <c r="AU236" s="287"/>
      <c r="AV236" s="287"/>
      <c r="AW236" s="287"/>
      <c r="AX236" s="287"/>
      <c r="AY236" s="287"/>
      <c r="AZ236" s="287"/>
      <c r="BA236" s="287"/>
      <c r="BB236" s="287"/>
      <c r="BC236" s="287"/>
      <c r="BD236" s="287"/>
      <c r="BE236" s="287"/>
      <c r="BF236" s="287"/>
      <c r="BG236" s="287"/>
      <c r="BH236" s="287"/>
      <c r="BI236" s="287"/>
      <c r="BJ236" s="287"/>
      <c r="BK236" s="287"/>
      <c r="BL236" s="287"/>
      <c r="BM236" s="287"/>
      <c r="BN236" s="287"/>
      <c r="BO236" s="287"/>
      <c r="BP236" s="287"/>
      <c r="BQ236" s="287"/>
      <c r="BR236" s="287"/>
      <c r="BS236" s="287"/>
      <c r="BT236" s="287"/>
      <c r="BU236" s="287"/>
      <c r="BV236" s="287"/>
      <c r="BW236" s="287"/>
      <c r="BX236" s="287"/>
      <c r="BY236" s="287"/>
      <c r="BZ236" s="287"/>
      <c r="CA236" s="287"/>
      <c r="CB236" s="287"/>
      <c r="CC236" s="287"/>
      <c r="CD236" s="287"/>
      <c r="CE236" s="287"/>
      <c r="CF236" s="287"/>
      <c r="CG236" s="287"/>
      <c r="CH236" s="287"/>
      <c r="CI236" s="287"/>
      <c r="CJ236" s="287"/>
      <c r="CK236" s="287"/>
      <c r="CL236" s="287"/>
      <c r="CM236" s="287"/>
      <c r="CN236" s="287"/>
      <c r="CO236" s="287"/>
      <c r="CP236" s="287"/>
      <c r="CQ236" s="287"/>
      <c r="CR236" s="287"/>
      <c r="CS236" s="287"/>
      <c r="CT236" s="287"/>
      <c r="CU236" s="287"/>
      <c r="CV236" s="287"/>
      <c r="CW236" s="287"/>
    </row>
    <row r="237" spans="1:101">
      <c r="A237" s="287"/>
      <c r="B237" s="288" t="s">
        <v>172</v>
      </c>
      <c r="C237" s="288" t="s">
        <v>126</v>
      </c>
      <c r="D237" s="288" t="s">
        <v>174</v>
      </c>
      <c r="E237" s="288" t="s">
        <v>129</v>
      </c>
      <c r="F237" s="190">
        <f t="shared" si="6"/>
        <v>0</v>
      </c>
      <c r="G237" s="190">
        <f t="shared" si="6"/>
        <v>0</v>
      </c>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7"/>
      <c r="AD237" s="287"/>
      <c r="AE237" s="287"/>
      <c r="AF237" s="287"/>
      <c r="AG237" s="287"/>
      <c r="AH237" s="287"/>
      <c r="AI237" s="287"/>
      <c r="AJ237" s="287"/>
      <c r="AK237" s="287"/>
      <c r="AL237" s="287"/>
      <c r="AM237" s="287"/>
      <c r="AN237" s="287"/>
      <c r="AO237" s="287"/>
      <c r="AP237" s="287"/>
      <c r="AQ237" s="287"/>
      <c r="AR237" s="287"/>
      <c r="AS237" s="287"/>
      <c r="AT237" s="287"/>
      <c r="AU237" s="287"/>
      <c r="AV237" s="287"/>
      <c r="AW237" s="287"/>
      <c r="AX237" s="287"/>
      <c r="AY237" s="287"/>
      <c r="AZ237" s="287"/>
      <c r="BA237" s="287"/>
      <c r="BB237" s="287"/>
      <c r="BC237" s="287"/>
      <c r="BD237" s="287"/>
      <c r="BE237" s="287"/>
      <c r="BF237" s="287"/>
      <c r="BG237" s="287"/>
      <c r="BH237" s="287"/>
      <c r="BI237" s="287"/>
      <c r="BJ237" s="287"/>
      <c r="BK237" s="287"/>
      <c r="BL237" s="287"/>
      <c r="BM237" s="287"/>
      <c r="BN237" s="287"/>
      <c r="BO237" s="287"/>
      <c r="BP237" s="287"/>
      <c r="BQ237" s="287"/>
      <c r="BR237" s="287"/>
      <c r="BS237" s="287"/>
      <c r="BT237" s="287"/>
      <c r="BU237" s="287"/>
      <c r="BV237" s="287"/>
      <c r="BW237" s="287"/>
      <c r="BX237" s="287"/>
      <c r="BY237" s="287"/>
      <c r="BZ237" s="287"/>
      <c r="CA237" s="287"/>
      <c r="CB237" s="287"/>
      <c r="CC237" s="287"/>
      <c r="CD237" s="287"/>
      <c r="CE237" s="287"/>
      <c r="CF237" s="287"/>
      <c r="CG237" s="287"/>
      <c r="CH237" s="287"/>
      <c r="CI237" s="287"/>
      <c r="CJ237" s="287"/>
      <c r="CK237" s="287"/>
      <c r="CL237" s="287"/>
      <c r="CM237" s="287"/>
      <c r="CN237" s="287"/>
      <c r="CO237" s="287"/>
      <c r="CP237" s="287"/>
      <c r="CQ237" s="287"/>
      <c r="CR237" s="287"/>
      <c r="CS237" s="287"/>
      <c r="CT237" s="287"/>
      <c r="CU237" s="287"/>
      <c r="CV237" s="287"/>
      <c r="CW237" s="287"/>
    </row>
    <row r="238" spans="1:101">
      <c r="A238" s="287"/>
      <c r="B238" s="288" t="s">
        <v>172</v>
      </c>
      <c r="C238" s="288" t="s">
        <v>126</v>
      </c>
      <c r="D238" s="288" t="s">
        <v>148</v>
      </c>
      <c r="E238" s="288" t="s">
        <v>129</v>
      </c>
      <c r="F238" s="190">
        <f t="shared" si="6"/>
        <v>0</v>
      </c>
      <c r="G238" s="190">
        <f t="shared" si="6"/>
        <v>0</v>
      </c>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7"/>
      <c r="AD238" s="287"/>
      <c r="AE238" s="287"/>
      <c r="AF238" s="287"/>
      <c r="AG238" s="287"/>
      <c r="AH238" s="287"/>
      <c r="AI238" s="287"/>
      <c r="AJ238" s="287"/>
      <c r="AK238" s="287"/>
      <c r="AL238" s="287"/>
      <c r="AM238" s="287"/>
      <c r="AN238" s="287"/>
      <c r="AO238" s="287"/>
      <c r="AP238" s="287"/>
      <c r="AQ238" s="287"/>
      <c r="AR238" s="287"/>
      <c r="AS238" s="287"/>
      <c r="AT238" s="287"/>
      <c r="AU238" s="287"/>
      <c r="AV238" s="287"/>
      <c r="AW238" s="287"/>
      <c r="AX238" s="287"/>
      <c r="AY238" s="287"/>
      <c r="AZ238" s="287"/>
      <c r="BA238" s="287"/>
      <c r="BB238" s="287"/>
      <c r="BC238" s="287"/>
      <c r="BD238" s="287"/>
      <c r="BE238" s="287"/>
      <c r="BF238" s="287"/>
      <c r="BG238" s="287"/>
      <c r="BH238" s="287"/>
      <c r="BI238" s="287"/>
      <c r="BJ238" s="287"/>
      <c r="BK238" s="287"/>
      <c r="BL238" s="287"/>
      <c r="BM238" s="287"/>
      <c r="BN238" s="287"/>
      <c r="BO238" s="287"/>
      <c r="BP238" s="287"/>
      <c r="BQ238" s="287"/>
      <c r="BR238" s="287"/>
      <c r="BS238" s="287"/>
      <c r="BT238" s="287"/>
      <c r="BU238" s="287"/>
      <c r="BV238" s="287"/>
      <c r="BW238" s="287"/>
      <c r="BX238" s="287"/>
      <c r="BY238" s="287"/>
      <c r="BZ238" s="287"/>
      <c r="CA238" s="287"/>
      <c r="CB238" s="287"/>
      <c r="CC238" s="287"/>
      <c r="CD238" s="287"/>
      <c r="CE238" s="287"/>
      <c r="CF238" s="287"/>
      <c r="CG238" s="287"/>
      <c r="CH238" s="287"/>
      <c r="CI238" s="287"/>
      <c r="CJ238" s="287"/>
      <c r="CK238" s="287"/>
      <c r="CL238" s="287"/>
      <c r="CM238" s="287"/>
      <c r="CN238" s="287"/>
      <c r="CO238" s="287"/>
      <c r="CP238" s="287"/>
      <c r="CQ238" s="287"/>
      <c r="CR238" s="287"/>
      <c r="CS238" s="287"/>
      <c r="CT238" s="287"/>
      <c r="CU238" s="287"/>
      <c r="CV238" s="287"/>
      <c r="CW238" s="287"/>
    </row>
    <row r="239" spans="1:101">
      <c r="A239" s="287"/>
      <c r="B239" s="288" t="s">
        <v>172</v>
      </c>
      <c r="C239" s="288" t="s">
        <v>150</v>
      </c>
      <c r="D239" s="288" t="s">
        <v>173</v>
      </c>
      <c r="E239" s="288" t="s">
        <v>129</v>
      </c>
      <c r="F239" s="190">
        <f t="shared" si="6"/>
        <v>0</v>
      </c>
      <c r="G239" s="190">
        <f t="shared" si="6"/>
        <v>0</v>
      </c>
      <c r="H239" s="287"/>
      <c r="I239" s="287"/>
      <c r="J239" s="287"/>
      <c r="K239" s="287"/>
      <c r="L239" s="287"/>
      <c r="M239" s="287"/>
      <c r="N239" s="287"/>
      <c r="O239" s="287"/>
      <c r="P239" s="287"/>
      <c r="Q239" s="287"/>
      <c r="R239" s="287"/>
      <c r="S239" s="287"/>
      <c r="T239" s="287"/>
      <c r="U239" s="287"/>
      <c r="V239" s="287"/>
      <c r="W239" s="287"/>
      <c r="X239" s="287"/>
      <c r="Y239" s="287"/>
      <c r="Z239" s="287"/>
      <c r="AA239" s="287"/>
      <c r="AB239" s="287"/>
      <c r="AC239" s="287"/>
      <c r="AD239" s="287"/>
      <c r="AE239" s="287"/>
      <c r="AF239" s="287"/>
      <c r="AG239" s="287"/>
      <c r="AH239" s="287"/>
      <c r="AI239" s="287"/>
      <c r="AJ239" s="287"/>
      <c r="AK239" s="287"/>
      <c r="AL239" s="287"/>
      <c r="AM239" s="287"/>
      <c r="AN239" s="287"/>
      <c r="AO239" s="287"/>
      <c r="AP239" s="287"/>
      <c r="AQ239" s="287"/>
      <c r="AR239" s="287"/>
      <c r="AS239" s="287"/>
      <c r="AT239" s="287"/>
      <c r="AU239" s="287"/>
      <c r="AV239" s="287"/>
      <c r="AW239" s="287"/>
      <c r="AX239" s="287"/>
      <c r="AY239" s="287"/>
      <c r="AZ239" s="287"/>
      <c r="BA239" s="287"/>
      <c r="BB239" s="287"/>
      <c r="BC239" s="287"/>
      <c r="BD239" s="287"/>
      <c r="BE239" s="287"/>
      <c r="BF239" s="287"/>
      <c r="BG239" s="287"/>
      <c r="BH239" s="287"/>
      <c r="BI239" s="287"/>
      <c r="BJ239" s="287"/>
      <c r="BK239" s="287"/>
      <c r="BL239" s="287"/>
      <c r="BM239" s="287"/>
      <c r="BN239" s="287"/>
      <c r="BO239" s="287"/>
      <c r="BP239" s="287"/>
      <c r="BQ239" s="287"/>
      <c r="BR239" s="287"/>
      <c r="BS239" s="287"/>
      <c r="BT239" s="287"/>
      <c r="BU239" s="287"/>
      <c r="BV239" s="287"/>
      <c r="BW239" s="287"/>
      <c r="BX239" s="287"/>
      <c r="BY239" s="287"/>
      <c r="BZ239" s="287"/>
      <c r="CA239" s="287"/>
      <c r="CB239" s="287"/>
      <c r="CC239" s="287"/>
      <c r="CD239" s="287"/>
      <c r="CE239" s="287"/>
      <c r="CF239" s="287"/>
      <c r="CG239" s="287"/>
      <c r="CH239" s="287"/>
      <c r="CI239" s="287"/>
      <c r="CJ239" s="287"/>
      <c r="CK239" s="287"/>
      <c r="CL239" s="287"/>
      <c r="CM239" s="287"/>
      <c r="CN239" s="287"/>
      <c r="CO239" s="287"/>
      <c r="CP239" s="287"/>
      <c r="CQ239" s="287"/>
      <c r="CR239" s="287"/>
      <c r="CS239" s="287"/>
      <c r="CT239" s="287"/>
      <c r="CU239" s="287"/>
      <c r="CV239" s="287"/>
      <c r="CW239" s="287"/>
    </row>
    <row r="240" spans="1:101">
      <c r="A240" s="287"/>
      <c r="B240" s="288" t="s">
        <v>172</v>
      </c>
      <c r="C240" s="288" t="s">
        <v>150</v>
      </c>
      <c r="D240" s="288" t="s">
        <v>174</v>
      </c>
      <c r="E240" s="288" t="s">
        <v>129</v>
      </c>
      <c r="F240" s="190">
        <f t="shared" si="6"/>
        <v>0</v>
      </c>
      <c r="G240" s="190">
        <f t="shared" si="6"/>
        <v>0</v>
      </c>
      <c r="H240" s="287"/>
      <c r="I240" s="287"/>
      <c r="J240" s="287"/>
      <c r="K240" s="287"/>
      <c r="L240" s="287"/>
      <c r="M240" s="287"/>
      <c r="N240" s="287"/>
      <c r="O240" s="287"/>
      <c r="P240" s="287"/>
      <c r="Q240" s="287"/>
      <c r="R240" s="287"/>
      <c r="S240" s="287"/>
      <c r="T240" s="287"/>
      <c r="U240" s="287"/>
      <c r="V240" s="287"/>
      <c r="W240" s="287"/>
      <c r="X240" s="287"/>
      <c r="Y240" s="287"/>
      <c r="Z240" s="287"/>
      <c r="AA240" s="287"/>
      <c r="AB240" s="287"/>
      <c r="AC240" s="287"/>
      <c r="AD240" s="287"/>
      <c r="AE240" s="287"/>
      <c r="AF240" s="287"/>
      <c r="AG240" s="287"/>
      <c r="AH240" s="287"/>
      <c r="AI240" s="287"/>
      <c r="AJ240" s="287"/>
      <c r="AK240" s="287"/>
      <c r="AL240" s="287"/>
      <c r="AM240" s="287"/>
      <c r="AN240" s="287"/>
      <c r="AO240" s="287"/>
      <c r="AP240" s="287"/>
      <c r="AQ240" s="287"/>
      <c r="AR240" s="287"/>
      <c r="AS240" s="287"/>
      <c r="AT240" s="287"/>
      <c r="AU240" s="287"/>
      <c r="AV240" s="287"/>
      <c r="AW240" s="287"/>
      <c r="AX240" s="287"/>
      <c r="AY240" s="287"/>
      <c r="AZ240" s="287"/>
      <c r="BA240" s="287"/>
      <c r="BB240" s="287"/>
      <c r="BC240" s="287"/>
      <c r="BD240" s="287"/>
      <c r="BE240" s="287"/>
      <c r="BF240" s="287"/>
      <c r="BG240" s="287"/>
      <c r="BH240" s="287"/>
      <c r="BI240" s="287"/>
      <c r="BJ240" s="287"/>
      <c r="BK240" s="287"/>
      <c r="BL240" s="287"/>
      <c r="BM240" s="287"/>
      <c r="BN240" s="287"/>
      <c r="BO240" s="287"/>
      <c r="BP240" s="287"/>
      <c r="BQ240" s="287"/>
      <c r="BR240" s="287"/>
      <c r="BS240" s="287"/>
      <c r="BT240" s="287"/>
      <c r="BU240" s="287"/>
      <c r="BV240" s="287"/>
      <c r="BW240" s="287"/>
      <c r="BX240" s="287"/>
      <c r="BY240" s="287"/>
      <c r="BZ240" s="287"/>
      <c r="CA240" s="287"/>
      <c r="CB240" s="287"/>
      <c r="CC240" s="287"/>
      <c r="CD240" s="287"/>
      <c r="CE240" s="287"/>
      <c r="CF240" s="287"/>
      <c r="CG240" s="287"/>
      <c r="CH240" s="287"/>
      <c r="CI240" s="287"/>
      <c r="CJ240" s="287"/>
      <c r="CK240" s="287"/>
      <c r="CL240" s="287"/>
      <c r="CM240" s="287"/>
      <c r="CN240" s="287"/>
      <c r="CO240" s="287"/>
      <c r="CP240" s="287"/>
      <c r="CQ240" s="287"/>
      <c r="CR240" s="287"/>
      <c r="CS240" s="287"/>
      <c r="CT240" s="287"/>
      <c r="CU240" s="287"/>
      <c r="CV240" s="287"/>
      <c r="CW240" s="287"/>
    </row>
    <row r="241" spans="1:101">
      <c r="A241" s="287"/>
      <c r="B241" s="288" t="s">
        <v>172</v>
      </c>
      <c r="C241" s="288" t="s">
        <v>150</v>
      </c>
      <c r="D241" s="288" t="s">
        <v>148</v>
      </c>
      <c r="E241" s="288" t="s">
        <v>129</v>
      </c>
      <c r="F241" s="190">
        <f t="shared" si="6"/>
        <v>0</v>
      </c>
      <c r="G241" s="190">
        <f t="shared" si="6"/>
        <v>0</v>
      </c>
      <c r="H241" s="287"/>
      <c r="I241" s="287"/>
      <c r="J241" s="287"/>
      <c r="K241" s="287"/>
      <c r="L241" s="287"/>
      <c r="M241" s="287"/>
      <c r="N241" s="287"/>
      <c r="O241" s="287"/>
      <c r="P241" s="287"/>
      <c r="Q241" s="287"/>
      <c r="R241" s="287"/>
      <c r="S241" s="287"/>
      <c r="T241" s="287"/>
      <c r="U241" s="287"/>
      <c r="V241" s="287"/>
      <c r="W241" s="287"/>
      <c r="X241" s="287"/>
      <c r="Y241" s="287"/>
      <c r="Z241" s="287"/>
      <c r="AA241" s="287"/>
      <c r="AB241" s="287"/>
      <c r="AC241" s="287"/>
      <c r="AD241" s="287"/>
      <c r="AE241" s="287"/>
      <c r="AF241" s="287"/>
      <c r="AG241" s="287"/>
      <c r="AH241" s="287"/>
      <c r="AI241" s="287"/>
      <c r="AJ241" s="287"/>
      <c r="AK241" s="287"/>
      <c r="AL241" s="287"/>
      <c r="AM241" s="287"/>
      <c r="AN241" s="287"/>
      <c r="AO241" s="287"/>
      <c r="AP241" s="287"/>
      <c r="AQ241" s="287"/>
      <c r="AR241" s="287"/>
      <c r="AS241" s="287"/>
      <c r="AT241" s="287"/>
      <c r="AU241" s="287"/>
      <c r="AV241" s="287"/>
      <c r="AW241" s="287"/>
      <c r="AX241" s="287"/>
      <c r="AY241" s="287"/>
      <c r="AZ241" s="287"/>
      <c r="BA241" s="287"/>
      <c r="BB241" s="287"/>
      <c r="BC241" s="287"/>
      <c r="BD241" s="287"/>
      <c r="BE241" s="287"/>
      <c r="BF241" s="287"/>
      <c r="BG241" s="287"/>
      <c r="BH241" s="287"/>
      <c r="BI241" s="287"/>
      <c r="BJ241" s="287"/>
      <c r="BK241" s="287"/>
      <c r="BL241" s="287"/>
      <c r="BM241" s="287"/>
      <c r="BN241" s="287"/>
      <c r="BO241" s="287"/>
      <c r="BP241" s="287"/>
      <c r="BQ241" s="287"/>
      <c r="BR241" s="287"/>
      <c r="BS241" s="287"/>
      <c r="BT241" s="287"/>
      <c r="BU241" s="287"/>
      <c r="BV241" s="287"/>
      <c r="BW241" s="287"/>
      <c r="BX241" s="287"/>
      <c r="BY241" s="287"/>
      <c r="BZ241" s="287"/>
      <c r="CA241" s="287"/>
      <c r="CB241" s="287"/>
      <c r="CC241" s="287"/>
      <c r="CD241" s="287"/>
      <c r="CE241" s="287"/>
      <c r="CF241" s="287"/>
      <c r="CG241" s="287"/>
      <c r="CH241" s="287"/>
      <c r="CI241" s="287"/>
      <c r="CJ241" s="287"/>
      <c r="CK241" s="287"/>
      <c r="CL241" s="287"/>
      <c r="CM241" s="287"/>
      <c r="CN241" s="287"/>
      <c r="CO241" s="287"/>
      <c r="CP241" s="287"/>
      <c r="CQ241" s="287"/>
      <c r="CR241" s="287"/>
      <c r="CS241" s="287"/>
      <c r="CT241" s="287"/>
      <c r="CU241" s="287"/>
      <c r="CV241" s="287"/>
      <c r="CW241" s="287"/>
    </row>
    <row r="242" spans="1:101">
      <c r="A242" s="287"/>
      <c r="B242" s="288" t="s">
        <v>175</v>
      </c>
      <c r="C242" s="288" t="s">
        <v>126</v>
      </c>
      <c r="D242" s="288" t="s">
        <v>173</v>
      </c>
      <c r="E242" s="288" t="s">
        <v>129</v>
      </c>
      <c r="F242" s="190">
        <f t="shared" si="6"/>
        <v>0</v>
      </c>
      <c r="G242" s="190">
        <f t="shared" si="6"/>
        <v>0</v>
      </c>
      <c r="H242" s="287"/>
      <c r="I242" s="287"/>
      <c r="J242" s="287"/>
      <c r="K242" s="287"/>
      <c r="L242" s="287"/>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c r="AI242" s="287"/>
      <c r="AJ242" s="287"/>
      <c r="AK242" s="287"/>
      <c r="AL242" s="287"/>
      <c r="AM242" s="287"/>
      <c r="AN242" s="287"/>
      <c r="AO242" s="287"/>
      <c r="AP242" s="287"/>
      <c r="AQ242" s="287"/>
      <c r="AR242" s="287"/>
      <c r="AS242" s="287"/>
      <c r="AT242" s="287"/>
      <c r="AU242" s="287"/>
      <c r="AV242" s="287"/>
      <c r="AW242" s="287"/>
      <c r="AX242" s="287"/>
      <c r="AY242" s="287"/>
      <c r="AZ242" s="287"/>
      <c r="BA242" s="287"/>
      <c r="BB242" s="287"/>
      <c r="BC242" s="287"/>
      <c r="BD242" s="287"/>
      <c r="BE242" s="287"/>
      <c r="BF242" s="287"/>
      <c r="BG242" s="287"/>
      <c r="BH242" s="287"/>
      <c r="BI242" s="287"/>
      <c r="BJ242" s="287"/>
      <c r="BK242" s="287"/>
      <c r="BL242" s="287"/>
      <c r="BM242" s="287"/>
      <c r="BN242" s="287"/>
      <c r="BO242" s="287"/>
      <c r="BP242" s="287"/>
      <c r="BQ242" s="287"/>
      <c r="BR242" s="287"/>
      <c r="BS242" s="287"/>
      <c r="BT242" s="287"/>
      <c r="BU242" s="287"/>
      <c r="BV242" s="287"/>
      <c r="BW242" s="287"/>
      <c r="BX242" s="287"/>
      <c r="BY242" s="287"/>
      <c r="BZ242" s="287"/>
      <c r="CA242" s="287"/>
      <c r="CB242" s="287"/>
      <c r="CC242" s="287"/>
      <c r="CD242" s="287"/>
      <c r="CE242" s="287"/>
      <c r="CF242" s="287"/>
      <c r="CG242" s="287"/>
      <c r="CH242" s="287"/>
      <c r="CI242" s="287"/>
      <c r="CJ242" s="287"/>
      <c r="CK242" s="287"/>
      <c r="CL242" s="287"/>
      <c r="CM242" s="287"/>
      <c r="CN242" s="287"/>
      <c r="CO242" s="287"/>
      <c r="CP242" s="287"/>
      <c r="CQ242" s="287"/>
      <c r="CR242" s="287"/>
      <c r="CS242" s="287"/>
      <c r="CT242" s="287"/>
      <c r="CU242" s="287"/>
      <c r="CV242" s="287"/>
      <c r="CW242" s="287"/>
    </row>
    <row r="243" spans="1:101">
      <c r="A243" s="287"/>
      <c r="B243" s="288" t="s">
        <v>175</v>
      </c>
      <c r="C243" s="288" t="s">
        <v>126</v>
      </c>
      <c r="D243" s="288" t="s">
        <v>174</v>
      </c>
      <c r="E243" s="288" t="s">
        <v>129</v>
      </c>
      <c r="F243" s="190">
        <f t="shared" si="6"/>
        <v>0</v>
      </c>
      <c r="G243" s="190">
        <f t="shared" si="6"/>
        <v>0</v>
      </c>
      <c r="H243" s="287"/>
      <c r="I243" s="287"/>
      <c r="J243" s="287"/>
      <c r="K243" s="287"/>
      <c r="L243" s="287"/>
      <c r="M243" s="287"/>
      <c r="N243" s="287"/>
      <c r="O243" s="287"/>
      <c r="P243" s="287"/>
      <c r="Q243" s="287"/>
      <c r="R243" s="287"/>
      <c r="S243" s="287"/>
      <c r="T243" s="287"/>
      <c r="U243" s="287"/>
      <c r="V243" s="287"/>
      <c r="W243" s="287"/>
      <c r="X243" s="287"/>
      <c r="Y243" s="287"/>
      <c r="Z243" s="287"/>
      <c r="AA243" s="287"/>
      <c r="AB243" s="287"/>
      <c r="AC243" s="287"/>
      <c r="AD243" s="287"/>
      <c r="AE243" s="287"/>
      <c r="AF243" s="287"/>
      <c r="AG243" s="287"/>
      <c r="AH243" s="287"/>
      <c r="AI243" s="287"/>
      <c r="AJ243" s="287"/>
      <c r="AK243" s="287"/>
      <c r="AL243" s="287"/>
      <c r="AM243" s="287"/>
      <c r="AN243" s="287"/>
      <c r="AO243" s="287"/>
      <c r="AP243" s="287"/>
      <c r="AQ243" s="287"/>
      <c r="AR243" s="287"/>
      <c r="AS243" s="287"/>
      <c r="AT243" s="287"/>
      <c r="AU243" s="287"/>
      <c r="AV243" s="287"/>
      <c r="AW243" s="287"/>
      <c r="AX243" s="287"/>
      <c r="AY243" s="287"/>
      <c r="AZ243" s="287"/>
      <c r="BA243" s="287"/>
      <c r="BB243" s="287"/>
      <c r="BC243" s="287"/>
      <c r="BD243" s="287"/>
      <c r="BE243" s="287"/>
      <c r="BF243" s="287"/>
      <c r="BG243" s="287"/>
      <c r="BH243" s="287"/>
      <c r="BI243" s="287"/>
      <c r="BJ243" s="287"/>
      <c r="BK243" s="287"/>
      <c r="BL243" s="287"/>
      <c r="BM243" s="287"/>
      <c r="BN243" s="287"/>
      <c r="BO243" s="287"/>
      <c r="BP243" s="287"/>
      <c r="BQ243" s="287"/>
      <c r="BR243" s="287"/>
      <c r="BS243" s="287"/>
      <c r="BT243" s="287"/>
      <c r="BU243" s="287"/>
      <c r="BV243" s="287"/>
      <c r="BW243" s="287"/>
      <c r="BX243" s="287"/>
      <c r="BY243" s="287"/>
      <c r="BZ243" s="287"/>
      <c r="CA243" s="287"/>
      <c r="CB243" s="287"/>
      <c r="CC243" s="287"/>
      <c r="CD243" s="287"/>
      <c r="CE243" s="287"/>
      <c r="CF243" s="287"/>
      <c r="CG243" s="287"/>
      <c r="CH243" s="287"/>
      <c r="CI243" s="287"/>
      <c r="CJ243" s="287"/>
      <c r="CK243" s="287"/>
      <c r="CL243" s="287"/>
      <c r="CM243" s="287"/>
      <c r="CN243" s="287"/>
      <c r="CO243" s="287"/>
      <c r="CP243" s="287"/>
      <c r="CQ243" s="287"/>
      <c r="CR243" s="287"/>
      <c r="CS243" s="287"/>
      <c r="CT243" s="287"/>
      <c r="CU243" s="287"/>
      <c r="CV243" s="287"/>
      <c r="CW243" s="287"/>
    </row>
    <row r="244" spans="1:101">
      <c r="A244" s="287"/>
      <c r="B244" s="288" t="s">
        <v>175</v>
      </c>
      <c r="C244" s="288" t="s">
        <v>126</v>
      </c>
      <c r="D244" s="288" t="s">
        <v>148</v>
      </c>
      <c r="E244" s="288" t="s">
        <v>129</v>
      </c>
      <c r="F244" s="190">
        <f t="shared" si="6"/>
        <v>0</v>
      </c>
      <c r="G244" s="190">
        <f t="shared" si="6"/>
        <v>0</v>
      </c>
      <c r="H244" s="287"/>
      <c r="I244" s="287"/>
      <c r="J244" s="287"/>
      <c r="K244" s="287"/>
      <c r="L244" s="287"/>
      <c r="M244" s="287"/>
      <c r="N244" s="287"/>
      <c r="O244" s="287"/>
      <c r="P244" s="287"/>
      <c r="Q244" s="287"/>
      <c r="R244" s="287"/>
      <c r="S244" s="287"/>
      <c r="T244" s="287"/>
      <c r="U244" s="287"/>
      <c r="V244" s="287"/>
      <c r="W244" s="287"/>
      <c r="X244" s="287"/>
      <c r="Y244" s="287"/>
      <c r="Z244" s="287"/>
      <c r="AA244" s="287"/>
      <c r="AB244" s="287"/>
      <c r="AC244" s="287"/>
      <c r="AD244" s="287"/>
      <c r="AE244" s="287"/>
      <c r="AF244" s="287"/>
      <c r="AG244" s="287"/>
      <c r="AH244" s="287"/>
      <c r="AI244" s="287"/>
      <c r="AJ244" s="287"/>
      <c r="AK244" s="287"/>
      <c r="AL244" s="287"/>
      <c r="AM244" s="287"/>
      <c r="AN244" s="287"/>
      <c r="AO244" s="287"/>
      <c r="AP244" s="287"/>
      <c r="AQ244" s="287"/>
      <c r="AR244" s="287"/>
      <c r="AS244" s="287"/>
      <c r="AT244" s="287"/>
      <c r="AU244" s="287"/>
      <c r="AV244" s="287"/>
      <c r="AW244" s="287"/>
      <c r="AX244" s="287"/>
      <c r="AY244" s="287"/>
      <c r="AZ244" s="287"/>
      <c r="BA244" s="287"/>
      <c r="BB244" s="287"/>
      <c r="BC244" s="287"/>
      <c r="BD244" s="287"/>
      <c r="BE244" s="287"/>
      <c r="BF244" s="287"/>
      <c r="BG244" s="287"/>
      <c r="BH244" s="287"/>
      <c r="BI244" s="287"/>
      <c r="BJ244" s="287"/>
      <c r="BK244" s="287"/>
      <c r="BL244" s="287"/>
      <c r="BM244" s="287"/>
      <c r="BN244" s="287"/>
      <c r="BO244" s="287"/>
      <c r="BP244" s="287"/>
      <c r="BQ244" s="287"/>
      <c r="BR244" s="287"/>
      <c r="BS244" s="287"/>
      <c r="BT244" s="287"/>
      <c r="BU244" s="287"/>
      <c r="BV244" s="287"/>
      <c r="BW244" s="287"/>
      <c r="BX244" s="287"/>
      <c r="BY244" s="287"/>
      <c r="BZ244" s="287"/>
      <c r="CA244" s="287"/>
      <c r="CB244" s="287"/>
      <c r="CC244" s="287"/>
      <c r="CD244" s="287"/>
      <c r="CE244" s="287"/>
      <c r="CF244" s="287"/>
      <c r="CG244" s="287"/>
      <c r="CH244" s="287"/>
      <c r="CI244" s="287"/>
      <c r="CJ244" s="287"/>
      <c r="CK244" s="287"/>
      <c r="CL244" s="287"/>
      <c r="CM244" s="287"/>
      <c r="CN244" s="287"/>
      <c r="CO244" s="287"/>
      <c r="CP244" s="287"/>
      <c r="CQ244" s="287"/>
      <c r="CR244" s="287"/>
      <c r="CS244" s="287"/>
      <c r="CT244" s="287"/>
      <c r="CU244" s="287"/>
      <c r="CV244" s="287"/>
      <c r="CW244" s="287"/>
    </row>
    <row r="245" spans="1:101">
      <c r="A245" s="287"/>
      <c r="B245" s="288" t="s">
        <v>175</v>
      </c>
      <c r="C245" s="288" t="s">
        <v>150</v>
      </c>
      <c r="D245" s="288" t="s">
        <v>173</v>
      </c>
      <c r="E245" s="288" t="s">
        <v>129</v>
      </c>
      <c r="F245" s="190">
        <f t="shared" si="6"/>
        <v>0</v>
      </c>
      <c r="G245" s="190">
        <f t="shared" si="6"/>
        <v>0</v>
      </c>
      <c r="H245" s="287"/>
      <c r="I245" s="287"/>
      <c r="J245" s="287"/>
      <c r="K245" s="287"/>
      <c r="L245" s="287"/>
      <c r="M245" s="287"/>
      <c r="N245" s="287"/>
      <c r="O245" s="287"/>
      <c r="P245" s="287"/>
      <c r="Q245" s="287"/>
      <c r="R245" s="287"/>
      <c r="S245" s="287"/>
      <c r="T245" s="287"/>
      <c r="U245" s="287"/>
      <c r="V245" s="287"/>
      <c r="W245" s="287"/>
      <c r="X245" s="287"/>
      <c r="Y245" s="287"/>
      <c r="Z245" s="287"/>
      <c r="AA245" s="287"/>
      <c r="AB245" s="287"/>
      <c r="AC245" s="287"/>
      <c r="AD245" s="287"/>
      <c r="AE245" s="287"/>
      <c r="AF245" s="287"/>
      <c r="AG245" s="287"/>
      <c r="AH245" s="287"/>
      <c r="AI245" s="287"/>
      <c r="AJ245" s="287"/>
      <c r="AK245" s="287"/>
      <c r="AL245" s="287"/>
      <c r="AM245" s="287"/>
      <c r="AN245" s="287"/>
      <c r="AO245" s="287"/>
      <c r="AP245" s="287"/>
      <c r="AQ245" s="287"/>
      <c r="AR245" s="287"/>
      <c r="AS245" s="287"/>
      <c r="AT245" s="287"/>
      <c r="AU245" s="287"/>
      <c r="AV245" s="287"/>
      <c r="AW245" s="287"/>
      <c r="AX245" s="287"/>
      <c r="AY245" s="287"/>
      <c r="AZ245" s="287"/>
      <c r="BA245" s="287"/>
      <c r="BB245" s="287"/>
      <c r="BC245" s="287"/>
      <c r="BD245" s="287"/>
      <c r="BE245" s="287"/>
      <c r="BF245" s="287"/>
      <c r="BG245" s="287"/>
      <c r="BH245" s="287"/>
      <c r="BI245" s="287"/>
      <c r="BJ245" s="287"/>
      <c r="BK245" s="287"/>
      <c r="BL245" s="287"/>
      <c r="BM245" s="287"/>
      <c r="BN245" s="287"/>
      <c r="BO245" s="287"/>
      <c r="BP245" s="287"/>
      <c r="BQ245" s="287"/>
      <c r="BR245" s="287"/>
      <c r="BS245" s="287"/>
      <c r="BT245" s="287"/>
      <c r="BU245" s="287"/>
      <c r="BV245" s="287"/>
      <c r="BW245" s="287"/>
      <c r="BX245" s="287"/>
      <c r="BY245" s="287"/>
      <c r="BZ245" s="287"/>
      <c r="CA245" s="287"/>
      <c r="CB245" s="287"/>
      <c r="CC245" s="287"/>
      <c r="CD245" s="287"/>
      <c r="CE245" s="287"/>
      <c r="CF245" s="287"/>
      <c r="CG245" s="287"/>
      <c r="CH245" s="287"/>
      <c r="CI245" s="287"/>
      <c r="CJ245" s="287"/>
      <c r="CK245" s="287"/>
      <c r="CL245" s="287"/>
      <c r="CM245" s="287"/>
      <c r="CN245" s="287"/>
      <c r="CO245" s="287"/>
      <c r="CP245" s="287"/>
      <c r="CQ245" s="287"/>
      <c r="CR245" s="287"/>
      <c r="CS245" s="287"/>
      <c r="CT245" s="287"/>
      <c r="CU245" s="287"/>
      <c r="CV245" s="287"/>
      <c r="CW245" s="287"/>
    </row>
    <row r="246" spans="1:101">
      <c r="A246" s="287"/>
      <c r="B246" s="288" t="s">
        <v>175</v>
      </c>
      <c r="C246" s="288" t="s">
        <v>150</v>
      </c>
      <c r="D246" s="288" t="s">
        <v>174</v>
      </c>
      <c r="E246" s="288" t="s">
        <v>129</v>
      </c>
      <c r="F246" s="190">
        <f t="shared" si="6"/>
        <v>0</v>
      </c>
      <c r="G246" s="190">
        <f t="shared" si="6"/>
        <v>0</v>
      </c>
      <c r="H246" s="287"/>
      <c r="I246" s="287"/>
      <c r="J246" s="287"/>
      <c r="K246" s="287"/>
      <c r="L246" s="287"/>
      <c r="M246" s="287"/>
      <c r="N246" s="287"/>
      <c r="O246" s="287"/>
      <c r="P246" s="287"/>
      <c r="Q246" s="287"/>
      <c r="R246" s="287"/>
      <c r="S246" s="287"/>
      <c r="T246" s="287"/>
      <c r="U246" s="287"/>
      <c r="V246" s="287"/>
      <c r="W246" s="287"/>
      <c r="X246" s="287"/>
      <c r="Y246" s="287"/>
      <c r="Z246" s="287"/>
      <c r="AA246" s="287"/>
      <c r="AB246" s="287"/>
      <c r="AC246" s="287"/>
      <c r="AD246" s="287"/>
      <c r="AE246" s="287"/>
      <c r="AF246" s="287"/>
      <c r="AG246" s="287"/>
      <c r="AH246" s="287"/>
      <c r="AI246" s="287"/>
      <c r="AJ246" s="287"/>
      <c r="AK246" s="287"/>
      <c r="AL246" s="287"/>
      <c r="AM246" s="287"/>
      <c r="AN246" s="287"/>
      <c r="AO246" s="287"/>
      <c r="AP246" s="287"/>
      <c r="AQ246" s="287"/>
      <c r="AR246" s="287"/>
      <c r="AS246" s="287"/>
      <c r="AT246" s="287"/>
      <c r="AU246" s="287"/>
      <c r="AV246" s="287"/>
      <c r="AW246" s="287"/>
      <c r="AX246" s="287"/>
      <c r="AY246" s="287"/>
      <c r="AZ246" s="287"/>
      <c r="BA246" s="287"/>
      <c r="BB246" s="287"/>
      <c r="BC246" s="287"/>
      <c r="BD246" s="287"/>
      <c r="BE246" s="287"/>
      <c r="BF246" s="287"/>
      <c r="BG246" s="287"/>
      <c r="BH246" s="287"/>
      <c r="BI246" s="287"/>
      <c r="BJ246" s="287"/>
      <c r="BK246" s="287"/>
      <c r="BL246" s="287"/>
      <c r="BM246" s="287"/>
      <c r="BN246" s="287"/>
      <c r="BO246" s="287"/>
      <c r="BP246" s="287"/>
      <c r="BQ246" s="287"/>
      <c r="BR246" s="287"/>
      <c r="BS246" s="287"/>
      <c r="BT246" s="287"/>
      <c r="BU246" s="287"/>
      <c r="BV246" s="287"/>
      <c r="BW246" s="287"/>
      <c r="BX246" s="287"/>
      <c r="BY246" s="287"/>
      <c r="BZ246" s="287"/>
      <c r="CA246" s="287"/>
      <c r="CB246" s="287"/>
      <c r="CC246" s="287"/>
      <c r="CD246" s="287"/>
      <c r="CE246" s="287"/>
      <c r="CF246" s="287"/>
      <c r="CG246" s="287"/>
      <c r="CH246" s="287"/>
      <c r="CI246" s="287"/>
      <c r="CJ246" s="287"/>
      <c r="CK246" s="287"/>
      <c r="CL246" s="287"/>
      <c r="CM246" s="287"/>
      <c r="CN246" s="287"/>
      <c r="CO246" s="287"/>
      <c r="CP246" s="287"/>
      <c r="CQ246" s="287"/>
      <c r="CR246" s="287"/>
      <c r="CS246" s="287"/>
      <c r="CT246" s="287"/>
      <c r="CU246" s="287"/>
      <c r="CV246" s="287"/>
      <c r="CW246" s="287"/>
    </row>
    <row r="247" spans="1:101">
      <c r="A247" s="287"/>
      <c r="B247" s="288" t="s">
        <v>175</v>
      </c>
      <c r="C247" s="288" t="s">
        <v>150</v>
      </c>
      <c r="D247" s="288" t="s">
        <v>148</v>
      </c>
      <c r="E247" s="288" t="s">
        <v>129</v>
      </c>
      <c r="F247" s="190">
        <f t="shared" si="6"/>
        <v>0</v>
      </c>
      <c r="G247" s="190">
        <f t="shared" si="6"/>
        <v>0</v>
      </c>
      <c r="H247" s="287"/>
      <c r="I247" s="287"/>
      <c r="J247" s="287"/>
      <c r="K247" s="287"/>
      <c r="L247" s="287"/>
      <c r="M247" s="287"/>
      <c r="N247" s="287"/>
      <c r="O247" s="287"/>
      <c r="P247" s="287"/>
      <c r="Q247" s="287"/>
      <c r="R247" s="287"/>
      <c r="S247" s="287"/>
      <c r="T247" s="287"/>
      <c r="U247" s="287"/>
      <c r="V247" s="287"/>
      <c r="W247" s="287"/>
      <c r="X247" s="287"/>
      <c r="Y247" s="287"/>
      <c r="Z247" s="287"/>
      <c r="AA247" s="287"/>
      <c r="AB247" s="287"/>
      <c r="AC247" s="287"/>
      <c r="AD247" s="287"/>
      <c r="AE247" s="287"/>
      <c r="AF247" s="287"/>
      <c r="AG247" s="287"/>
      <c r="AH247" s="287"/>
      <c r="AI247" s="287"/>
      <c r="AJ247" s="287"/>
      <c r="AK247" s="287"/>
      <c r="AL247" s="287"/>
      <c r="AM247" s="287"/>
      <c r="AN247" s="287"/>
      <c r="AO247" s="287"/>
      <c r="AP247" s="287"/>
      <c r="AQ247" s="287"/>
      <c r="AR247" s="287"/>
      <c r="AS247" s="287"/>
      <c r="AT247" s="287"/>
      <c r="AU247" s="287"/>
      <c r="AV247" s="287"/>
      <c r="AW247" s="287"/>
      <c r="AX247" s="287"/>
      <c r="AY247" s="287"/>
      <c r="AZ247" s="287"/>
      <c r="BA247" s="287"/>
      <c r="BB247" s="287"/>
      <c r="BC247" s="287"/>
      <c r="BD247" s="287"/>
      <c r="BE247" s="287"/>
      <c r="BF247" s="287"/>
      <c r="BG247" s="287"/>
      <c r="BH247" s="287"/>
      <c r="BI247" s="287"/>
      <c r="BJ247" s="287"/>
      <c r="BK247" s="287"/>
      <c r="BL247" s="287"/>
      <c r="BM247" s="287"/>
      <c r="BN247" s="287"/>
      <c r="BO247" s="287"/>
      <c r="BP247" s="287"/>
      <c r="BQ247" s="287"/>
      <c r="BR247" s="287"/>
      <c r="BS247" s="287"/>
      <c r="BT247" s="287"/>
      <c r="BU247" s="287"/>
      <c r="BV247" s="287"/>
      <c r="BW247" s="287"/>
      <c r="BX247" s="287"/>
      <c r="BY247" s="287"/>
      <c r="BZ247" s="287"/>
      <c r="CA247" s="287"/>
      <c r="CB247" s="287"/>
      <c r="CC247" s="287"/>
      <c r="CD247" s="287"/>
      <c r="CE247" s="287"/>
      <c r="CF247" s="287"/>
      <c r="CG247" s="287"/>
      <c r="CH247" s="287"/>
      <c r="CI247" s="287"/>
      <c r="CJ247" s="287"/>
      <c r="CK247" s="287"/>
      <c r="CL247" s="287"/>
      <c r="CM247" s="287"/>
      <c r="CN247" s="287"/>
      <c r="CO247" s="287"/>
      <c r="CP247" s="287"/>
      <c r="CQ247" s="287"/>
      <c r="CR247" s="287"/>
      <c r="CS247" s="287"/>
      <c r="CT247" s="287"/>
      <c r="CU247" s="287"/>
      <c r="CV247" s="287"/>
      <c r="CW247" s="287"/>
    </row>
    <row r="248" spans="1:101">
      <c r="A248" s="287"/>
      <c r="B248" s="288" t="s">
        <v>176</v>
      </c>
      <c r="C248" s="288" t="s">
        <v>126</v>
      </c>
      <c r="D248" s="288" t="s">
        <v>173</v>
      </c>
      <c r="E248" s="288" t="s">
        <v>129</v>
      </c>
      <c r="F248" s="190">
        <f t="shared" si="6"/>
        <v>0</v>
      </c>
      <c r="G248" s="190">
        <f t="shared" si="6"/>
        <v>0</v>
      </c>
      <c r="H248" s="287"/>
      <c r="I248" s="287"/>
      <c r="J248" s="287"/>
      <c r="K248" s="287"/>
      <c r="L248" s="287"/>
      <c r="M248" s="287"/>
      <c r="N248" s="287"/>
      <c r="O248" s="287"/>
      <c r="P248" s="287"/>
      <c r="Q248" s="287"/>
      <c r="R248" s="287"/>
      <c r="S248" s="287"/>
      <c r="T248" s="287"/>
      <c r="U248" s="287"/>
      <c r="V248" s="287"/>
      <c r="W248" s="287"/>
      <c r="X248" s="287"/>
      <c r="Y248" s="287"/>
      <c r="Z248" s="287"/>
      <c r="AA248" s="287"/>
      <c r="AB248" s="287"/>
      <c r="AC248" s="287"/>
      <c r="AD248" s="287"/>
      <c r="AE248" s="287"/>
      <c r="AF248" s="287"/>
      <c r="AG248" s="287"/>
      <c r="AH248" s="287"/>
      <c r="AI248" s="287"/>
      <c r="AJ248" s="287"/>
      <c r="AK248" s="287"/>
      <c r="AL248" s="287"/>
      <c r="AM248" s="287"/>
      <c r="AN248" s="287"/>
      <c r="AO248" s="287"/>
      <c r="AP248" s="287"/>
      <c r="AQ248" s="287"/>
      <c r="AR248" s="287"/>
      <c r="AS248" s="287"/>
      <c r="AT248" s="287"/>
      <c r="AU248" s="287"/>
      <c r="AV248" s="287"/>
      <c r="AW248" s="287"/>
      <c r="AX248" s="287"/>
      <c r="AY248" s="287"/>
      <c r="AZ248" s="287"/>
      <c r="BA248" s="287"/>
      <c r="BB248" s="287"/>
      <c r="BC248" s="287"/>
      <c r="BD248" s="287"/>
      <c r="BE248" s="287"/>
      <c r="BF248" s="287"/>
      <c r="BG248" s="287"/>
      <c r="BH248" s="287"/>
      <c r="BI248" s="287"/>
      <c r="BJ248" s="287"/>
      <c r="BK248" s="287"/>
      <c r="BL248" s="287"/>
      <c r="BM248" s="287"/>
      <c r="BN248" s="287"/>
      <c r="BO248" s="287"/>
      <c r="BP248" s="287"/>
      <c r="BQ248" s="287"/>
      <c r="BR248" s="287"/>
      <c r="BS248" s="287"/>
      <c r="BT248" s="287"/>
      <c r="BU248" s="287"/>
      <c r="BV248" s="287"/>
      <c r="BW248" s="287"/>
      <c r="BX248" s="287"/>
      <c r="BY248" s="287"/>
      <c r="BZ248" s="287"/>
      <c r="CA248" s="287"/>
      <c r="CB248" s="287"/>
      <c r="CC248" s="287"/>
      <c r="CD248" s="287"/>
      <c r="CE248" s="287"/>
      <c r="CF248" s="287"/>
      <c r="CG248" s="287"/>
      <c r="CH248" s="287"/>
      <c r="CI248" s="287"/>
      <c r="CJ248" s="287"/>
      <c r="CK248" s="287"/>
      <c r="CL248" s="287"/>
      <c r="CM248" s="287"/>
      <c r="CN248" s="287"/>
      <c r="CO248" s="287"/>
      <c r="CP248" s="287"/>
      <c r="CQ248" s="287"/>
      <c r="CR248" s="287"/>
      <c r="CS248" s="287"/>
      <c r="CT248" s="287"/>
      <c r="CU248" s="287"/>
      <c r="CV248" s="287"/>
      <c r="CW248" s="287"/>
    </row>
    <row r="249" spans="1:101">
      <c r="A249" s="287"/>
      <c r="B249" s="288" t="s">
        <v>176</v>
      </c>
      <c r="C249" s="288" t="s">
        <v>126</v>
      </c>
      <c r="D249" s="288" t="s">
        <v>174</v>
      </c>
      <c r="E249" s="288" t="s">
        <v>129</v>
      </c>
      <c r="F249" s="190">
        <f t="shared" si="6"/>
        <v>0</v>
      </c>
      <c r="G249" s="190">
        <f t="shared" si="6"/>
        <v>0</v>
      </c>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287"/>
      <c r="AY249" s="287"/>
      <c r="AZ249" s="287"/>
      <c r="BA249" s="287"/>
      <c r="BB249" s="287"/>
      <c r="BC249" s="287"/>
      <c r="BD249" s="287"/>
      <c r="BE249" s="287"/>
      <c r="BF249" s="287"/>
      <c r="BG249" s="287"/>
      <c r="BH249" s="287"/>
      <c r="BI249" s="287"/>
      <c r="BJ249" s="287"/>
      <c r="BK249" s="287"/>
      <c r="BL249" s="287"/>
      <c r="BM249" s="287"/>
      <c r="BN249" s="287"/>
      <c r="BO249" s="287"/>
      <c r="BP249" s="287"/>
      <c r="BQ249" s="287"/>
      <c r="BR249" s="287"/>
      <c r="BS249" s="287"/>
      <c r="BT249" s="287"/>
      <c r="BU249" s="287"/>
      <c r="BV249" s="287"/>
      <c r="BW249" s="287"/>
      <c r="BX249" s="287"/>
      <c r="BY249" s="287"/>
      <c r="BZ249" s="287"/>
      <c r="CA249" s="287"/>
      <c r="CB249" s="287"/>
      <c r="CC249" s="287"/>
      <c r="CD249" s="287"/>
      <c r="CE249" s="287"/>
      <c r="CF249" s="287"/>
      <c r="CG249" s="287"/>
      <c r="CH249" s="287"/>
      <c r="CI249" s="287"/>
      <c r="CJ249" s="287"/>
      <c r="CK249" s="287"/>
      <c r="CL249" s="287"/>
      <c r="CM249" s="287"/>
      <c r="CN249" s="287"/>
      <c r="CO249" s="287"/>
      <c r="CP249" s="287"/>
      <c r="CQ249" s="287"/>
      <c r="CR249" s="287"/>
      <c r="CS249" s="287"/>
      <c r="CT249" s="287"/>
      <c r="CU249" s="287"/>
      <c r="CV249" s="287"/>
      <c r="CW249" s="287"/>
    </row>
    <row r="250" spans="1:101">
      <c r="A250" s="287"/>
      <c r="B250" s="288" t="s">
        <v>176</v>
      </c>
      <c r="C250" s="288" t="s">
        <v>126</v>
      </c>
      <c r="D250" s="288" t="s">
        <v>148</v>
      </c>
      <c r="E250" s="288" t="s">
        <v>129</v>
      </c>
      <c r="F250" s="190">
        <f t="shared" si="6"/>
        <v>0</v>
      </c>
      <c r="G250" s="190">
        <f t="shared" si="6"/>
        <v>0</v>
      </c>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7"/>
      <c r="AY250" s="287"/>
      <c r="AZ250" s="287"/>
      <c r="BA250" s="287"/>
      <c r="BB250" s="287"/>
      <c r="BC250" s="287"/>
      <c r="BD250" s="287"/>
      <c r="BE250" s="287"/>
      <c r="BF250" s="287"/>
      <c r="BG250" s="287"/>
      <c r="BH250" s="287"/>
      <c r="BI250" s="287"/>
      <c r="BJ250" s="287"/>
      <c r="BK250" s="287"/>
      <c r="BL250" s="287"/>
      <c r="BM250" s="287"/>
      <c r="BN250" s="287"/>
      <c r="BO250" s="287"/>
      <c r="BP250" s="287"/>
      <c r="BQ250" s="287"/>
      <c r="BR250" s="287"/>
      <c r="BS250" s="287"/>
      <c r="BT250" s="287"/>
      <c r="BU250" s="287"/>
      <c r="BV250" s="287"/>
      <c r="BW250" s="287"/>
      <c r="BX250" s="287"/>
      <c r="BY250" s="287"/>
      <c r="BZ250" s="287"/>
      <c r="CA250" s="287"/>
      <c r="CB250" s="287"/>
      <c r="CC250" s="287"/>
      <c r="CD250" s="287"/>
      <c r="CE250" s="287"/>
      <c r="CF250" s="287"/>
      <c r="CG250" s="287"/>
      <c r="CH250" s="287"/>
      <c r="CI250" s="287"/>
      <c r="CJ250" s="287"/>
      <c r="CK250" s="287"/>
      <c r="CL250" s="287"/>
      <c r="CM250" s="287"/>
      <c r="CN250" s="287"/>
      <c r="CO250" s="287"/>
      <c r="CP250" s="287"/>
      <c r="CQ250" s="287"/>
      <c r="CR250" s="287"/>
      <c r="CS250" s="287"/>
      <c r="CT250" s="287"/>
      <c r="CU250" s="287"/>
      <c r="CV250" s="287"/>
      <c r="CW250" s="287"/>
    </row>
    <row r="251" spans="1:101">
      <c r="A251" s="287"/>
      <c r="B251" s="288" t="s">
        <v>176</v>
      </c>
      <c r="C251" s="288" t="s">
        <v>150</v>
      </c>
      <c r="D251" s="288" t="s">
        <v>173</v>
      </c>
      <c r="E251" s="288" t="s">
        <v>129</v>
      </c>
      <c r="F251" s="190">
        <f t="shared" si="6"/>
        <v>0</v>
      </c>
      <c r="G251" s="190">
        <f t="shared" si="6"/>
        <v>0</v>
      </c>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7"/>
      <c r="AY251" s="287"/>
      <c r="AZ251" s="287"/>
      <c r="BA251" s="287"/>
      <c r="BB251" s="287"/>
      <c r="BC251" s="287"/>
      <c r="BD251" s="287"/>
      <c r="BE251" s="287"/>
      <c r="BF251" s="287"/>
      <c r="BG251" s="287"/>
      <c r="BH251" s="287"/>
      <c r="BI251" s="287"/>
      <c r="BJ251" s="287"/>
      <c r="BK251" s="287"/>
      <c r="BL251" s="287"/>
      <c r="BM251" s="287"/>
      <c r="BN251" s="287"/>
      <c r="BO251" s="287"/>
      <c r="BP251" s="287"/>
      <c r="BQ251" s="287"/>
      <c r="BR251" s="287"/>
      <c r="BS251" s="287"/>
      <c r="BT251" s="287"/>
      <c r="BU251" s="287"/>
      <c r="BV251" s="287"/>
      <c r="BW251" s="287"/>
      <c r="BX251" s="287"/>
      <c r="BY251" s="287"/>
      <c r="BZ251" s="287"/>
      <c r="CA251" s="287"/>
      <c r="CB251" s="287"/>
      <c r="CC251" s="287"/>
      <c r="CD251" s="287"/>
      <c r="CE251" s="287"/>
      <c r="CF251" s="287"/>
      <c r="CG251" s="287"/>
      <c r="CH251" s="287"/>
      <c r="CI251" s="287"/>
      <c r="CJ251" s="287"/>
      <c r="CK251" s="287"/>
      <c r="CL251" s="287"/>
      <c r="CM251" s="287"/>
      <c r="CN251" s="287"/>
      <c r="CO251" s="287"/>
      <c r="CP251" s="287"/>
      <c r="CQ251" s="287"/>
      <c r="CR251" s="287"/>
      <c r="CS251" s="287"/>
      <c r="CT251" s="287"/>
      <c r="CU251" s="287"/>
      <c r="CV251" s="287"/>
      <c r="CW251" s="287"/>
    </row>
    <row r="252" spans="1:101">
      <c r="A252" s="287"/>
      <c r="B252" s="288" t="s">
        <v>176</v>
      </c>
      <c r="C252" s="288" t="s">
        <v>150</v>
      </c>
      <c r="D252" s="288" t="s">
        <v>174</v>
      </c>
      <c r="E252" s="288" t="s">
        <v>129</v>
      </c>
      <c r="F252" s="190">
        <f t="shared" ref="F252:G259" si="7">F196</f>
        <v>0</v>
      </c>
      <c r="G252" s="190">
        <f t="shared" si="7"/>
        <v>0</v>
      </c>
      <c r="H252" s="287"/>
      <c r="I252" s="287"/>
      <c r="J252" s="287"/>
      <c r="K252" s="287"/>
      <c r="L252" s="287"/>
      <c r="M252" s="287"/>
      <c r="N252" s="287"/>
      <c r="O252" s="287"/>
      <c r="P252" s="287"/>
      <c r="Q252" s="287"/>
      <c r="R252" s="287"/>
      <c r="S252" s="287"/>
      <c r="T252" s="287"/>
      <c r="U252" s="287"/>
      <c r="V252" s="287"/>
      <c r="W252" s="287"/>
      <c r="X252" s="287"/>
      <c r="Y252" s="287"/>
      <c r="Z252" s="287"/>
      <c r="AA252" s="287"/>
      <c r="AB252" s="287"/>
      <c r="AC252" s="287"/>
      <c r="AD252" s="287"/>
      <c r="AE252" s="287"/>
      <c r="AF252" s="287"/>
      <c r="AG252" s="287"/>
      <c r="AH252" s="287"/>
      <c r="AI252" s="287"/>
      <c r="AJ252" s="287"/>
      <c r="AK252" s="287"/>
      <c r="AL252" s="287"/>
      <c r="AM252" s="287"/>
      <c r="AN252" s="287"/>
      <c r="AO252" s="287"/>
      <c r="AP252" s="287"/>
      <c r="AQ252" s="287"/>
      <c r="AR252" s="287"/>
      <c r="AS252" s="287"/>
      <c r="AT252" s="287"/>
      <c r="AU252" s="287"/>
      <c r="AV252" s="287"/>
      <c r="AW252" s="287"/>
      <c r="AX252" s="287"/>
      <c r="AY252" s="287"/>
      <c r="AZ252" s="287"/>
      <c r="BA252" s="287"/>
      <c r="BB252" s="287"/>
      <c r="BC252" s="287"/>
      <c r="BD252" s="287"/>
      <c r="BE252" s="287"/>
      <c r="BF252" s="287"/>
      <c r="BG252" s="287"/>
      <c r="BH252" s="287"/>
      <c r="BI252" s="287"/>
      <c r="BJ252" s="287"/>
      <c r="BK252" s="287"/>
      <c r="BL252" s="287"/>
      <c r="BM252" s="287"/>
      <c r="BN252" s="287"/>
      <c r="BO252" s="287"/>
      <c r="BP252" s="287"/>
      <c r="BQ252" s="287"/>
      <c r="BR252" s="287"/>
      <c r="BS252" s="287"/>
      <c r="BT252" s="287"/>
      <c r="BU252" s="287"/>
      <c r="BV252" s="287"/>
      <c r="BW252" s="287"/>
      <c r="BX252" s="287"/>
      <c r="BY252" s="287"/>
      <c r="BZ252" s="287"/>
      <c r="CA252" s="287"/>
      <c r="CB252" s="287"/>
      <c r="CC252" s="287"/>
      <c r="CD252" s="287"/>
      <c r="CE252" s="287"/>
      <c r="CF252" s="287"/>
      <c r="CG252" s="287"/>
      <c r="CH252" s="287"/>
      <c r="CI252" s="287"/>
      <c r="CJ252" s="287"/>
      <c r="CK252" s="287"/>
      <c r="CL252" s="287"/>
      <c r="CM252" s="287"/>
      <c r="CN252" s="287"/>
      <c r="CO252" s="287"/>
      <c r="CP252" s="287"/>
      <c r="CQ252" s="287"/>
      <c r="CR252" s="287"/>
      <c r="CS252" s="287"/>
      <c r="CT252" s="287"/>
      <c r="CU252" s="287"/>
      <c r="CV252" s="287"/>
      <c r="CW252" s="287"/>
    </row>
    <row r="253" spans="1:101">
      <c r="A253" s="287"/>
      <c r="B253" s="288" t="s">
        <v>176</v>
      </c>
      <c r="C253" s="288" t="s">
        <v>150</v>
      </c>
      <c r="D253" s="288" t="s">
        <v>148</v>
      </c>
      <c r="E253" s="288" t="s">
        <v>129</v>
      </c>
      <c r="F253" s="190">
        <f t="shared" si="7"/>
        <v>0</v>
      </c>
      <c r="G253" s="190">
        <f t="shared" si="7"/>
        <v>0</v>
      </c>
      <c r="H253" s="287"/>
      <c r="I253" s="287"/>
      <c r="J253" s="287"/>
      <c r="K253" s="287"/>
      <c r="L253" s="287"/>
      <c r="M253" s="287"/>
      <c r="N253" s="287"/>
      <c r="O253" s="287"/>
      <c r="P253" s="287"/>
      <c r="Q253" s="287"/>
      <c r="R253" s="287"/>
      <c r="S253" s="287"/>
      <c r="T253" s="287"/>
      <c r="U253" s="287"/>
      <c r="V253" s="287"/>
      <c r="W253" s="287"/>
      <c r="X253" s="287"/>
      <c r="Y253" s="287"/>
      <c r="Z253" s="287"/>
      <c r="AA253" s="287"/>
      <c r="AB253" s="287"/>
      <c r="AC253" s="287"/>
      <c r="AD253" s="287"/>
      <c r="AE253" s="287"/>
      <c r="AF253" s="287"/>
      <c r="AG253" s="287"/>
      <c r="AH253" s="287"/>
      <c r="AI253" s="287"/>
      <c r="AJ253" s="287"/>
      <c r="AK253" s="287"/>
      <c r="AL253" s="287"/>
      <c r="AM253" s="287"/>
      <c r="AN253" s="287"/>
      <c r="AO253" s="287"/>
      <c r="AP253" s="287"/>
      <c r="AQ253" s="287"/>
      <c r="AR253" s="287"/>
      <c r="AS253" s="287"/>
      <c r="AT253" s="287"/>
      <c r="AU253" s="287"/>
      <c r="AV253" s="287"/>
      <c r="AW253" s="287"/>
      <c r="AX253" s="287"/>
      <c r="AY253" s="287"/>
      <c r="AZ253" s="287"/>
      <c r="BA253" s="287"/>
      <c r="BB253" s="287"/>
      <c r="BC253" s="287"/>
      <c r="BD253" s="287"/>
      <c r="BE253" s="287"/>
      <c r="BF253" s="287"/>
      <c r="BG253" s="287"/>
      <c r="BH253" s="287"/>
      <c r="BI253" s="287"/>
      <c r="BJ253" s="287"/>
      <c r="BK253" s="287"/>
      <c r="BL253" s="287"/>
      <c r="BM253" s="287"/>
      <c r="BN253" s="287"/>
      <c r="BO253" s="287"/>
      <c r="BP253" s="287"/>
      <c r="BQ253" s="287"/>
      <c r="BR253" s="287"/>
      <c r="BS253" s="287"/>
      <c r="BT253" s="287"/>
      <c r="BU253" s="287"/>
      <c r="BV253" s="287"/>
      <c r="BW253" s="287"/>
      <c r="BX253" s="287"/>
      <c r="BY253" s="287"/>
      <c r="BZ253" s="287"/>
      <c r="CA253" s="287"/>
      <c r="CB253" s="287"/>
      <c r="CC253" s="287"/>
      <c r="CD253" s="287"/>
      <c r="CE253" s="287"/>
      <c r="CF253" s="287"/>
      <c r="CG253" s="287"/>
      <c r="CH253" s="287"/>
      <c r="CI253" s="287"/>
      <c r="CJ253" s="287"/>
      <c r="CK253" s="287"/>
      <c r="CL253" s="287"/>
      <c r="CM253" s="287"/>
      <c r="CN253" s="287"/>
      <c r="CO253" s="287"/>
      <c r="CP253" s="287"/>
      <c r="CQ253" s="287"/>
      <c r="CR253" s="287"/>
      <c r="CS253" s="287"/>
      <c r="CT253" s="287"/>
      <c r="CU253" s="287"/>
      <c r="CV253" s="287"/>
      <c r="CW253" s="287"/>
    </row>
    <row r="254" spans="1:101">
      <c r="A254" s="287"/>
      <c r="B254" s="288" t="s">
        <v>234</v>
      </c>
      <c r="C254" s="288" t="s">
        <v>126</v>
      </c>
      <c r="D254" s="288" t="s">
        <v>173</v>
      </c>
      <c r="E254" s="288" t="s">
        <v>129</v>
      </c>
      <c r="F254" s="190">
        <f t="shared" si="7"/>
        <v>0</v>
      </c>
      <c r="G254" s="190">
        <f t="shared" si="7"/>
        <v>0</v>
      </c>
      <c r="H254" s="287"/>
      <c r="I254" s="287"/>
      <c r="J254" s="287"/>
      <c r="K254" s="287"/>
      <c r="L254" s="287"/>
      <c r="M254" s="287"/>
      <c r="N254" s="287"/>
      <c r="O254" s="287"/>
      <c r="P254" s="287"/>
      <c r="Q254" s="287"/>
      <c r="R254" s="287"/>
      <c r="S254" s="287"/>
      <c r="T254" s="287"/>
      <c r="U254" s="287"/>
      <c r="V254" s="287"/>
      <c r="W254" s="287"/>
      <c r="X254" s="287"/>
      <c r="Y254" s="287"/>
      <c r="Z254" s="287"/>
      <c r="AA254" s="287"/>
      <c r="AB254" s="287"/>
      <c r="AC254" s="287"/>
      <c r="AD254" s="287"/>
      <c r="AE254" s="287"/>
      <c r="AF254" s="287"/>
      <c r="AG254" s="287"/>
      <c r="AH254" s="287"/>
      <c r="AI254" s="287"/>
      <c r="AJ254" s="287"/>
      <c r="AK254" s="287"/>
      <c r="AL254" s="287"/>
      <c r="AM254" s="287"/>
      <c r="AN254" s="287"/>
      <c r="AO254" s="287"/>
      <c r="AP254" s="287"/>
      <c r="AQ254" s="287"/>
      <c r="AR254" s="287"/>
      <c r="AS254" s="287"/>
      <c r="AT254" s="287"/>
      <c r="AU254" s="287"/>
      <c r="AV254" s="287"/>
      <c r="AW254" s="287"/>
      <c r="AX254" s="287"/>
      <c r="AY254" s="287"/>
      <c r="AZ254" s="287"/>
      <c r="BA254" s="287"/>
      <c r="BB254" s="287"/>
      <c r="BC254" s="287"/>
      <c r="BD254" s="287"/>
      <c r="BE254" s="287"/>
      <c r="BF254" s="287"/>
      <c r="BG254" s="287"/>
      <c r="BH254" s="287"/>
      <c r="BI254" s="287"/>
      <c r="BJ254" s="287"/>
      <c r="BK254" s="287"/>
      <c r="BL254" s="287"/>
      <c r="BM254" s="287"/>
      <c r="BN254" s="287"/>
      <c r="BO254" s="287"/>
      <c r="BP254" s="287"/>
      <c r="BQ254" s="287"/>
      <c r="BR254" s="287"/>
      <c r="BS254" s="287"/>
      <c r="BT254" s="287"/>
      <c r="BU254" s="287"/>
      <c r="BV254" s="287"/>
      <c r="BW254" s="287"/>
      <c r="BX254" s="287"/>
      <c r="BY254" s="287"/>
      <c r="BZ254" s="287"/>
      <c r="CA254" s="287"/>
      <c r="CB254" s="287"/>
      <c r="CC254" s="287"/>
      <c r="CD254" s="287"/>
      <c r="CE254" s="287"/>
      <c r="CF254" s="287"/>
      <c r="CG254" s="287"/>
      <c r="CH254" s="287"/>
      <c r="CI254" s="287"/>
      <c r="CJ254" s="287"/>
      <c r="CK254" s="287"/>
      <c r="CL254" s="287"/>
      <c r="CM254" s="287"/>
      <c r="CN254" s="287"/>
      <c r="CO254" s="287"/>
      <c r="CP254" s="287"/>
      <c r="CQ254" s="287"/>
      <c r="CR254" s="287"/>
      <c r="CS254" s="287"/>
      <c r="CT254" s="287"/>
      <c r="CU254" s="287"/>
      <c r="CV254" s="287"/>
      <c r="CW254" s="287"/>
    </row>
    <row r="255" spans="1:101">
      <c r="A255" s="287"/>
      <c r="B255" s="288" t="s">
        <v>234</v>
      </c>
      <c r="C255" s="288" t="s">
        <v>126</v>
      </c>
      <c r="D255" s="288" t="s">
        <v>174</v>
      </c>
      <c r="E255" s="288" t="s">
        <v>129</v>
      </c>
      <c r="F255" s="190">
        <f t="shared" si="7"/>
        <v>0</v>
      </c>
      <c r="G255" s="190">
        <f t="shared" si="7"/>
        <v>0</v>
      </c>
      <c r="H255" s="287"/>
      <c r="I255" s="287"/>
      <c r="J255" s="287"/>
      <c r="K255" s="287"/>
      <c r="L255" s="287"/>
      <c r="M255" s="287"/>
      <c r="N255" s="287"/>
      <c r="O255" s="287"/>
      <c r="P255" s="287"/>
      <c r="Q255" s="287"/>
      <c r="R255" s="287"/>
      <c r="S255" s="287"/>
      <c r="T255" s="287"/>
      <c r="U255" s="287"/>
      <c r="V255" s="287"/>
      <c r="W255" s="287"/>
      <c r="X255" s="287"/>
      <c r="Y255" s="287"/>
      <c r="Z255" s="287"/>
      <c r="AA255" s="287"/>
      <c r="AB255" s="287"/>
      <c r="AC255" s="287"/>
      <c r="AD255" s="287"/>
      <c r="AE255" s="287"/>
      <c r="AF255" s="287"/>
      <c r="AG255" s="287"/>
      <c r="AH255" s="287"/>
      <c r="AI255" s="287"/>
      <c r="AJ255" s="287"/>
      <c r="AK255" s="287"/>
      <c r="AL255" s="287"/>
      <c r="AM255" s="287"/>
      <c r="AN255" s="287"/>
      <c r="AO255" s="287"/>
      <c r="AP255" s="287"/>
      <c r="AQ255" s="287"/>
      <c r="AR255" s="287"/>
      <c r="AS255" s="287"/>
      <c r="AT255" s="287"/>
      <c r="AU255" s="287"/>
      <c r="AV255" s="287"/>
      <c r="AW255" s="287"/>
      <c r="AX255" s="287"/>
      <c r="AY255" s="287"/>
      <c r="AZ255" s="287"/>
      <c r="BA255" s="287"/>
      <c r="BB255" s="287"/>
      <c r="BC255" s="287"/>
      <c r="BD255" s="287"/>
      <c r="BE255" s="287"/>
      <c r="BF255" s="287"/>
      <c r="BG255" s="287"/>
      <c r="BH255" s="287"/>
      <c r="BI255" s="287"/>
      <c r="BJ255" s="287"/>
      <c r="BK255" s="287"/>
      <c r="BL255" s="287"/>
      <c r="BM255" s="287"/>
      <c r="BN255" s="287"/>
      <c r="BO255" s="287"/>
      <c r="BP255" s="287"/>
      <c r="BQ255" s="287"/>
      <c r="BR255" s="287"/>
      <c r="BS255" s="287"/>
      <c r="BT255" s="287"/>
      <c r="BU255" s="287"/>
      <c r="BV255" s="287"/>
      <c r="BW255" s="287"/>
      <c r="BX255" s="287"/>
      <c r="BY255" s="287"/>
      <c r="BZ255" s="287"/>
      <c r="CA255" s="287"/>
      <c r="CB255" s="287"/>
      <c r="CC255" s="287"/>
      <c r="CD255" s="287"/>
      <c r="CE255" s="287"/>
      <c r="CF255" s="287"/>
      <c r="CG255" s="287"/>
      <c r="CH255" s="287"/>
      <c r="CI255" s="287"/>
      <c r="CJ255" s="287"/>
      <c r="CK255" s="287"/>
      <c r="CL255" s="287"/>
      <c r="CM255" s="287"/>
      <c r="CN255" s="287"/>
      <c r="CO255" s="287"/>
      <c r="CP255" s="287"/>
      <c r="CQ255" s="287"/>
      <c r="CR255" s="287"/>
      <c r="CS255" s="287"/>
      <c r="CT255" s="287"/>
      <c r="CU255" s="287"/>
      <c r="CV255" s="287"/>
      <c r="CW255" s="287"/>
    </row>
    <row r="256" spans="1:101">
      <c r="A256" s="287"/>
      <c r="B256" s="288" t="s">
        <v>234</v>
      </c>
      <c r="C256" s="288" t="s">
        <v>126</v>
      </c>
      <c r="D256" s="288" t="s">
        <v>148</v>
      </c>
      <c r="E256" s="288" t="s">
        <v>129</v>
      </c>
      <c r="F256" s="190">
        <f t="shared" si="7"/>
        <v>0</v>
      </c>
      <c r="G256" s="190">
        <f t="shared" si="7"/>
        <v>0</v>
      </c>
      <c r="H256" s="287"/>
      <c r="I256" s="287"/>
      <c r="J256" s="287"/>
      <c r="K256" s="287"/>
      <c r="L256" s="287"/>
      <c r="M256" s="287"/>
      <c r="N256" s="287"/>
      <c r="O256" s="287"/>
      <c r="P256" s="287"/>
      <c r="Q256" s="287"/>
      <c r="R256" s="287"/>
      <c r="S256" s="287"/>
      <c r="T256" s="287"/>
      <c r="U256" s="287"/>
      <c r="V256" s="287"/>
      <c r="W256" s="287"/>
      <c r="X256" s="287"/>
      <c r="Y256" s="287"/>
      <c r="Z256" s="287"/>
      <c r="AA256" s="287"/>
      <c r="AB256" s="287"/>
      <c r="AC256" s="287"/>
      <c r="AD256" s="287"/>
      <c r="AE256" s="287"/>
      <c r="AF256" s="287"/>
      <c r="AG256" s="287"/>
      <c r="AH256" s="287"/>
      <c r="AI256" s="287"/>
      <c r="AJ256" s="287"/>
      <c r="AK256" s="287"/>
      <c r="AL256" s="287"/>
      <c r="AM256" s="287"/>
      <c r="AN256" s="287"/>
      <c r="AO256" s="287"/>
      <c r="AP256" s="287"/>
      <c r="AQ256" s="287"/>
      <c r="AR256" s="287"/>
      <c r="AS256" s="287"/>
      <c r="AT256" s="287"/>
      <c r="AU256" s="287"/>
      <c r="AV256" s="287"/>
      <c r="AW256" s="287"/>
      <c r="AX256" s="287"/>
      <c r="AY256" s="287"/>
      <c r="AZ256" s="287"/>
      <c r="BA256" s="287"/>
      <c r="BB256" s="287"/>
      <c r="BC256" s="287"/>
      <c r="BD256" s="287"/>
      <c r="BE256" s="287"/>
      <c r="BF256" s="287"/>
      <c r="BG256" s="287"/>
      <c r="BH256" s="287"/>
      <c r="BI256" s="287"/>
      <c r="BJ256" s="287"/>
      <c r="BK256" s="287"/>
      <c r="BL256" s="287"/>
      <c r="BM256" s="287"/>
      <c r="BN256" s="287"/>
      <c r="BO256" s="287"/>
      <c r="BP256" s="287"/>
      <c r="BQ256" s="287"/>
      <c r="BR256" s="287"/>
      <c r="BS256" s="287"/>
      <c r="BT256" s="287"/>
      <c r="BU256" s="287"/>
      <c r="BV256" s="287"/>
      <c r="BW256" s="287"/>
      <c r="BX256" s="287"/>
      <c r="BY256" s="287"/>
      <c r="BZ256" s="287"/>
      <c r="CA256" s="287"/>
      <c r="CB256" s="287"/>
      <c r="CC256" s="287"/>
      <c r="CD256" s="287"/>
      <c r="CE256" s="287"/>
      <c r="CF256" s="287"/>
      <c r="CG256" s="287"/>
      <c r="CH256" s="287"/>
      <c r="CI256" s="287"/>
      <c r="CJ256" s="287"/>
      <c r="CK256" s="287"/>
      <c r="CL256" s="287"/>
      <c r="CM256" s="287"/>
      <c r="CN256" s="287"/>
      <c r="CO256" s="287"/>
      <c r="CP256" s="287"/>
      <c r="CQ256" s="287"/>
      <c r="CR256" s="287"/>
      <c r="CS256" s="287"/>
      <c r="CT256" s="287"/>
      <c r="CU256" s="287"/>
      <c r="CV256" s="287"/>
      <c r="CW256" s="287"/>
    </row>
    <row r="257" spans="1:101">
      <c r="A257" s="287"/>
      <c r="B257" s="288" t="s">
        <v>234</v>
      </c>
      <c r="C257" s="288" t="s">
        <v>150</v>
      </c>
      <c r="D257" s="288" t="s">
        <v>173</v>
      </c>
      <c r="E257" s="288" t="s">
        <v>129</v>
      </c>
      <c r="F257" s="190">
        <f t="shared" si="7"/>
        <v>0</v>
      </c>
      <c r="G257" s="190">
        <f t="shared" si="7"/>
        <v>0</v>
      </c>
      <c r="H257" s="287"/>
      <c r="I257" s="287"/>
      <c r="J257" s="287"/>
      <c r="K257" s="287"/>
      <c r="L257" s="287"/>
      <c r="M257" s="287"/>
      <c r="N257" s="287"/>
      <c r="O257" s="287"/>
      <c r="P257" s="287"/>
      <c r="Q257" s="287"/>
      <c r="R257" s="287"/>
      <c r="S257" s="287"/>
      <c r="T257" s="287"/>
      <c r="U257" s="287"/>
      <c r="V257" s="287"/>
      <c r="W257" s="287"/>
      <c r="X257" s="287"/>
      <c r="Y257" s="287"/>
      <c r="Z257" s="287"/>
      <c r="AA257" s="287"/>
      <c r="AB257" s="287"/>
      <c r="AC257" s="287"/>
      <c r="AD257" s="287"/>
      <c r="AE257" s="287"/>
      <c r="AF257" s="287"/>
      <c r="AG257" s="287"/>
      <c r="AH257" s="287"/>
      <c r="AI257" s="287"/>
      <c r="AJ257" s="287"/>
      <c r="AK257" s="287"/>
      <c r="AL257" s="287"/>
      <c r="AM257" s="287"/>
      <c r="AN257" s="287"/>
      <c r="AO257" s="287"/>
      <c r="AP257" s="287"/>
      <c r="AQ257" s="287"/>
      <c r="AR257" s="287"/>
      <c r="AS257" s="287"/>
      <c r="AT257" s="287"/>
      <c r="AU257" s="287"/>
      <c r="AV257" s="287"/>
      <c r="AW257" s="287"/>
      <c r="AX257" s="287"/>
      <c r="AY257" s="287"/>
      <c r="AZ257" s="287"/>
      <c r="BA257" s="287"/>
      <c r="BB257" s="287"/>
      <c r="BC257" s="287"/>
      <c r="BD257" s="287"/>
      <c r="BE257" s="287"/>
      <c r="BF257" s="287"/>
      <c r="BG257" s="287"/>
      <c r="BH257" s="287"/>
      <c r="BI257" s="287"/>
      <c r="BJ257" s="287"/>
      <c r="BK257" s="287"/>
      <c r="BL257" s="287"/>
      <c r="BM257" s="287"/>
      <c r="BN257" s="287"/>
      <c r="BO257" s="287"/>
      <c r="BP257" s="287"/>
      <c r="BQ257" s="287"/>
      <c r="BR257" s="287"/>
      <c r="BS257" s="287"/>
      <c r="BT257" s="287"/>
      <c r="BU257" s="287"/>
      <c r="BV257" s="287"/>
      <c r="BW257" s="287"/>
      <c r="BX257" s="287"/>
      <c r="BY257" s="287"/>
      <c r="BZ257" s="287"/>
      <c r="CA257" s="287"/>
      <c r="CB257" s="287"/>
      <c r="CC257" s="287"/>
      <c r="CD257" s="287"/>
      <c r="CE257" s="287"/>
      <c r="CF257" s="287"/>
      <c r="CG257" s="287"/>
      <c r="CH257" s="287"/>
      <c r="CI257" s="287"/>
      <c r="CJ257" s="287"/>
      <c r="CK257" s="287"/>
      <c r="CL257" s="287"/>
      <c r="CM257" s="287"/>
      <c r="CN257" s="287"/>
      <c r="CO257" s="287"/>
      <c r="CP257" s="287"/>
      <c r="CQ257" s="287"/>
      <c r="CR257" s="287"/>
      <c r="CS257" s="287"/>
      <c r="CT257" s="287"/>
      <c r="CU257" s="287"/>
      <c r="CV257" s="287"/>
      <c r="CW257" s="287"/>
    </row>
    <row r="258" spans="1:101">
      <c r="A258" s="287"/>
      <c r="B258" s="288" t="s">
        <v>234</v>
      </c>
      <c r="C258" s="288" t="s">
        <v>150</v>
      </c>
      <c r="D258" s="288" t="s">
        <v>174</v>
      </c>
      <c r="E258" s="288" t="s">
        <v>129</v>
      </c>
      <c r="F258" s="190">
        <f t="shared" si="7"/>
        <v>0</v>
      </c>
      <c r="G258" s="190">
        <f t="shared" si="7"/>
        <v>0</v>
      </c>
      <c r="H258" s="287"/>
      <c r="I258" s="287"/>
      <c r="J258" s="287"/>
      <c r="K258" s="287"/>
      <c r="L258" s="287"/>
      <c r="M258" s="287"/>
      <c r="N258" s="287"/>
      <c r="O258" s="287"/>
      <c r="P258" s="287"/>
      <c r="Q258" s="287"/>
      <c r="R258" s="287"/>
      <c r="S258" s="287"/>
      <c r="T258" s="287"/>
      <c r="U258" s="287"/>
      <c r="V258" s="287"/>
      <c r="W258" s="287"/>
      <c r="X258" s="287"/>
      <c r="Y258" s="287"/>
      <c r="Z258" s="287"/>
      <c r="AA258" s="287"/>
      <c r="AB258" s="287"/>
      <c r="AC258" s="287"/>
      <c r="AD258" s="287"/>
      <c r="AE258" s="287"/>
      <c r="AF258" s="287"/>
      <c r="AG258" s="287"/>
      <c r="AH258" s="287"/>
      <c r="AI258" s="287"/>
      <c r="AJ258" s="287"/>
      <c r="AK258" s="287"/>
      <c r="AL258" s="287"/>
      <c r="AM258" s="287"/>
      <c r="AN258" s="287"/>
      <c r="AO258" s="287"/>
      <c r="AP258" s="287"/>
      <c r="AQ258" s="287"/>
      <c r="AR258" s="287"/>
      <c r="AS258" s="287"/>
      <c r="AT258" s="287"/>
      <c r="AU258" s="287"/>
      <c r="AV258" s="287"/>
      <c r="AW258" s="287"/>
      <c r="AX258" s="287"/>
      <c r="AY258" s="287"/>
      <c r="AZ258" s="287"/>
      <c r="BA258" s="287"/>
      <c r="BB258" s="287"/>
      <c r="BC258" s="287"/>
      <c r="BD258" s="287"/>
      <c r="BE258" s="287"/>
      <c r="BF258" s="287"/>
      <c r="BG258" s="287"/>
      <c r="BH258" s="287"/>
      <c r="BI258" s="287"/>
      <c r="BJ258" s="287"/>
      <c r="BK258" s="287"/>
      <c r="BL258" s="287"/>
      <c r="BM258" s="287"/>
      <c r="BN258" s="287"/>
      <c r="BO258" s="287"/>
      <c r="BP258" s="287"/>
      <c r="BQ258" s="287"/>
      <c r="BR258" s="287"/>
      <c r="BS258" s="287"/>
      <c r="BT258" s="287"/>
      <c r="BU258" s="287"/>
      <c r="BV258" s="287"/>
      <c r="BW258" s="287"/>
      <c r="BX258" s="287"/>
      <c r="BY258" s="287"/>
      <c r="BZ258" s="287"/>
      <c r="CA258" s="287"/>
      <c r="CB258" s="287"/>
      <c r="CC258" s="287"/>
      <c r="CD258" s="287"/>
      <c r="CE258" s="287"/>
      <c r="CF258" s="287"/>
      <c r="CG258" s="287"/>
      <c r="CH258" s="287"/>
      <c r="CI258" s="287"/>
      <c r="CJ258" s="287"/>
      <c r="CK258" s="287"/>
      <c r="CL258" s="287"/>
      <c r="CM258" s="287"/>
      <c r="CN258" s="287"/>
      <c r="CO258" s="287"/>
      <c r="CP258" s="287"/>
      <c r="CQ258" s="287"/>
      <c r="CR258" s="287"/>
      <c r="CS258" s="287"/>
      <c r="CT258" s="287"/>
      <c r="CU258" s="287"/>
      <c r="CV258" s="287"/>
      <c r="CW258" s="287"/>
    </row>
    <row r="259" spans="1:101">
      <c r="A259" s="287"/>
      <c r="B259" s="288" t="s">
        <v>234</v>
      </c>
      <c r="C259" s="288" t="s">
        <v>150</v>
      </c>
      <c r="D259" s="288" t="s">
        <v>148</v>
      </c>
      <c r="E259" s="288" t="s">
        <v>129</v>
      </c>
      <c r="F259" s="190">
        <f t="shared" si="7"/>
        <v>0</v>
      </c>
      <c r="G259" s="190">
        <f t="shared" si="7"/>
        <v>0</v>
      </c>
      <c r="H259" s="287"/>
      <c r="I259" s="287"/>
      <c r="J259" s="287"/>
      <c r="K259" s="287"/>
      <c r="L259" s="287"/>
      <c r="M259" s="287"/>
      <c r="N259" s="287"/>
      <c r="O259" s="287"/>
      <c r="P259" s="287"/>
      <c r="Q259" s="287"/>
      <c r="R259" s="287"/>
      <c r="S259" s="287"/>
      <c r="T259" s="287"/>
      <c r="U259" s="287"/>
      <c r="V259" s="287"/>
      <c r="W259" s="287"/>
      <c r="X259" s="287"/>
      <c r="Y259" s="287"/>
      <c r="Z259" s="287"/>
      <c r="AA259" s="287"/>
      <c r="AB259" s="287"/>
      <c r="AC259" s="287"/>
      <c r="AD259" s="287"/>
      <c r="AE259" s="287"/>
      <c r="AF259" s="287"/>
      <c r="AG259" s="287"/>
      <c r="AH259" s="287"/>
      <c r="AI259" s="287"/>
      <c r="AJ259" s="287"/>
      <c r="AK259" s="287"/>
      <c r="AL259" s="287"/>
      <c r="AM259" s="287"/>
      <c r="AN259" s="287"/>
      <c r="AO259" s="287"/>
      <c r="AP259" s="287"/>
      <c r="AQ259" s="287"/>
      <c r="AR259" s="287"/>
      <c r="AS259" s="287"/>
      <c r="AT259" s="287"/>
      <c r="AU259" s="287"/>
      <c r="AV259" s="287"/>
      <c r="AW259" s="287"/>
      <c r="AX259" s="287"/>
      <c r="AY259" s="287"/>
      <c r="AZ259" s="287"/>
      <c r="BA259" s="287"/>
      <c r="BB259" s="287"/>
      <c r="BC259" s="287"/>
      <c r="BD259" s="287"/>
      <c r="BE259" s="287"/>
      <c r="BF259" s="287"/>
      <c r="BG259" s="287"/>
      <c r="BH259" s="287"/>
      <c r="BI259" s="287"/>
      <c r="BJ259" s="287"/>
      <c r="BK259" s="287"/>
      <c r="BL259" s="287"/>
      <c r="BM259" s="287"/>
      <c r="BN259" s="287"/>
      <c r="BO259" s="287"/>
      <c r="BP259" s="287"/>
      <c r="BQ259" s="287"/>
      <c r="BR259" s="287"/>
      <c r="BS259" s="287"/>
      <c r="BT259" s="287"/>
      <c r="BU259" s="287"/>
      <c r="BV259" s="287"/>
      <c r="BW259" s="287"/>
      <c r="BX259" s="287"/>
      <c r="BY259" s="287"/>
      <c r="BZ259" s="287"/>
      <c r="CA259" s="287"/>
      <c r="CB259" s="287"/>
      <c r="CC259" s="287"/>
      <c r="CD259" s="287"/>
      <c r="CE259" s="287"/>
      <c r="CF259" s="287"/>
      <c r="CG259" s="287"/>
      <c r="CH259" s="287"/>
      <c r="CI259" s="287"/>
      <c r="CJ259" s="287"/>
      <c r="CK259" s="287"/>
      <c r="CL259" s="287"/>
      <c r="CM259" s="287"/>
      <c r="CN259" s="287"/>
      <c r="CO259" s="287"/>
      <c r="CP259" s="287"/>
      <c r="CQ259" s="287"/>
      <c r="CR259" s="287"/>
      <c r="CS259" s="287"/>
      <c r="CT259" s="287"/>
      <c r="CU259" s="287"/>
      <c r="CV259" s="287"/>
      <c r="CW259" s="287"/>
    </row>
    <row r="260" spans="1:101">
      <c r="A260" s="287"/>
      <c r="B260" s="287"/>
      <c r="C260" s="287"/>
      <c r="D260" s="287"/>
      <c r="E260" s="287"/>
      <c r="F260" s="287"/>
      <c r="G260" s="287"/>
      <c r="H260" s="287"/>
      <c r="I260" s="287"/>
      <c r="J260" s="287"/>
      <c r="K260" s="287"/>
      <c r="L260" s="287"/>
      <c r="M260" s="287"/>
      <c r="N260" s="287"/>
      <c r="O260" s="287"/>
      <c r="P260" s="287"/>
      <c r="Q260" s="287"/>
      <c r="R260" s="287"/>
      <c r="S260" s="287"/>
      <c r="T260" s="287"/>
      <c r="U260" s="287"/>
      <c r="V260" s="287"/>
      <c r="W260" s="287"/>
      <c r="X260" s="287"/>
      <c r="Y260" s="287"/>
      <c r="Z260" s="287"/>
      <c r="AA260" s="287"/>
      <c r="AB260" s="287"/>
      <c r="AC260" s="287"/>
      <c r="AD260" s="287"/>
      <c r="AE260" s="287"/>
      <c r="AF260" s="287"/>
      <c r="AG260" s="287"/>
      <c r="AH260" s="287"/>
      <c r="AI260" s="287"/>
      <c r="AJ260" s="287"/>
      <c r="AK260" s="287"/>
      <c r="AL260" s="287"/>
      <c r="AM260" s="287"/>
      <c r="AN260" s="287"/>
      <c r="AO260" s="287"/>
      <c r="AP260" s="287"/>
      <c r="AQ260" s="287"/>
      <c r="AR260" s="287"/>
      <c r="AS260" s="287"/>
      <c r="AT260" s="287"/>
      <c r="AU260" s="287"/>
      <c r="AV260" s="287"/>
      <c r="AW260" s="287"/>
      <c r="AX260" s="287"/>
      <c r="AY260" s="287"/>
      <c r="AZ260" s="287"/>
      <c r="BA260" s="287"/>
      <c r="BB260" s="287"/>
      <c r="BC260" s="287"/>
      <c r="BD260" s="287"/>
      <c r="BE260" s="287"/>
      <c r="BF260" s="287"/>
      <c r="BG260" s="287"/>
      <c r="BH260" s="287"/>
      <c r="BI260" s="287"/>
      <c r="BJ260" s="287"/>
      <c r="BK260" s="287"/>
      <c r="BL260" s="287"/>
      <c r="BM260" s="287"/>
      <c r="BN260" s="287"/>
      <c r="BO260" s="287"/>
      <c r="BP260" s="287"/>
      <c r="BQ260" s="287"/>
      <c r="BR260" s="287"/>
      <c r="BS260" s="287"/>
      <c r="BT260" s="287"/>
      <c r="BU260" s="287"/>
      <c r="BV260" s="287"/>
      <c r="BW260" s="287"/>
      <c r="BX260" s="287"/>
      <c r="BY260" s="287"/>
      <c r="BZ260" s="287"/>
      <c r="CA260" s="287"/>
      <c r="CB260" s="287"/>
      <c r="CC260" s="287"/>
      <c r="CD260" s="287"/>
      <c r="CE260" s="287"/>
      <c r="CF260" s="287"/>
      <c r="CG260" s="287"/>
      <c r="CH260" s="287"/>
      <c r="CI260" s="287"/>
      <c r="CJ260" s="287"/>
      <c r="CK260" s="287"/>
      <c r="CL260" s="287"/>
      <c r="CM260" s="287"/>
      <c r="CN260" s="287"/>
      <c r="CO260" s="287"/>
      <c r="CP260" s="287"/>
      <c r="CQ260" s="287"/>
      <c r="CR260" s="287"/>
      <c r="CS260" s="287"/>
      <c r="CT260" s="287"/>
      <c r="CU260" s="287"/>
      <c r="CV260" s="287"/>
      <c r="CW260" s="287"/>
    </row>
    <row r="261" spans="1:101" ht="22.8">
      <c r="A261" s="287"/>
      <c r="B261" s="303" t="s">
        <v>168</v>
      </c>
      <c r="C261" s="284" t="s">
        <v>66</v>
      </c>
      <c r="D261" s="284" t="s">
        <v>68</v>
      </c>
      <c r="E261" s="284" t="s">
        <v>192</v>
      </c>
      <c r="F261" s="285" t="s">
        <v>747</v>
      </c>
      <c r="G261" s="285" t="s">
        <v>748</v>
      </c>
      <c r="H261" s="287"/>
      <c r="I261" s="287"/>
      <c r="J261" s="287"/>
      <c r="K261" s="287"/>
      <c r="L261" s="287"/>
      <c r="M261" s="287"/>
      <c r="N261" s="287"/>
      <c r="O261" s="287"/>
      <c r="P261" s="287"/>
      <c r="Q261" s="287"/>
      <c r="R261" s="287"/>
      <c r="S261" s="287"/>
      <c r="T261" s="287"/>
      <c r="U261" s="287"/>
      <c r="V261" s="287"/>
      <c r="W261" s="287"/>
      <c r="X261" s="287"/>
      <c r="Y261" s="287"/>
      <c r="Z261" s="287"/>
      <c r="AA261" s="287"/>
      <c r="AB261" s="287"/>
      <c r="AC261" s="287"/>
      <c r="AD261" s="287"/>
      <c r="AE261" s="287"/>
      <c r="AF261" s="287"/>
      <c r="AG261" s="287"/>
      <c r="AH261" s="287"/>
      <c r="AI261" s="287"/>
      <c r="AJ261" s="287"/>
      <c r="AK261" s="287"/>
      <c r="AL261" s="287"/>
      <c r="AM261" s="287"/>
      <c r="AN261" s="287"/>
      <c r="AO261" s="287"/>
      <c r="AP261" s="287"/>
      <c r="AQ261" s="287"/>
      <c r="AR261" s="287"/>
      <c r="AS261" s="287"/>
      <c r="AT261" s="287"/>
      <c r="AU261" s="287"/>
      <c r="AV261" s="287"/>
      <c r="AW261" s="287"/>
      <c r="AX261" s="287"/>
      <c r="AY261" s="287"/>
      <c r="AZ261" s="287"/>
      <c r="BA261" s="287"/>
      <c r="BB261" s="287"/>
      <c r="BC261" s="287"/>
      <c r="BD261" s="287"/>
      <c r="BE261" s="287"/>
      <c r="BF261" s="287"/>
      <c r="BG261" s="287"/>
      <c r="BH261" s="287"/>
      <c r="BI261" s="287"/>
      <c r="BJ261" s="287"/>
      <c r="BK261" s="287"/>
      <c r="BL261" s="287"/>
      <c r="BM261" s="287"/>
      <c r="BN261" s="287"/>
      <c r="BO261" s="287"/>
      <c r="BP261" s="287"/>
      <c r="BQ261" s="287"/>
      <c r="BR261" s="287"/>
      <c r="BS261" s="287"/>
      <c r="BT261" s="287"/>
      <c r="BU261" s="287"/>
      <c r="BV261" s="287"/>
      <c r="BW261" s="287"/>
      <c r="BX261" s="287"/>
      <c r="BY261" s="287"/>
      <c r="BZ261" s="287"/>
      <c r="CA261" s="287"/>
      <c r="CB261" s="287"/>
      <c r="CC261" s="287"/>
      <c r="CD261" s="287"/>
      <c r="CE261" s="287"/>
      <c r="CF261" s="287"/>
      <c r="CG261" s="287"/>
      <c r="CH261" s="287"/>
      <c r="CI261" s="287"/>
      <c r="CJ261" s="287"/>
      <c r="CK261" s="287"/>
      <c r="CL261" s="287"/>
      <c r="CM261" s="287"/>
      <c r="CN261" s="287"/>
      <c r="CO261" s="287"/>
      <c r="CP261" s="287"/>
      <c r="CQ261" s="287"/>
      <c r="CR261" s="287"/>
      <c r="CS261" s="287"/>
      <c r="CT261" s="287"/>
      <c r="CU261" s="287"/>
      <c r="CV261" s="287"/>
      <c r="CW261" s="287"/>
    </row>
    <row r="262" spans="1:101">
      <c r="A262" s="287"/>
      <c r="B262" s="295" t="s">
        <v>172</v>
      </c>
      <c r="C262" s="295" t="s">
        <v>126</v>
      </c>
      <c r="D262" s="295" t="s">
        <v>173</v>
      </c>
      <c r="E262" s="295" t="s">
        <v>197</v>
      </c>
      <c r="F262" s="190">
        <f>IFERROR(F206-F180,"")</f>
        <v>0</v>
      </c>
      <c r="G262" s="190">
        <f>IFERROR(G206-G180,"")</f>
        <v>0</v>
      </c>
      <c r="H262" s="287"/>
      <c r="I262" s="287"/>
      <c r="J262" s="287"/>
      <c r="K262" s="287"/>
      <c r="L262" s="287"/>
      <c r="M262" s="287"/>
      <c r="N262" s="287"/>
      <c r="O262" s="287"/>
      <c r="P262" s="287"/>
      <c r="Q262" s="287"/>
      <c r="R262" s="287"/>
      <c r="S262" s="287"/>
      <c r="T262" s="287"/>
      <c r="U262" s="287"/>
      <c r="V262" s="287"/>
      <c r="W262" s="287"/>
      <c r="X262" s="287"/>
      <c r="Y262" s="287"/>
      <c r="Z262" s="287"/>
      <c r="AA262" s="287"/>
      <c r="AB262" s="287"/>
      <c r="AC262" s="287"/>
      <c r="AD262" s="287"/>
      <c r="AE262" s="287"/>
      <c r="AF262" s="287"/>
      <c r="AG262" s="287"/>
      <c r="AH262" s="287"/>
      <c r="AI262" s="287"/>
      <c r="AJ262" s="287"/>
      <c r="AK262" s="287"/>
      <c r="AL262" s="287"/>
      <c r="AM262" s="287"/>
      <c r="AN262" s="287"/>
      <c r="AO262" s="287"/>
      <c r="AP262" s="287"/>
      <c r="AQ262" s="287"/>
      <c r="AR262" s="287"/>
      <c r="AS262" s="287"/>
      <c r="AT262" s="287"/>
      <c r="AU262" s="287"/>
      <c r="AV262" s="287"/>
      <c r="AW262" s="287"/>
      <c r="AX262" s="287"/>
      <c r="AY262" s="287"/>
      <c r="AZ262" s="287"/>
      <c r="BA262" s="287"/>
      <c r="BB262" s="287"/>
      <c r="BC262" s="287"/>
      <c r="BD262" s="287"/>
      <c r="BE262" s="287"/>
      <c r="BF262" s="287"/>
      <c r="BG262" s="287"/>
      <c r="BH262" s="287"/>
      <c r="BI262" s="287"/>
      <c r="BJ262" s="287"/>
      <c r="BK262" s="287"/>
      <c r="BL262" s="287"/>
      <c r="BM262" s="287"/>
      <c r="BN262" s="287"/>
      <c r="BO262" s="287"/>
      <c r="BP262" s="287"/>
      <c r="BQ262" s="287"/>
      <c r="BR262" s="287"/>
      <c r="BS262" s="287"/>
      <c r="BT262" s="287"/>
      <c r="BU262" s="287"/>
      <c r="BV262" s="287"/>
      <c r="BW262" s="287"/>
      <c r="BX262" s="287"/>
      <c r="BY262" s="287"/>
      <c r="BZ262" s="287"/>
      <c r="CA262" s="287"/>
      <c r="CB262" s="287"/>
      <c r="CC262" s="287"/>
      <c r="CD262" s="287"/>
      <c r="CE262" s="287"/>
      <c r="CF262" s="287"/>
      <c r="CG262" s="287"/>
      <c r="CH262" s="287"/>
      <c r="CI262" s="287"/>
      <c r="CJ262" s="287"/>
      <c r="CK262" s="287"/>
      <c r="CL262" s="287"/>
      <c r="CM262" s="287"/>
      <c r="CN262" s="287"/>
      <c r="CO262" s="287"/>
      <c r="CP262" s="287"/>
      <c r="CQ262" s="287"/>
      <c r="CR262" s="287"/>
      <c r="CS262" s="287"/>
      <c r="CT262" s="287"/>
      <c r="CU262" s="287"/>
      <c r="CV262" s="287"/>
      <c r="CW262" s="287"/>
    </row>
    <row r="263" spans="1:101">
      <c r="A263" s="287"/>
      <c r="B263" s="288" t="s">
        <v>172</v>
      </c>
      <c r="C263" s="288" t="s">
        <v>126</v>
      </c>
      <c r="D263" s="288" t="s">
        <v>174</v>
      </c>
      <c r="E263" s="295" t="s">
        <v>197</v>
      </c>
      <c r="F263" s="190">
        <f>IFERROR(F207-F181,"")</f>
        <v>0</v>
      </c>
      <c r="G263" s="190">
        <f t="shared" ref="G263" si="8">IFERROR(G207-G181,"")</f>
        <v>0</v>
      </c>
      <c r="H263" s="287"/>
      <c r="I263" s="287"/>
      <c r="J263" s="287"/>
      <c r="K263" s="287"/>
      <c r="L263" s="287"/>
      <c r="M263" s="287"/>
      <c r="N263" s="287"/>
      <c r="O263" s="287"/>
      <c r="P263" s="287"/>
      <c r="Q263" s="287"/>
      <c r="R263" s="287"/>
      <c r="S263" s="287"/>
      <c r="T263" s="287"/>
      <c r="U263" s="287"/>
      <c r="V263" s="287"/>
      <c r="W263" s="287"/>
      <c r="X263" s="287"/>
      <c r="Y263" s="287"/>
      <c r="Z263" s="287"/>
      <c r="AA263" s="287"/>
      <c r="AB263" s="287"/>
      <c r="AC263" s="287"/>
      <c r="AD263" s="287"/>
      <c r="AE263" s="287"/>
      <c r="AF263" s="287"/>
      <c r="AG263" s="287"/>
      <c r="AH263" s="287"/>
      <c r="AI263" s="287"/>
      <c r="AJ263" s="287"/>
      <c r="AK263" s="287"/>
      <c r="AL263" s="287"/>
      <c r="AM263" s="287"/>
      <c r="AN263" s="287"/>
      <c r="AO263" s="287"/>
      <c r="AP263" s="287"/>
      <c r="AQ263" s="287"/>
      <c r="AR263" s="287"/>
      <c r="AS263" s="287"/>
      <c r="AT263" s="287"/>
      <c r="AU263" s="287"/>
      <c r="AV263" s="287"/>
      <c r="AW263" s="287"/>
      <c r="AX263" s="287"/>
      <c r="AY263" s="287"/>
      <c r="AZ263" s="287"/>
      <c r="BA263" s="287"/>
      <c r="BB263" s="287"/>
      <c r="BC263" s="287"/>
      <c r="BD263" s="287"/>
      <c r="BE263" s="287"/>
      <c r="BF263" s="287"/>
      <c r="BG263" s="287"/>
      <c r="BH263" s="287"/>
      <c r="BI263" s="287"/>
      <c r="BJ263" s="287"/>
      <c r="BK263" s="287"/>
      <c r="BL263" s="287"/>
      <c r="BM263" s="287"/>
      <c r="BN263" s="287"/>
      <c r="BO263" s="287"/>
      <c r="BP263" s="287"/>
      <c r="BQ263" s="287"/>
      <c r="BR263" s="287"/>
      <c r="BS263" s="287"/>
      <c r="BT263" s="287"/>
      <c r="BU263" s="287"/>
      <c r="BV263" s="287"/>
      <c r="BW263" s="287"/>
      <c r="BX263" s="287"/>
      <c r="BY263" s="287"/>
      <c r="BZ263" s="287"/>
      <c r="CA263" s="287"/>
      <c r="CB263" s="287"/>
      <c r="CC263" s="287"/>
      <c r="CD263" s="287"/>
      <c r="CE263" s="287"/>
      <c r="CF263" s="287"/>
      <c r="CG263" s="287"/>
      <c r="CH263" s="287"/>
      <c r="CI263" s="287"/>
      <c r="CJ263" s="287"/>
      <c r="CK263" s="287"/>
      <c r="CL263" s="287"/>
      <c r="CM263" s="287"/>
      <c r="CN263" s="287"/>
      <c r="CO263" s="287"/>
      <c r="CP263" s="287"/>
      <c r="CQ263" s="287"/>
      <c r="CR263" s="287"/>
      <c r="CS263" s="287"/>
      <c r="CT263" s="287"/>
      <c r="CU263" s="287"/>
      <c r="CV263" s="287"/>
      <c r="CW263" s="287"/>
    </row>
    <row r="264" spans="1:101">
      <c r="A264" s="287"/>
      <c r="B264" s="288" t="s">
        <v>172</v>
      </c>
      <c r="C264" s="288" t="s">
        <v>126</v>
      </c>
      <c r="D264" s="288" t="s">
        <v>148</v>
      </c>
      <c r="E264" s="295" t="s">
        <v>197</v>
      </c>
      <c r="F264" s="190">
        <f t="shared" ref="F264:G264" si="9">IFERROR(F208-F182,"")</f>
        <v>0</v>
      </c>
      <c r="G264" s="190">
        <f t="shared" si="9"/>
        <v>0</v>
      </c>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7"/>
      <c r="AD264" s="287"/>
      <c r="AE264" s="287"/>
      <c r="AF264" s="287"/>
      <c r="AG264" s="287"/>
      <c r="AH264" s="287"/>
      <c r="AI264" s="287"/>
      <c r="AJ264" s="287"/>
      <c r="AK264" s="287"/>
      <c r="AL264" s="287"/>
      <c r="AM264" s="287"/>
      <c r="AN264" s="287"/>
      <c r="AO264" s="287"/>
      <c r="AP264" s="287"/>
      <c r="AQ264" s="287"/>
      <c r="AR264" s="287"/>
      <c r="AS264" s="287"/>
      <c r="AT264" s="287"/>
      <c r="AU264" s="287"/>
      <c r="AV264" s="287"/>
      <c r="AW264" s="287"/>
      <c r="AX264" s="287"/>
      <c r="AY264" s="287"/>
      <c r="AZ264" s="287"/>
      <c r="BA264" s="287"/>
      <c r="BB264" s="287"/>
      <c r="BC264" s="287"/>
      <c r="BD264" s="287"/>
      <c r="BE264" s="287"/>
      <c r="BF264" s="287"/>
      <c r="BG264" s="287"/>
      <c r="BH264" s="287"/>
      <c r="BI264" s="287"/>
      <c r="BJ264" s="287"/>
      <c r="BK264" s="287"/>
      <c r="BL264" s="287"/>
      <c r="BM264" s="287"/>
      <c r="BN264" s="287"/>
      <c r="BO264" s="287"/>
      <c r="BP264" s="287"/>
      <c r="BQ264" s="287"/>
      <c r="BR264" s="287"/>
      <c r="BS264" s="287"/>
      <c r="BT264" s="287"/>
      <c r="BU264" s="287"/>
      <c r="BV264" s="287"/>
      <c r="BW264" s="287"/>
      <c r="BX264" s="287"/>
      <c r="BY264" s="287"/>
      <c r="BZ264" s="287"/>
      <c r="CA264" s="287"/>
      <c r="CB264" s="287"/>
      <c r="CC264" s="287"/>
      <c r="CD264" s="287"/>
      <c r="CE264" s="287"/>
      <c r="CF264" s="287"/>
      <c r="CG264" s="287"/>
      <c r="CH264" s="287"/>
      <c r="CI264" s="287"/>
      <c r="CJ264" s="287"/>
      <c r="CK264" s="287"/>
      <c r="CL264" s="287"/>
      <c r="CM264" s="287"/>
      <c r="CN264" s="287"/>
      <c r="CO264" s="287"/>
      <c r="CP264" s="287"/>
      <c r="CQ264" s="287"/>
      <c r="CR264" s="287"/>
      <c r="CS264" s="287"/>
      <c r="CT264" s="287"/>
      <c r="CU264" s="287"/>
      <c r="CV264" s="287"/>
      <c r="CW264" s="287"/>
    </row>
    <row r="265" spans="1:101">
      <c r="A265" s="287"/>
      <c r="B265" s="288" t="s">
        <v>172</v>
      </c>
      <c r="C265" s="288" t="s">
        <v>150</v>
      </c>
      <c r="D265" s="288" t="s">
        <v>173</v>
      </c>
      <c r="E265" s="295" t="s">
        <v>197</v>
      </c>
      <c r="F265" s="190">
        <f t="shared" ref="F265:G265" si="10">IFERROR(F209-F183,"")</f>
        <v>0</v>
      </c>
      <c r="G265" s="190">
        <f t="shared" si="10"/>
        <v>0</v>
      </c>
      <c r="H265" s="287"/>
      <c r="I265" s="287"/>
      <c r="J265" s="287"/>
      <c r="K265" s="287"/>
      <c r="L265" s="287"/>
      <c r="M265" s="287"/>
      <c r="N265" s="287"/>
      <c r="O265" s="287"/>
      <c r="P265" s="287"/>
      <c r="Q265" s="287"/>
      <c r="R265" s="287"/>
      <c r="S265" s="287"/>
      <c r="T265" s="287"/>
      <c r="U265" s="287"/>
      <c r="V265" s="287"/>
      <c r="W265" s="287"/>
      <c r="X265" s="287"/>
      <c r="Y265" s="287"/>
      <c r="Z265" s="287"/>
      <c r="AA265" s="287"/>
      <c r="AB265" s="287"/>
      <c r="AC265" s="287"/>
      <c r="AD265" s="287"/>
      <c r="AE265" s="287"/>
      <c r="AF265" s="287"/>
      <c r="AG265" s="287"/>
      <c r="AH265" s="287"/>
      <c r="AI265" s="287"/>
      <c r="AJ265" s="287"/>
      <c r="AK265" s="287"/>
      <c r="AL265" s="287"/>
      <c r="AM265" s="287"/>
      <c r="AN265" s="287"/>
      <c r="AO265" s="287"/>
      <c r="AP265" s="287"/>
      <c r="AQ265" s="287"/>
      <c r="AR265" s="287"/>
      <c r="AS265" s="287"/>
      <c r="AT265" s="287"/>
      <c r="AU265" s="287"/>
      <c r="AV265" s="287"/>
      <c r="AW265" s="287"/>
      <c r="AX265" s="287"/>
      <c r="AY265" s="287"/>
      <c r="AZ265" s="287"/>
      <c r="BA265" s="287"/>
      <c r="BB265" s="287"/>
      <c r="BC265" s="287"/>
      <c r="BD265" s="287"/>
      <c r="BE265" s="287"/>
      <c r="BF265" s="287"/>
      <c r="BG265" s="287"/>
      <c r="BH265" s="287"/>
      <c r="BI265" s="287"/>
      <c r="BJ265" s="287"/>
      <c r="BK265" s="287"/>
      <c r="BL265" s="287"/>
      <c r="BM265" s="287"/>
      <c r="BN265" s="287"/>
      <c r="BO265" s="287"/>
      <c r="BP265" s="287"/>
      <c r="BQ265" s="287"/>
      <c r="BR265" s="287"/>
      <c r="BS265" s="287"/>
      <c r="BT265" s="287"/>
      <c r="BU265" s="287"/>
      <c r="BV265" s="287"/>
      <c r="BW265" s="287"/>
      <c r="BX265" s="287"/>
      <c r="BY265" s="287"/>
      <c r="BZ265" s="287"/>
      <c r="CA265" s="287"/>
      <c r="CB265" s="287"/>
      <c r="CC265" s="287"/>
      <c r="CD265" s="287"/>
      <c r="CE265" s="287"/>
      <c r="CF265" s="287"/>
      <c r="CG265" s="287"/>
      <c r="CH265" s="287"/>
      <c r="CI265" s="287"/>
      <c r="CJ265" s="287"/>
      <c r="CK265" s="287"/>
      <c r="CL265" s="287"/>
      <c r="CM265" s="287"/>
      <c r="CN265" s="287"/>
      <c r="CO265" s="287"/>
      <c r="CP265" s="287"/>
      <c r="CQ265" s="287"/>
      <c r="CR265" s="287"/>
      <c r="CS265" s="287"/>
      <c r="CT265" s="287"/>
      <c r="CU265" s="287"/>
      <c r="CV265" s="287"/>
      <c r="CW265" s="287"/>
    </row>
    <row r="266" spans="1:101">
      <c r="A266" s="287"/>
      <c r="B266" s="288" t="s">
        <v>172</v>
      </c>
      <c r="C266" s="288" t="s">
        <v>150</v>
      </c>
      <c r="D266" s="288" t="s">
        <v>174</v>
      </c>
      <c r="E266" s="295" t="s">
        <v>197</v>
      </c>
      <c r="F266" s="190">
        <f t="shared" ref="F266:G266" si="11">IFERROR(F210-F184,"")</f>
        <v>0</v>
      </c>
      <c r="G266" s="190">
        <f t="shared" si="11"/>
        <v>0</v>
      </c>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c r="AN266" s="287"/>
      <c r="AO266" s="287"/>
      <c r="AP266" s="287"/>
      <c r="AQ266" s="287"/>
      <c r="AR266" s="287"/>
      <c r="AS266" s="287"/>
      <c r="AT266" s="287"/>
      <c r="AU266" s="287"/>
      <c r="AV266" s="287"/>
      <c r="AW266" s="287"/>
      <c r="AX266" s="287"/>
      <c r="AY266" s="287"/>
      <c r="AZ266" s="287"/>
      <c r="BA266" s="287"/>
      <c r="BB266" s="287"/>
      <c r="BC266" s="287"/>
      <c r="BD266" s="287"/>
      <c r="BE266" s="287"/>
      <c r="BF266" s="287"/>
      <c r="BG266" s="287"/>
      <c r="BH266" s="287"/>
      <c r="BI266" s="287"/>
      <c r="BJ266" s="287"/>
      <c r="BK266" s="287"/>
      <c r="BL266" s="287"/>
      <c r="BM266" s="287"/>
      <c r="BN266" s="287"/>
      <c r="BO266" s="287"/>
      <c r="BP266" s="287"/>
      <c r="BQ266" s="287"/>
      <c r="BR266" s="287"/>
      <c r="BS266" s="287"/>
      <c r="BT266" s="287"/>
      <c r="BU266" s="287"/>
      <c r="BV266" s="287"/>
      <c r="BW266" s="287"/>
      <c r="BX266" s="287"/>
      <c r="BY266" s="287"/>
      <c r="BZ266" s="287"/>
      <c r="CA266" s="287"/>
      <c r="CB266" s="287"/>
      <c r="CC266" s="287"/>
      <c r="CD266" s="287"/>
      <c r="CE266" s="287"/>
      <c r="CF266" s="287"/>
      <c r="CG266" s="287"/>
      <c r="CH266" s="287"/>
      <c r="CI266" s="287"/>
      <c r="CJ266" s="287"/>
      <c r="CK266" s="287"/>
      <c r="CL266" s="287"/>
      <c r="CM266" s="287"/>
      <c r="CN266" s="287"/>
      <c r="CO266" s="287"/>
      <c r="CP266" s="287"/>
      <c r="CQ266" s="287"/>
      <c r="CR266" s="287"/>
      <c r="CS266" s="287"/>
      <c r="CT266" s="287"/>
      <c r="CU266" s="287"/>
      <c r="CV266" s="287"/>
      <c r="CW266" s="287"/>
    </row>
    <row r="267" spans="1:101">
      <c r="A267" s="287"/>
      <c r="B267" s="288" t="s">
        <v>172</v>
      </c>
      <c r="C267" s="288" t="s">
        <v>150</v>
      </c>
      <c r="D267" s="288" t="s">
        <v>148</v>
      </c>
      <c r="E267" s="295" t="s">
        <v>197</v>
      </c>
      <c r="F267" s="190">
        <f t="shared" ref="F267:G267" si="12">IFERROR(F211-F185,"")</f>
        <v>0</v>
      </c>
      <c r="G267" s="190">
        <f t="shared" si="12"/>
        <v>0</v>
      </c>
      <c r="H267" s="287"/>
      <c r="I267" s="287"/>
      <c r="J267" s="287"/>
      <c r="K267" s="287"/>
      <c r="L267" s="287"/>
      <c r="M267" s="287"/>
      <c r="N267" s="287"/>
      <c r="O267" s="287"/>
      <c r="P267" s="287"/>
      <c r="Q267" s="287"/>
      <c r="R267" s="287"/>
      <c r="S267" s="287"/>
      <c r="T267" s="287"/>
      <c r="U267" s="287"/>
      <c r="V267" s="287"/>
      <c r="W267" s="287"/>
      <c r="X267" s="287"/>
      <c r="Y267" s="287"/>
      <c r="Z267" s="287"/>
      <c r="AA267" s="287"/>
      <c r="AB267" s="287"/>
      <c r="AC267" s="287"/>
      <c r="AD267" s="287"/>
      <c r="AE267" s="287"/>
      <c r="AF267" s="287"/>
      <c r="AG267" s="287"/>
      <c r="AH267" s="287"/>
      <c r="AI267" s="287"/>
      <c r="AJ267" s="287"/>
      <c r="AK267" s="287"/>
      <c r="AL267" s="287"/>
      <c r="AM267" s="287"/>
      <c r="AN267" s="287"/>
      <c r="AO267" s="287"/>
      <c r="AP267" s="287"/>
      <c r="AQ267" s="287"/>
      <c r="AR267" s="287"/>
      <c r="AS267" s="287"/>
      <c r="AT267" s="287"/>
      <c r="AU267" s="287"/>
      <c r="AV267" s="287"/>
      <c r="AW267" s="287"/>
      <c r="AX267" s="287"/>
      <c r="AY267" s="287"/>
      <c r="AZ267" s="287"/>
      <c r="BA267" s="287"/>
      <c r="BB267" s="287"/>
      <c r="BC267" s="287"/>
      <c r="BD267" s="287"/>
      <c r="BE267" s="287"/>
      <c r="BF267" s="287"/>
      <c r="BG267" s="287"/>
      <c r="BH267" s="287"/>
      <c r="BI267" s="287"/>
      <c r="BJ267" s="287"/>
      <c r="BK267" s="287"/>
      <c r="BL267" s="287"/>
      <c r="BM267" s="287"/>
      <c r="BN267" s="287"/>
      <c r="BO267" s="287"/>
      <c r="BP267" s="287"/>
      <c r="BQ267" s="287"/>
      <c r="BR267" s="287"/>
      <c r="BS267" s="287"/>
      <c r="BT267" s="287"/>
      <c r="BU267" s="287"/>
      <c r="BV267" s="287"/>
      <c r="BW267" s="287"/>
      <c r="BX267" s="287"/>
      <c r="BY267" s="287"/>
      <c r="BZ267" s="287"/>
      <c r="CA267" s="287"/>
      <c r="CB267" s="287"/>
      <c r="CC267" s="287"/>
      <c r="CD267" s="287"/>
      <c r="CE267" s="287"/>
      <c r="CF267" s="287"/>
      <c r="CG267" s="287"/>
      <c r="CH267" s="287"/>
      <c r="CI267" s="287"/>
      <c r="CJ267" s="287"/>
      <c r="CK267" s="287"/>
      <c r="CL267" s="287"/>
      <c r="CM267" s="287"/>
      <c r="CN267" s="287"/>
      <c r="CO267" s="287"/>
      <c r="CP267" s="287"/>
      <c r="CQ267" s="287"/>
      <c r="CR267" s="287"/>
      <c r="CS267" s="287"/>
      <c r="CT267" s="287"/>
      <c r="CU267" s="287"/>
      <c r="CV267" s="287"/>
      <c r="CW267" s="287"/>
    </row>
    <row r="268" spans="1:101">
      <c r="A268" s="287"/>
      <c r="B268" s="288" t="s">
        <v>175</v>
      </c>
      <c r="C268" s="288" t="s">
        <v>126</v>
      </c>
      <c r="D268" s="288" t="s">
        <v>173</v>
      </c>
      <c r="E268" s="295" t="s">
        <v>197</v>
      </c>
      <c r="F268" s="190">
        <f t="shared" ref="F268:G268" si="13">IFERROR(F212-F186,"")</f>
        <v>0</v>
      </c>
      <c r="G268" s="190">
        <f t="shared" si="13"/>
        <v>0</v>
      </c>
      <c r="H268" s="287"/>
      <c r="I268" s="287"/>
      <c r="J268" s="287"/>
      <c r="K268" s="287"/>
      <c r="L268" s="287"/>
      <c r="M268" s="287"/>
      <c r="N268" s="287"/>
      <c r="O268" s="287"/>
      <c r="P268" s="287"/>
      <c r="Q268" s="287"/>
      <c r="R268" s="287"/>
      <c r="S268" s="287"/>
      <c r="T268" s="287"/>
      <c r="U268" s="287"/>
      <c r="V268" s="287"/>
      <c r="W268" s="287"/>
      <c r="X268" s="287"/>
      <c r="Y268" s="287"/>
      <c r="Z268" s="287"/>
      <c r="AA268" s="287"/>
      <c r="AB268" s="287"/>
      <c r="AC268" s="287"/>
      <c r="AD268" s="287"/>
      <c r="AE268" s="287"/>
      <c r="AF268" s="287"/>
      <c r="AG268" s="287"/>
      <c r="AH268" s="287"/>
      <c r="AI268" s="287"/>
      <c r="AJ268" s="287"/>
      <c r="AK268" s="287"/>
      <c r="AL268" s="287"/>
      <c r="AM268" s="287"/>
      <c r="AN268" s="287"/>
      <c r="AO268" s="287"/>
      <c r="AP268" s="287"/>
      <c r="AQ268" s="287"/>
      <c r="AR268" s="287"/>
      <c r="AS268" s="287"/>
      <c r="AT268" s="287"/>
      <c r="AU268" s="287"/>
      <c r="AV268" s="287"/>
      <c r="AW268" s="287"/>
      <c r="AX268" s="287"/>
      <c r="AY268" s="287"/>
      <c r="AZ268" s="287"/>
      <c r="BA268" s="287"/>
      <c r="BB268" s="287"/>
      <c r="BC268" s="287"/>
      <c r="BD268" s="287"/>
      <c r="BE268" s="287"/>
      <c r="BF268" s="287"/>
      <c r="BG268" s="287"/>
      <c r="BH268" s="287"/>
      <c r="BI268" s="287"/>
      <c r="BJ268" s="287"/>
      <c r="BK268" s="287"/>
      <c r="BL268" s="287"/>
      <c r="BM268" s="287"/>
      <c r="BN268" s="287"/>
      <c r="BO268" s="287"/>
      <c r="BP268" s="287"/>
      <c r="BQ268" s="287"/>
      <c r="BR268" s="287"/>
      <c r="BS268" s="287"/>
      <c r="BT268" s="287"/>
      <c r="BU268" s="287"/>
      <c r="BV268" s="287"/>
      <c r="BW268" s="287"/>
      <c r="BX268" s="287"/>
      <c r="BY268" s="287"/>
      <c r="BZ268" s="287"/>
      <c r="CA268" s="287"/>
      <c r="CB268" s="287"/>
      <c r="CC268" s="287"/>
      <c r="CD268" s="287"/>
      <c r="CE268" s="287"/>
      <c r="CF268" s="287"/>
      <c r="CG268" s="287"/>
      <c r="CH268" s="287"/>
      <c r="CI268" s="287"/>
      <c r="CJ268" s="287"/>
      <c r="CK268" s="287"/>
      <c r="CL268" s="287"/>
      <c r="CM268" s="287"/>
      <c r="CN268" s="287"/>
      <c r="CO268" s="287"/>
      <c r="CP268" s="287"/>
      <c r="CQ268" s="287"/>
      <c r="CR268" s="287"/>
      <c r="CS268" s="287"/>
      <c r="CT268" s="287"/>
      <c r="CU268" s="287"/>
      <c r="CV268" s="287"/>
      <c r="CW268" s="287"/>
    </row>
    <row r="269" spans="1:101">
      <c r="A269" s="287"/>
      <c r="B269" s="288" t="s">
        <v>175</v>
      </c>
      <c r="C269" s="288" t="s">
        <v>126</v>
      </c>
      <c r="D269" s="288" t="s">
        <v>174</v>
      </c>
      <c r="E269" s="295" t="s">
        <v>197</v>
      </c>
      <c r="F269" s="190">
        <f t="shared" ref="F269:G269" si="14">IFERROR(F213-F187,"")</f>
        <v>0</v>
      </c>
      <c r="G269" s="190">
        <f t="shared" si="14"/>
        <v>0</v>
      </c>
      <c r="H269" s="287"/>
      <c r="I269" s="287"/>
      <c r="J269" s="287"/>
      <c r="K269" s="287"/>
      <c r="L269" s="287"/>
      <c r="M269" s="287"/>
      <c r="N269" s="287"/>
      <c r="O269" s="287"/>
      <c r="P269" s="287"/>
      <c r="Q269" s="287"/>
      <c r="R269" s="287"/>
      <c r="S269" s="287"/>
      <c r="T269" s="287"/>
      <c r="U269" s="287"/>
      <c r="V269" s="287"/>
      <c r="W269" s="287"/>
      <c r="X269" s="287"/>
      <c r="Y269" s="287"/>
      <c r="Z269" s="287"/>
      <c r="AA269" s="287"/>
      <c r="AB269" s="287"/>
      <c r="AC269" s="287"/>
      <c r="AD269" s="287"/>
      <c r="AE269" s="287"/>
      <c r="AF269" s="287"/>
      <c r="AG269" s="287"/>
      <c r="AH269" s="287"/>
      <c r="AI269" s="287"/>
      <c r="AJ269" s="287"/>
      <c r="AK269" s="287"/>
      <c r="AL269" s="287"/>
      <c r="AM269" s="287"/>
      <c r="AN269" s="287"/>
      <c r="AO269" s="287"/>
      <c r="AP269" s="287"/>
      <c r="AQ269" s="287"/>
      <c r="AR269" s="287"/>
      <c r="AS269" s="287"/>
      <c r="AT269" s="287"/>
      <c r="AU269" s="287"/>
      <c r="AV269" s="287"/>
      <c r="AW269" s="287"/>
      <c r="AX269" s="287"/>
      <c r="AY269" s="287"/>
      <c r="AZ269" s="287"/>
      <c r="BA269" s="287"/>
      <c r="BB269" s="287"/>
      <c r="BC269" s="287"/>
      <c r="BD269" s="287"/>
      <c r="BE269" s="287"/>
      <c r="BF269" s="287"/>
      <c r="BG269" s="287"/>
      <c r="BH269" s="287"/>
      <c r="BI269" s="287"/>
      <c r="BJ269" s="287"/>
      <c r="BK269" s="287"/>
      <c r="BL269" s="287"/>
      <c r="BM269" s="287"/>
      <c r="BN269" s="287"/>
      <c r="BO269" s="287"/>
      <c r="BP269" s="287"/>
      <c r="BQ269" s="287"/>
      <c r="BR269" s="287"/>
      <c r="BS269" s="287"/>
      <c r="BT269" s="287"/>
      <c r="BU269" s="287"/>
      <c r="BV269" s="287"/>
      <c r="BW269" s="287"/>
      <c r="BX269" s="287"/>
      <c r="BY269" s="287"/>
      <c r="BZ269" s="287"/>
      <c r="CA269" s="287"/>
      <c r="CB269" s="287"/>
      <c r="CC269" s="287"/>
      <c r="CD269" s="287"/>
      <c r="CE269" s="287"/>
      <c r="CF269" s="287"/>
      <c r="CG269" s="287"/>
      <c r="CH269" s="287"/>
      <c r="CI269" s="287"/>
      <c r="CJ269" s="287"/>
      <c r="CK269" s="287"/>
      <c r="CL269" s="287"/>
      <c r="CM269" s="287"/>
      <c r="CN269" s="287"/>
      <c r="CO269" s="287"/>
      <c r="CP269" s="287"/>
      <c r="CQ269" s="287"/>
      <c r="CR269" s="287"/>
      <c r="CS269" s="287"/>
      <c r="CT269" s="287"/>
      <c r="CU269" s="287"/>
      <c r="CV269" s="287"/>
      <c r="CW269" s="287"/>
    </row>
    <row r="270" spans="1:101">
      <c r="A270" s="287"/>
      <c r="B270" s="288" t="s">
        <v>175</v>
      </c>
      <c r="C270" s="288" t="s">
        <v>126</v>
      </c>
      <c r="D270" s="288" t="s">
        <v>148</v>
      </c>
      <c r="E270" s="295" t="s">
        <v>197</v>
      </c>
      <c r="F270" s="190">
        <f t="shared" ref="F270:G270" si="15">IFERROR(F214-F188,"")</f>
        <v>0</v>
      </c>
      <c r="G270" s="190">
        <f t="shared" si="15"/>
        <v>0</v>
      </c>
      <c r="H270" s="287"/>
      <c r="I270" s="287"/>
      <c r="J270" s="287"/>
      <c r="K270" s="287"/>
      <c r="L270" s="287"/>
      <c r="M270" s="287"/>
      <c r="N270" s="287"/>
      <c r="O270" s="287"/>
      <c r="P270" s="287"/>
      <c r="Q270" s="287"/>
      <c r="R270" s="287"/>
      <c r="S270" s="287"/>
      <c r="T270" s="287"/>
      <c r="U270" s="287"/>
      <c r="V270" s="287"/>
      <c r="W270" s="287"/>
      <c r="X270" s="287"/>
      <c r="Y270" s="287"/>
      <c r="Z270" s="287"/>
      <c r="AA270" s="287"/>
      <c r="AB270" s="287"/>
      <c r="AC270" s="287"/>
      <c r="AD270" s="287"/>
      <c r="AE270" s="287"/>
      <c r="AF270" s="287"/>
      <c r="AG270" s="287"/>
      <c r="AH270" s="287"/>
      <c r="AI270" s="287"/>
      <c r="AJ270" s="287"/>
      <c r="AK270" s="287"/>
      <c r="AL270" s="287"/>
      <c r="AM270" s="287"/>
      <c r="AN270" s="287"/>
      <c r="AO270" s="287"/>
      <c r="AP270" s="287"/>
      <c r="AQ270" s="287"/>
      <c r="AR270" s="287"/>
      <c r="AS270" s="287"/>
      <c r="AT270" s="287"/>
      <c r="AU270" s="287"/>
      <c r="AV270" s="287"/>
      <c r="AW270" s="287"/>
      <c r="AX270" s="287"/>
      <c r="AY270" s="287"/>
      <c r="AZ270" s="287"/>
      <c r="BA270" s="287"/>
      <c r="BB270" s="287"/>
      <c r="BC270" s="287"/>
      <c r="BD270" s="287"/>
      <c r="BE270" s="287"/>
      <c r="BF270" s="287"/>
      <c r="BG270" s="287"/>
      <c r="BH270" s="287"/>
      <c r="BI270" s="287"/>
      <c r="BJ270" s="287"/>
      <c r="BK270" s="287"/>
      <c r="BL270" s="287"/>
      <c r="BM270" s="287"/>
      <c r="BN270" s="287"/>
      <c r="BO270" s="287"/>
      <c r="BP270" s="287"/>
      <c r="BQ270" s="287"/>
      <c r="BR270" s="287"/>
      <c r="BS270" s="287"/>
      <c r="BT270" s="287"/>
      <c r="BU270" s="287"/>
      <c r="BV270" s="287"/>
      <c r="BW270" s="287"/>
      <c r="BX270" s="287"/>
      <c r="BY270" s="287"/>
      <c r="BZ270" s="287"/>
      <c r="CA270" s="287"/>
      <c r="CB270" s="287"/>
      <c r="CC270" s="287"/>
      <c r="CD270" s="287"/>
      <c r="CE270" s="287"/>
      <c r="CF270" s="287"/>
      <c r="CG270" s="287"/>
      <c r="CH270" s="287"/>
      <c r="CI270" s="287"/>
      <c r="CJ270" s="287"/>
      <c r="CK270" s="287"/>
      <c r="CL270" s="287"/>
      <c r="CM270" s="287"/>
      <c r="CN270" s="287"/>
      <c r="CO270" s="287"/>
      <c r="CP270" s="287"/>
      <c r="CQ270" s="287"/>
      <c r="CR270" s="287"/>
      <c r="CS270" s="287"/>
      <c r="CT270" s="287"/>
      <c r="CU270" s="287"/>
      <c r="CV270" s="287"/>
      <c r="CW270" s="287"/>
    </row>
    <row r="271" spans="1:101">
      <c r="A271" s="287"/>
      <c r="B271" s="288" t="s">
        <v>175</v>
      </c>
      <c r="C271" s="288" t="s">
        <v>150</v>
      </c>
      <c r="D271" s="288" t="s">
        <v>173</v>
      </c>
      <c r="E271" s="295" t="s">
        <v>197</v>
      </c>
      <c r="F271" s="190">
        <f t="shared" ref="F271:G271" si="16">IFERROR(F215-F189,"")</f>
        <v>0</v>
      </c>
      <c r="G271" s="190">
        <f t="shared" si="16"/>
        <v>0</v>
      </c>
      <c r="H271" s="287"/>
      <c r="I271" s="287"/>
      <c r="J271" s="287"/>
      <c r="K271" s="287"/>
      <c r="L271" s="287"/>
      <c r="M271" s="287"/>
      <c r="N271" s="287"/>
      <c r="O271" s="287"/>
      <c r="P271" s="287"/>
      <c r="Q271" s="287"/>
      <c r="R271" s="287"/>
      <c r="S271" s="287"/>
      <c r="T271" s="287"/>
      <c r="U271" s="287"/>
      <c r="V271" s="287"/>
      <c r="W271" s="287"/>
      <c r="X271" s="287"/>
      <c r="Y271" s="287"/>
      <c r="Z271" s="287"/>
      <c r="AA271" s="287"/>
      <c r="AB271" s="287"/>
      <c r="AC271" s="287"/>
      <c r="AD271" s="287"/>
      <c r="AE271" s="287"/>
      <c r="AF271" s="287"/>
      <c r="AG271" s="287"/>
      <c r="AH271" s="287"/>
      <c r="AI271" s="287"/>
      <c r="AJ271" s="287"/>
      <c r="AK271" s="287"/>
      <c r="AL271" s="287"/>
      <c r="AM271" s="287"/>
      <c r="AN271" s="287"/>
      <c r="AO271" s="287"/>
      <c r="AP271" s="287"/>
      <c r="AQ271" s="287"/>
      <c r="AR271" s="287"/>
      <c r="AS271" s="287"/>
      <c r="AT271" s="287"/>
      <c r="AU271" s="287"/>
      <c r="AV271" s="287"/>
      <c r="AW271" s="287"/>
      <c r="AX271" s="287"/>
      <c r="AY271" s="287"/>
      <c r="AZ271" s="287"/>
      <c r="BA271" s="287"/>
      <c r="BB271" s="287"/>
      <c r="BC271" s="287"/>
      <c r="BD271" s="287"/>
      <c r="BE271" s="287"/>
      <c r="BF271" s="287"/>
      <c r="BG271" s="287"/>
      <c r="BH271" s="287"/>
      <c r="BI271" s="287"/>
      <c r="BJ271" s="287"/>
      <c r="BK271" s="287"/>
      <c r="BL271" s="287"/>
      <c r="BM271" s="287"/>
      <c r="BN271" s="287"/>
      <c r="BO271" s="287"/>
      <c r="BP271" s="287"/>
      <c r="BQ271" s="287"/>
      <c r="BR271" s="287"/>
      <c r="BS271" s="287"/>
      <c r="BT271" s="287"/>
      <c r="BU271" s="287"/>
      <c r="BV271" s="287"/>
      <c r="BW271" s="287"/>
      <c r="BX271" s="287"/>
      <c r="BY271" s="287"/>
      <c r="BZ271" s="287"/>
      <c r="CA271" s="287"/>
      <c r="CB271" s="287"/>
      <c r="CC271" s="287"/>
      <c r="CD271" s="287"/>
      <c r="CE271" s="287"/>
      <c r="CF271" s="287"/>
      <c r="CG271" s="287"/>
      <c r="CH271" s="287"/>
      <c r="CI271" s="287"/>
      <c r="CJ271" s="287"/>
      <c r="CK271" s="287"/>
      <c r="CL271" s="287"/>
      <c r="CM271" s="287"/>
      <c r="CN271" s="287"/>
      <c r="CO271" s="287"/>
      <c r="CP271" s="287"/>
      <c r="CQ271" s="287"/>
      <c r="CR271" s="287"/>
      <c r="CS271" s="287"/>
      <c r="CT271" s="287"/>
      <c r="CU271" s="287"/>
      <c r="CV271" s="287"/>
      <c r="CW271" s="287"/>
    </row>
    <row r="272" spans="1:101">
      <c r="A272" s="287"/>
      <c r="B272" s="288" t="s">
        <v>175</v>
      </c>
      <c r="C272" s="288" t="s">
        <v>150</v>
      </c>
      <c r="D272" s="288" t="s">
        <v>174</v>
      </c>
      <c r="E272" s="295" t="s">
        <v>197</v>
      </c>
      <c r="F272" s="190">
        <f t="shared" ref="F272:G272" si="17">IFERROR(F216-F190,"")</f>
        <v>0</v>
      </c>
      <c r="G272" s="190">
        <f t="shared" si="17"/>
        <v>0</v>
      </c>
      <c r="H272" s="287"/>
      <c r="I272" s="287"/>
      <c r="J272" s="287"/>
      <c r="K272" s="287"/>
      <c r="L272" s="287"/>
      <c r="M272" s="287"/>
      <c r="N272" s="287"/>
      <c r="O272" s="287"/>
      <c r="P272" s="287"/>
      <c r="Q272" s="287"/>
      <c r="R272" s="287"/>
      <c r="S272" s="287"/>
      <c r="T272" s="287"/>
      <c r="U272" s="287"/>
      <c r="V272" s="287"/>
      <c r="W272" s="287"/>
      <c r="X272" s="287"/>
      <c r="Y272" s="287"/>
      <c r="Z272" s="287"/>
      <c r="AA272" s="287"/>
      <c r="AB272" s="287"/>
      <c r="AC272" s="287"/>
      <c r="AD272" s="287"/>
      <c r="AE272" s="287"/>
      <c r="AF272" s="287"/>
      <c r="AG272" s="287"/>
      <c r="AH272" s="287"/>
      <c r="AI272" s="287"/>
      <c r="AJ272" s="287"/>
      <c r="AK272" s="287"/>
      <c r="AL272" s="287"/>
      <c r="AM272" s="287"/>
      <c r="AN272" s="287"/>
      <c r="AO272" s="287"/>
      <c r="AP272" s="287"/>
      <c r="AQ272" s="287"/>
      <c r="AR272" s="287"/>
      <c r="AS272" s="287"/>
      <c r="AT272" s="287"/>
      <c r="AU272" s="287"/>
      <c r="AV272" s="287"/>
      <c r="AW272" s="287"/>
      <c r="AX272" s="287"/>
      <c r="AY272" s="287"/>
      <c r="AZ272" s="287"/>
      <c r="BA272" s="287"/>
      <c r="BB272" s="287"/>
      <c r="BC272" s="287"/>
      <c r="BD272" s="287"/>
      <c r="BE272" s="287"/>
      <c r="BF272" s="287"/>
      <c r="BG272" s="287"/>
      <c r="BH272" s="287"/>
      <c r="BI272" s="287"/>
      <c r="BJ272" s="287"/>
      <c r="BK272" s="287"/>
      <c r="BL272" s="287"/>
      <c r="BM272" s="287"/>
      <c r="BN272" s="287"/>
      <c r="BO272" s="287"/>
      <c r="BP272" s="287"/>
      <c r="BQ272" s="287"/>
      <c r="BR272" s="287"/>
      <c r="BS272" s="287"/>
      <c r="BT272" s="287"/>
      <c r="BU272" s="287"/>
      <c r="BV272" s="287"/>
      <c r="BW272" s="287"/>
      <c r="BX272" s="287"/>
      <c r="BY272" s="287"/>
      <c r="BZ272" s="287"/>
      <c r="CA272" s="287"/>
      <c r="CB272" s="287"/>
      <c r="CC272" s="287"/>
      <c r="CD272" s="287"/>
      <c r="CE272" s="287"/>
      <c r="CF272" s="287"/>
      <c r="CG272" s="287"/>
      <c r="CH272" s="287"/>
      <c r="CI272" s="287"/>
      <c r="CJ272" s="287"/>
      <c r="CK272" s="287"/>
      <c r="CL272" s="287"/>
      <c r="CM272" s="287"/>
      <c r="CN272" s="287"/>
      <c r="CO272" s="287"/>
      <c r="CP272" s="287"/>
      <c r="CQ272" s="287"/>
      <c r="CR272" s="287"/>
      <c r="CS272" s="287"/>
      <c r="CT272" s="287"/>
      <c r="CU272" s="287"/>
      <c r="CV272" s="287"/>
      <c r="CW272" s="287"/>
    </row>
    <row r="273" spans="1:101">
      <c r="A273" s="287"/>
      <c r="B273" s="288" t="s">
        <v>175</v>
      </c>
      <c r="C273" s="288" t="s">
        <v>150</v>
      </c>
      <c r="D273" s="288" t="s">
        <v>148</v>
      </c>
      <c r="E273" s="295" t="s">
        <v>197</v>
      </c>
      <c r="F273" s="190">
        <f t="shared" ref="F273:G273" si="18">IFERROR(F217-F191,"")</f>
        <v>0</v>
      </c>
      <c r="G273" s="190">
        <f t="shared" si="18"/>
        <v>0</v>
      </c>
      <c r="H273" s="287"/>
      <c r="I273" s="287"/>
      <c r="J273" s="287"/>
      <c r="K273" s="287"/>
      <c r="L273" s="287"/>
      <c r="M273" s="287"/>
      <c r="N273" s="287"/>
      <c r="O273" s="287"/>
      <c r="P273" s="287"/>
      <c r="Q273" s="287"/>
      <c r="R273" s="287"/>
      <c r="S273" s="287"/>
      <c r="T273" s="287"/>
      <c r="U273" s="287"/>
      <c r="V273" s="287"/>
      <c r="W273" s="287"/>
      <c r="X273" s="287"/>
      <c r="Y273" s="287"/>
      <c r="Z273" s="287"/>
      <c r="AA273" s="287"/>
      <c r="AB273" s="287"/>
      <c r="AC273" s="287"/>
      <c r="AD273" s="287"/>
      <c r="AE273" s="287"/>
      <c r="AF273" s="287"/>
      <c r="AG273" s="287"/>
      <c r="AH273" s="287"/>
      <c r="AI273" s="287"/>
      <c r="AJ273" s="287"/>
      <c r="AK273" s="287"/>
      <c r="AL273" s="287"/>
      <c r="AM273" s="287"/>
      <c r="AN273" s="287"/>
      <c r="AO273" s="287"/>
      <c r="AP273" s="287"/>
      <c r="AQ273" s="287"/>
      <c r="AR273" s="287"/>
      <c r="AS273" s="287"/>
      <c r="AT273" s="287"/>
      <c r="AU273" s="287"/>
      <c r="AV273" s="287"/>
      <c r="AW273" s="287"/>
      <c r="AX273" s="287"/>
      <c r="AY273" s="287"/>
      <c r="AZ273" s="287"/>
      <c r="BA273" s="287"/>
      <c r="BB273" s="287"/>
      <c r="BC273" s="287"/>
      <c r="BD273" s="287"/>
      <c r="BE273" s="287"/>
      <c r="BF273" s="287"/>
      <c r="BG273" s="287"/>
      <c r="BH273" s="287"/>
      <c r="BI273" s="287"/>
      <c r="BJ273" s="287"/>
      <c r="BK273" s="287"/>
      <c r="BL273" s="287"/>
      <c r="BM273" s="287"/>
      <c r="BN273" s="287"/>
      <c r="BO273" s="287"/>
      <c r="BP273" s="287"/>
      <c r="BQ273" s="287"/>
      <c r="BR273" s="287"/>
      <c r="BS273" s="287"/>
      <c r="BT273" s="287"/>
      <c r="BU273" s="287"/>
      <c r="BV273" s="287"/>
      <c r="BW273" s="287"/>
      <c r="BX273" s="287"/>
      <c r="BY273" s="287"/>
      <c r="BZ273" s="287"/>
      <c r="CA273" s="287"/>
      <c r="CB273" s="287"/>
      <c r="CC273" s="287"/>
      <c r="CD273" s="287"/>
      <c r="CE273" s="287"/>
      <c r="CF273" s="287"/>
      <c r="CG273" s="287"/>
      <c r="CH273" s="287"/>
      <c r="CI273" s="287"/>
      <c r="CJ273" s="287"/>
      <c r="CK273" s="287"/>
      <c r="CL273" s="287"/>
      <c r="CM273" s="287"/>
      <c r="CN273" s="287"/>
      <c r="CO273" s="287"/>
      <c r="CP273" s="287"/>
      <c r="CQ273" s="287"/>
      <c r="CR273" s="287"/>
      <c r="CS273" s="287"/>
      <c r="CT273" s="287"/>
      <c r="CU273" s="287"/>
      <c r="CV273" s="287"/>
      <c r="CW273" s="287"/>
    </row>
    <row r="274" spans="1:101">
      <c r="A274" s="287"/>
      <c r="B274" s="288" t="s">
        <v>176</v>
      </c>
      <c r="C274" s="288" t="s">
        <v>126</v>
      </c>
      <c r="D274" s="288" t="s">
        <v>173</v>
      </c>
      <c r="E274" s="295" t="s">
        <v>197</v>
      </c>
      <c r="F274" s="190">
        <f t="shared" ref="F274:G274" si="19">IFERROR(F218-F192,"")</f>
        <v>0</v>
      </c>
      <c r="G274" s="190">
        <f t="shared" si="19"/>
        <v>0</v>
      </c>
      <c r="H274" s="287"/>
      <c r="I274" s="287"/>
      <c r="J274" s="287"/>
      <c r="K274" s="287"/>
      <c r="L274" s="287"/>
      <c r="M274" s="287"/>
      <c r="N274" s="287"/>
      <c r="O274" s="287"/>
      <c r="P274" s="287"/>
      <c r="Q274" s="287"/>
      <c r="R274" s="287"/>
      <c r="S274" s="287"/>
      <c r="T274" s="287"/>
      <c r="U274" s="287"/>
      <c r="V274" s="287"/>
      <c r="W274" s="287"/>
      <c r="X274" s="287"/>
      <c r="Y274" s="287"/>
      <c r="Z274" s="287"/>
      <c r="AA274" s="287"/>
      <c r="AB274" s="287"/>
      <c r="AC274" s="287"/>
      <c r="AD274" s="287"/>
      <c r="AE274" s="287"/>
      <c r="AF274" s="287"/>
      <c r="AG274" s="287"/>
      <c r="AH274" s="287"/>
      <c r="AI274" s="287"/>
      <c r="AJ274" s="287"/>
      <c r="AK274" s="287"/>
      <c r="AL274" s="287"/>
      <c r="AM274" s="287"/>
      <c r="AN274" s="287"/>
      <c r="AO274" s="287"/>
      <c r="AP274" s="287"/>
      <c r="AQ274" s="287"/>
      <c r="AR274" s="287"/>
      <c r="AS274" s="287"/>
      <c r="AT274" s="287"/>
      <c r="AU274" s="287"/>
      <c r="AV274" s="287"/>
      <c r="AW274" s="287"/>
      <c r="AX274" s="287"/>
      <c r="AY274" s="287"/>
      <c r="AZ274" s="287"/>
      <c r="BA274" s="287"/>
      <c r="BB274" s="287"/>
      <c r="BC274" s="287"/>
      <c r="BD274" s="287"/>
      <c r="BE274" s="287"/>
      <c r="BF274" s="287"/>
      <c r="BG274" s="287"/>
      <c r="BH274" s="287"/>
      <c r="BI274" s="287"/>
      <c r="BJ274" s="287"/>
      <c r="BK274" s="287"/>
      <c r="BL274" s="287"/>
      <c r="BM274" s="287"/>
      <c r="BN274" s="287"/>
      <c r="BO274" s="287"/>
      <c r="BP274" s="287"/>
      <c r="BQ274" s="287"/>
      <c r="BR274" s="287"/>
      <c r="BS274" s="287"/>
      <c r="BT274" s="287"/>
      <c r="BU274" s="287"/>
      <c r="BV274" s="287"/>
      <c r="BW274" s="287"/>
      <c r="BX274" s="287"/>
      <c r="BY274" s="287"/>
      <c r="BZ274" s="287"/>
      <c r="CA274" s="287"/>
      <c r="CB274" s="287"/>
      <c r="CC274" s="287"/>
      <c r="CD274" s="287"/>
      <c r="CE274" s="287"/>
      <c r="CF274" s="287"/>
      <c r="CG274" s="287"/>
      <c r="CH274" s="287"/>
      <c r="CI274" s="287"/>
      <c r="CJ274" s="287"/>
      <c r="CK274" s="287"/>
      <c r="CL274" s="287"/>
      <c r="CM274" s="287"/>
      <c r="CN274" s="287"/>
      <c r="CO274" s="287"/>
      <c r="CP274" s="287"/>
      <c r="CQ274" s="287"/>
      <c r="CR274" s="287"/>
      <c r="CS274" s="287"/>
      <c r="CT274" s="287"/>
      <c r="CU274" s="287"/>
      <c r="CV274" s="287"/>
      <c r="CW274" s="287"/>
    </row>
    <row r="275" spans="1:101">
      <c r="A275" s="287"/>
      <c r="B275" s="288" t="s">
        <v>176</v>
      </c>
      <c r="C275" s="288" t="s">
        <v>126</v>
      </c>
      <c r="D275" s="288" t="s">
        <v>174</v>
      </c>
      <c r="E275" s="295" t="s">
        <v>197</v>
      </c>
      <c r="F275" s="190">
        <f t="shared" ref="F275:G275" si="20">IFERROR(F219-F193,"")</f>
        <v>0</v>
      </c>
      <c r="G275" s="190">
        <f t="shared" si="20"/>
        <v>0</v>
      </c>
      <c r="H275" s="287"/>
      <c r="I275" s="287"/>
      <c r="J275" s="287"/>
      <c r="K275" s="287"/>
      <c r="L275" s="287"/>
      <c r="M275" s="287"/>
      <c r="N275" s="287"/>
      <c r="O275" s="287"/>
      <c r="P275" s="287"/>
      <c r="Q275" s="287"/>
      <c r="R275" s="287"/>
      <c r="S275" s="287"/>
      <c r="T275" s="287"/>
      <c r="U275" s="287"/>
      <c r="V275" s="287"/>
      <c r="W275" s="287"/>
      <c r="X275" s="287"/>
      <c r="Y275" s="287"/>
      <c r="Z275" s="287"/>
      <c r="AA275" s="287"/>
      <c r="AB275" s="287"/>
      <c r="AC275" s="287"/>
      <c r="AD275" s="287"/>
      <c r="AE275" s="287"/>
      <c r="AF275" s="287"/>
      <c r="AG275" s="287"/>
      <c r="AH275" s="287"/>
      <c r="AI275" s="287"/>
      <c r="AJ275" s="287"/>
      <c r="AK275" s="287"/>
      <c r="AL275" s="287"/>
      <c r="AM275" s="287"/>
      <c r="AN275" s="287"/>
      <c r="AO275" s="287"/>
      <c r="AP275" s="287"/>
      <c r="AQ275" s="287"/>
      <c r="AR275" s="287"/>
      <c r="AS275" s="287"/>
      <c r="AT275" s="287"/>
      <c r="AU275" s="287"/>
      <c r="AV275" s="287"/>
      <c r="AW275" s="287"/>
      <c r="AX275" s="287"/>
      <c r="AY275" s="287"/>
      <c r="AZ275" s="287"/>
      <c r="BA275" s="287"/>
      <c r="BB275" s="287"/>
      <c r="BC275" s="287"/>
      <c r="BD275" s="287"/>
      <c r="BE275" s="287"/>
      <c r="BF275" s="287"/>
      <c r="BG275" s="287"/>
      <c r="BH275" s="287"/>
      <c r="BI275" s="287"/>
      <c r="BJ275" s="287"/>
      <c r="BK275" s="287"/>
      <c r="BL275" s="287"/>
      <c r="BM275" s="287"/>
      <c r="BN275" s="287"/>
      <c r="BO275" s="287"/>
      <c r="BP275" s="287"/>
      <c r="BQ275" s="287"/>
      <c r="BR275" s="287"/>
      <c r="BS275" s="287"/>
      <c r="BT275" s="287"/>
      <c r="BU275" s="287"/>
      <c r="BV275" s="287"/>
      <c r="BW275" s="287"/>
      <c r="BX275" s="287"/>
      <c r="BY275" s="287"/>
      <c r="BZ275" s="287"/>
      <c r="CA275" s="287"/>
      <c r="CB275" s="287"/>
      <c r="CC275" s="287"/>
      <c r="CD275" s="287"/>
      <c r="CE275" s="287"/>
      <c r="CF275" s="287"/>
      <c r="CG275" s="287"/>
      <c r="CH275" s="287"/>
      <c r="CI275" s="287"/>
      <c r="CJ275" s="287"/>
      <c r="CK275" s="287"/>
      <c r="CL275" s="287"/>
      <c r="CM275" s="287"/>
      <c r="CN275" s="287"/>
      <c r="CO275" s="287"/>
      <c r="CP275" s="287"/>
      <c r="CQ275" s="287"/>
      <c r="CR275" s="287"/>
      <c r="CS275" s="287"/>
      <c r="CT275" s="287"/>
      <c r="CU275" s="287"/>
      <c r="CV275" s="287"/>
      <c r="CW275" s="287"/>
    </row>
    <row r="276" spans="1:101">
      <c r="A276" s="287"/>
      <c r="B276" s="288" t="s">
        <v>176</v>
      </c>
      <c r="C276" s="288" t="s">
        <v>126</v>
      </c>
      <c r="D276" s="288" t="s">
        <v>148</v>
      </c>
      <c r="E276" s="295" t="s">
        <v>197</v>
      </c>
      <c r="F276" s="190">
        <f t="shared" ref="F276:G276" si="21">IFERROR(F220-F194,"")</f>
        <v>0</v>
      </c>
      <c r="G276" s="190">
        <f t="shared" si="21"/>
        <v>0</v>
      </c>
      <c r="H276" s="287"/>
      <c r="I276" s="287"/>
      <c r="J276" s="287"/>
      <c r="K276" s="287"/>
      <c r="L276" s="287"/>
      <c r="M276" s="287"/>
      <c r="N276" s="287"/>
      <c r="O276" s="287"/>
      <c r="P276" s="287"/>
      <c r="Q276" s="287"/>
      <c r="R276" s="287"/>
      <c r="S276" s="287"/>
      <c r="T276" s="287"/>
      <c r="U276" s="287"/>
      <c r="V276" s="287"/>
      <c r="W276" s="287"/>
      <c r="X276" s="287"/>
      <c r="Y276" s="287"/>
      <c r="Z276" s="287"/>
      <c r="AA276" s="287"/>
      <c r="AB276" s="287"/>
      <c r="AC276" s="287"/>
      <c r="AD276" s="287"/>
      <c r="AE276" s="287"/>
      <c r="AF276" s="287"/>
      <c r="AG276" s="287"/>
      <c r="AH276" s="287"/>
      <c r="AI276" s="287"/>
      <c r="AJ276" s="287"/>
      <c r="AK276" s="287"/>
      <c r="AL276" s="287"/>
      <c r="AM276" s="287"/>
      <c r="AN276" s="287"/>
      <c r="AO276" s="287"/>
      <c r="AP276" s="287"/>
      <c r="AQ276" s="287"/>
      <c r="AR276" s="287"/>
      <c r="AS276" s="287"/>
      <c r="AT276" s="287"/>
      <c r="AU276" s="287"/>
      <c r="AV276" s="287"/>
      <c r="AW276" s="287"/>
      <c r="AX276" s="287"/>
      <c r="AY276" s="287"/>
      <c r="AZ276" s="287"/>
      <c r="BA276" s="287"/>
      <c r="BB276" s="287"/>
      <c r="BC276" s="287"/>
      <c r="BD276" s="287"/>
      <c r="BE276" s="287"/>
      <c r="BF276" s="287"/>
      <c r="BG276" s="287"/>
      <c r="BH276" s="287"/>
      <c r="BI276" s="287"/>
      <c r="BJ276" s="287"/>
      <c r="BK276" s="287"/>
      <c r="BL276" s="287"/>
      <c r="BM276" s="287"/>
      <c r="BN276" s="287"/>
      <c r="BO276" s="287"/>
      <c r="BP276" s="287"/>
      <c r="BQ276" s="287"/>
      <c r="BR276" s="287"/>
      <c r="BS276" s="287"/>
      <c r="BT276" s="287"/>
      <c r="BU276" s="287"/>
      <c r="BV276" s="287"/>
      <c r="BW276" s="287"/>
      <c r="BX276" s="287"/>
      <c r="BY276" s="287"/>
      <c r="BZ276" s="287"/>
      <c r="CA276" s="287"/>
      <c r="CB276" s="287"/>
      <c r="CC276" s="287"/>
      <c r="CD276" s="287"/>
      <c r="CE276" s="287"/>
      <c r="CF276" s="287"/>
      <c r="CG276" s="287"/>
      <c r="CH276" s="287"/>
      <c r="CI276" s="287"/>
      <c r="CJ276" s="287"/>
      <c r="CK276" s="287"/>
      <c r="CL276" s="287"/>
      <c r="CM276" s="287"/>
      <c r="CN276" s="287"/>
      <c r="CO276" s="287"/>
      <c r="CP276" s="287"/>
      <c r="CQ276" s="287"/>
      <c r="CR276" s="287"/>
      <c r="CS276" s="287"/>
      <c r="CT276" s="287"/>
      <c r="CU276" s="287"/>
      <c r="CV276" s="287"/>
      <c r="CW276" s="287"/>
    </row>
    <row r="277" spans="1:101">
      <c r="A277" s="287"/>
      <c r="B277" s="288" t="s">
        <v>176</v>
      </c>
      <c r="C277" s="288" t="s">
        <v>150</v>
      </c>
      <c r="D277" s="288" t="s">
        <v>173</v>
      </c>
      <c r="E277" s="295" t="s">
        <v>197</v>
      </c>
      <c r="F277" s="190">
        <f t="shared" ref="F277:G277" si="22">IFERROR(F221-F195,"")</f>
        <v>0</v>
      </c>
      <c r="G277" s="190">
        <f t="shared" si="22"/>
        <v>0</v>
      </c>
      <c r="H277" s="287"/>
      <c r="I277" s="287"/>
      <c r="J277" s="287"/>
      <c r="K277" s="287"/>
      <c r="L277" s="287"/>
      <c r="M277" s="287"/>
      <c r="N277" s="287"/>
      <c r="O277" s="287"/>
      <c r="P277" s="287"/>
      <c r="Q277" s="287"/>
      <c r="R277" s="287"/>
      <c r="S277" s="287"/>
      <c r="T277" s="287"/>
      <c r="U277" s="287"/>
      <c r="V277" s="287"/>
      <c r="W277" s="287"/>
      <c r="X277" s="287"/>
      <c r="Y277" s="287"/>
      <c r="Z277" s="287"/>
      <c r="AA277" s="287"/>
      <c r="AB277" s="287"/>
      <c r="AC277" s="287"/>
      <c r="AD277" s="287"/>
      <c r="AE277" s="287"/>
      <c r="AF277" s="287"/>
      <c r="AG277" s="287"/>
      <c r="AH277" s="287"/>
      <c r="AI277" s="287"/>
      <c r="AJ277" s="287"/>
      <c r="AK277" s="287"/>
      <c r="AL277" s="287"/>
      <c r="AM277" s="287"/>
      <c r="AN277" s="287"/>
      <c r="AO277" s="287"/>
      <c r="AP277" s="287"/>
      <c r="AQ277" s="287"/>
      <c r="AR277" s="287"/>
      <c r="AS277" s="287"/>
      <c r="AT277" s="287"/>
      <c r="AU277" s="287"/>
      <c r="AV277" s="287"/>
      <c r="AW277" s="287"/>
      <c r="AX277" s="287"/>
      <c r="AY277" s="287"/>
      <c r="AZ277" s="287"/>
      <c r="BA277" s="287"/>
      <c r="BB277" s="287"/>
      <c r="BC277" s="287"/>
      <c r="BD277" s="287"/>
      <c r="BE277" s="287"/>
      <c r="BF277" s="287"/>
      <c r="BG277" s="287"/>
      <c r="BH277" s="287"/>
      <c r="BI277" s="287"/>
      <c r="BJ277" s="287"/>
      <c r="BK277" s="287"/>
      <c r="BL277" s="287"/>
      <c r="BM277" s="287"/>
      <c r="BN277" s="287"/>
      <c r="BO277" s="287"/>
      <c r="BP277" s="287"/>
      <c r="BQ277" s="287"/>
      <c r="BR277" s="287"/>
      <c r="BS277" s="287"/>
      <c r="BT277" s="287"/>
      <c r="BU277" s="287"/>
      <c r="BV277" s="287"/>
      <c r="BW277" s="287"/>
      <c r="BX277" s="287"/>
      <c r="BY277" s="287"/>
      <c r="BZ277" s="287"/>
      <c r="CA277" s="287"/>
      <c r="CB277" s="287"/>
      <c r="CC277" s="287"/>
      <c r="CD277" s="287"/>
      <c r="CE277" s="287"/>
      <c r="CF277" s="287"/>
      <c r="CG277" s="287"/>
      <c r="CH277" s="287"/>
      <c r="CI277" s="287"/>
      <c r="CJ277" s="287"/>
      <c r="CK277" s="287"/>
      <c r="CL277" s="287"/>
      <c r="CM277" s="287"/>
      <c r="CN277" s="287"/>
      <c r="CO277" s="287"/>
      <c r="CP277" s="287"/>
      <c r="CQ277" s="287"/>
      <c r="CR277" s="287"/>
      <c r="CS277" s="287"/>
      <c r="CT277" s="287"/>
      <c r="CU277" s="287"/>
      <c r="CV277" s="287"/>
      <c r="CW277" s="287"/>
    </row>
    <row r="278" spans="1:101">
      <c r="A278" s="287"/>
      <c r="B278" s="288" t="s">
        <v>176</v>
      </c>
      <c r="C278" s="288" t="s">
        <v>150</v>
      </c>
      <c r="D278" s="288" t="s">
        <v>174</v>
      </c>
      <c r="E278" s="295" t="s">
        <v>197</v>
      </c>
      <c r="F278" s="190">
        <f t="shared" ref="F278:G278" si="23">IFERROR(F222-F196,"")</f>
        <v>0</v>
      </c>
      <c r="G278" s="190">
        <f t="shared" si="23"/>
        <v>0</v>
      </c>
      <c r="H278" s="287"/>
      <c r="I278" s="287"/>
      <c r="J278" s="287"/>
      <c r="K278" s="287"/>
      <c r="L278" s="287"/>
      <c r="M278" s="287"/>
      <c r="N278" s="287"/>
      <c r="O278" s="287"/>
      <c r="P278" s="287"/>
      <c r="Q278" s="287"/>
      <c r="R278" s="287"/>
      <c r="S278" s="287"/>
      <c r="T278" s="287"/>
      <c r="U278" s="287"/>
      <c r="V278" s="287"/>
      <c r="W278" s="287"/>
      <c r="X278" s="287"/>
      <c r="Y278" s="287"/>
      <c r="Z278" s="287"/>
      <c r="AA278" s="287"/>
      <c r="AB278" s="287"/>
      <c r="AC278" s="287"/>
      <c r="AD278" s="287"/>
      <c r="AE278" s="287"/>
      <c r="AF278" s="287"/>
      <c r="AG278" s="287"/>
      <c r="AH278" s="287"/>
      <c r="AI278" s="287"/>
      <c r="AJ278" s="287"/>
      <c r="AK278" s="287"/>
      <c r="AL278" s="287"/>
      <c r="AM278" s="287"/>
      <c r="AN278" s="287"/>
      <c r="AO278" s="287"/>
      <c r="AP278" s="287"/>
      <c r="AQ278" s="287"/>
      <c r="AR278" s="287"/>
      <c r="AS278" s="287"/>
      <c r="AT278" s="287"/>
      <c r="AU278" s="287"/>
      <c r="AV278" s="287"/>
      <c r="AW278" s="287"/>
      <c r="AX278" s="287"/>
      <c r="AY278" s="287"/>
      <c r="AZ278" s="287"/>
      <c r="BA278" s="287"/>
      <c r="BB278" s="287"/>
      <c r="BC278" s="287"/>
      <c r="BD278" s="287"/>
      <c r="BE278" s="287"/>
      <c r="BF278" s="287"/>
      <c r="BG278" s="287"/>
      <c r="BH278" s="287"/>
      <c r="BI278" s="287"/>
      <c r="BJ278" s="287"/>
      <c r="BK278" s="287"/>
      <c r="BL278" s="287"/>
      <c r="BM278" s="287"/>
      <c r="BN278" s="287"/>
      <c r="BO278" s="287"/>
      <c r="BP278" s="287"/>
      <c r="BQ278" s="287"/>
      <c r="BR278" s="287"/>
      <c r="BS278" s="287"/>
      <c r="BT278" s="287"/>
      <c r="BU278" s="287"/>
      <c r="BV278" s="287"/>
      <c r="BW278" s="287"/>
      <c r="BX278" s="287"/>
      <c r="BY278" s="287"/>
      <c r="BZ278" s="287"/>
      <c r="CA278" s="287"/>
      <c r="CB278" s="287"/>
      <c r="CC278" s="287"/>
      <c r="CD278" s="287"/>
      <c r="CE278" s="287"/>
      <c r="CF278" s="287"/>
      <c r="CG278" s="287"/>
      <c r="CH278" s="287"/>
      <c r="CI278" s="287"/>
      <c r="CJ278" s="287"/>
      <c r="CK278" s="287"/>
      <c r="CL278" s="287"/>
      <c r="CM278" s="287"/>
      <c r="CN278" s="287"/>
      <c r="CO278" s="287"/>
      <c r="CP278" s="287"/>
      <c r="CQ278" s="287"/>
      <c r="CR278" s="287"/>
      <c r="CS278" s="287"/>
      <c r="CT278" s="287"/>
      <c r="CU278" s="287"/>
      <c r="CV278" s="287"/>
      <c r="CW278" s="287"/>
    </row>
    <row r="279" spans="1:101">
      <c r="A279" s="287"/>
      <c r="B279" s="288" t="s">
        <v>176</v>
      </c>
      <c r="C279" s="288" t="s">
        <v>150</v>
      </c>
      <c r="D279" s="288" t="s">
        <v>148</v>
      </c>
      <c r="E279" s="295" t="s">
        <v>197</v>
      </c>
      <c r="F279" s="190">
        <f t="shared" ref="F279:G279" si="24">IFERROR(F223-F197,"")</f>
        <v>0</v>
      </c>
      <c r="G279" s="190">
        <f t="shared" si="24"/>
        <v>0</v>
      </c>
      <c r="H279" s="287"/>
      <c r="I279" s="287"/>
      <c r="J279" s="287"/>
      <c r="K279" s="287"/>
      <c r="L279" s="287"/>
      <c r="M279" s="287"/>
      <c r="N279" s="287"/>
      <c r="O279" s="287"/>
      <c r="P279" s="287"/>
      <c r="Q279" s="287"/>
      <c r="R279" s="287"/>
      <c r="S279" s="287"/>
      <c r="T279" s="287"/>
      <c r="U279" s="287"/>
      <c r="V279" s="287"/>
      <c r="W279" s="287"/>
      <c r="X279" s="287"/>
      <c r="Y279" s="287"/>
      <c r="Z279" s="287"/>
      <c r="AA279" s="287"/>
      <c r="AB279" s="287"/>
      <c r="AC279" s="287"/>
      <c r="AD279" s="287"/>
      <c r="AE279" s="287"/>
      <c r="AF279" s="287"/>
      <c r="AG279" s="287"/>
      <c r="AH279" s="287"/>
      <c r="AI279" s="287"/>
      <c r="AJ279" s="287"/>
      <c r="AK279" s="287"/>
      <c r="AL279" s="287"/>
      <c r="AM279" s="287"/>
      <c r="AN279" s="287"/>
      <c r="AO279" s="287"/>
      <c r="AP279" s="287"/>
      <c r="AQ279" s="287"/>
      <c r="AR279" s="287"/>
      <c r="AS279" s="287"/>
      <c r="AT279" s="287"/>
      <c r="AU279" s="287"/>
      <c r="AV279" s="287"/>
      <c r="AW279" s="287"/>
      <c r="AX279" s="287"/>
      <c r="AY279" s="287"/>
      <c r="AZ279" s="287"/>
      <c r="BA279" s="287"/>
      <c r="BB279" s="287"/>
      <c r="BC279" s="287"/>
      <c r="BD279" s="287"/>
      <c r="BE279" s="287"/>
      <c r="BF279" s="287"/>
      <c r="BG279" s="287"/>
      <c r="BH279" s="287"/>
      <c r="BI279" s="287"/>
      <c r="BJ279" s="287"/>
      <c r="BK279" s="287"/>
      <c r="BL279" s="287"/>
      <c r="BM279" s="287"/>
      <c r="BN279" s="287"/>
      <c r="BO279" s="287"/>
      <c r="BP279" s="287"/>
      <c r="BQ279" s="287"/>
      <c r="BR279" s="287"/>
      <c r="BS279" s="287"/>
      <c r="BT279" s="287"/>
      <c r="BU279" s="287"/>
      <c r="BV279" s="287"/>
      <c r="BW279" s="287"/>
      <c r="BX279" s="287"/>
      <c r="BY279" s="287"/>
      <c r="BZ279" s="287"/>
      <c r="CA279" s="287"/>
      <c r="CB279" s="287"/>
      <c r="CC279" s="287"/>
      <c r="CD279" s="287"/>
      <c r="CE279" s="287"/>
      <c r="CF279" s="287"/>
      <c r="CG279" s="287"/>
      <c r="CH279" s="287"/>
      <c r="CI279" s="287"/>
      <c r="CJ279" s="287"/>
      <c r="CK279" s="287"/>
      <c r="CL279" s="287"/>
      <c r="CM279" s="287"/>
      <c r="CN279" s="287"/>
      <c r="CO279" s="287"/>
      <c r="CP279" s="287"/>
      <c r="CQ279" s="287"/>
      <c r="CR279" s="287"/>
      <c r="CS279" s="287"/>
      <c r="CT279" s="287"/>
      <c r="CU279" s="287"/>
      <c r="CV279" s="287"/>
      <c r="CW279" s="287"/>
    </row>
    <row r="280" spans="1:101">
      <c r="A280" s="287"/>
      <c r="B280" s="288" t="s">
        <v>234</v>
      </c>
      <c r="C280" s="288" t="s">
        <v>126</v>
      </c>
      <c r="D280" s="288" t="s">
        <v>173</v>
      </c>
      <c r="E280" s="295" t="s">
        <v>197</v>
      </c>
      <c r="F280" s="190">
        <f t="shared" ref="F280:G280" si="25">IFERROR(F224-F198,"")</f>
        <v>0</v>
      </c>
      <c r="G280" s="190">
        <f t="shared" si="25"/>
        <v>0</v>
      </c>
      <c r="H280" s="287"/>
      <c r="I280" s="287"/>
      <c r="J280" s="287"/>
      <c r="K280" s="287"/>
      <c r="L280" s="287"/>
      <c r="M280" s="287"/>
      <c r="N280" s="287"/>
      <c r="O280" s="287"/>
      <c r="P280" s="287"/>
      <c r="Q280" s="287"/>
      <c r="R280" s="287"/>
      <c r="S280" s="287"/>
      <c r="T280" s="287"/>
      <c r="U280" s="287"/>
      <c r="V280" s="287"/>
      <c r="W280" s="287"/>
      <c r="X280" s="287"/>
      <c r="Y280" s="287"/>
      <c r="Z280" s="287"/>
      <c r="AA280" s="287"/>
      <c r="AB280" s="287"/>
      <c r="AC280" s="287"/>
      <c r="AD280" s="287"/>
      <c r="AE280" s="287"/>
      <c r="AF280" s="287"/>
      <c r="AG280" s="287"/>
      <c r="AH280" s="287"/>
      <c r="AI280" s="287"/>
      <c r="AJ280" s="287"/>
      <c r="AK280" s="287"/>
      <c r="AL280" s="287"/>
      <c r="AM280" s="287"/>
      <c r="AN280" s="287"/>
      <c r="AO280" s="287"/>
      <c r="AP280" s="287"/>
      <c r="AQ280" s="287"/>
      <c r="AR280" s="287"/>
      <c r="AS280" s="287"/>
      <c r="AT280" s="287"/>
      <c r="AU280" s="287"/>
      <c r="AV280" s="287"/>
      <c r="AW280" s="287"/>
      <c r="AX280" s="287"/>
      <c r="AY280" s="287"/>
      <c r="AZ280" s="287"/>
      <c r="BA280" s="287"/>
      <c r="BB280" s="287"/>
      <c r="BC280" s="287"/>
      <c r="BD280" s="287"/>
      <c r="BE280" s="287"/>
      <c r="BF280" s="287"/>
      <c r="BG280" s="287"/>
      <c r="BH280" s="287"/>
      <c r="BI280" s="287"/>
      <c r="BJ280" s="287"/>
      <c r="BK280" s="287"/>
      <c r="BL280" s="287"/>
      <c r="BM280" s="287"/>
      <c r="BN280" s="287"/>
      <c r="BO280" s="287"/>
      <c r="BP280" s="287"/>
      <c r="BQ280" s="287"/>
      <c r="BR280" s="287"/>
      <c r="BS280" s="287"/>
      <c r="BT280" s="287"/>
      <c r="BU280" s="287"/>
      <c r="BV280" s="287"/>
      <c r="BW280" s="287"/>
      <c r="BX280" s="287"/>
      <c r="BY280" s="287"/>
      <c r="BZ280" s="287"/>
      <c r="CA280" s="287"/>
      <c r="CB280" s="287"/>
      <c r="CC280" s="287"/>
      <c r="CD280" s="287"/>
      <c r="CE280" s="287"/>
      <c r="CF280" s="287"/>
      <c r="CG280" s="287"/>
      <c r="CH280" s="287"/>
      <c r="CI280" s="287"/>
      <c r="CJ280" s="287"/>
      <c r="CK280" s="287"/>
      <c r="CL280" s="287"/>
      <c r="CM280" s="287"/>
      <c r="CN280" s="287"/>
      <c r="CO280" s="287"/>
      <c r="CP280" s="287"/>
      <c r="CQ280" s="287"/>
      <c r="CR280" s="287"/>
      <c r="CS280" s="287"/>
      <c r="CT280" s="287"/>
      <c r="CU280" s="287"/>
      <c r="CV280" s="287"/>
      <c r="CW280" s="287"/>
    </row>
    <row r="281" spans="1:101">
      <c r="A281" s="287"/>
      <c r="B281" s="288" t="s">
        <v>234</v>
      </c>
      <c r="C281" s="288" t="s">
        <v>126</v>
      </c>
      <c r="D281" s="288" t="s">
        <v>174</v>
      </c>
      <c r="E281" s="295" t="s">
        <v>197</v>
      </c>
      <c r="F281" s="190">
        <f t="shared" ref="F281:G281" si="26">IFERROR(F225-F199,"")</f>
        <v>0</v>
      </c>
      <c r="G281" s="190">
        <f t="shared" si="26"/>
        <v>0</v>
      </c>
      <c r="H281" s="287"/>
      <c r="I281" s="287"/>
      <c r="J281" s="287"/>
      <c r="K281" s="287"/>
      <c r="L281" s="287"/>
      <c r="M281" s="287"/>
      <c r="N281" s="287"/>
      <c r="O281" s="287"/>
      <c r="P281" s="287"/>
      <c r="Q281" s="287"/>
      <c r="R281" s="287"/>
      <c r="S281" s="287"/>
      <c r="T281" s="287"/>
      <c r="U281" s="287"/>
      <c r="V281" s="287"/>
      <c r="W281" s="287"/>
      <c r="X281" s="287"/>
      <c r="Y281" s="287"/>
      <c r="Z281" s="287"/>
      <c r="AA281" s="287"/>
      <c r="AB281" s="287"/>
      <c r="AC281" s="287"/>
      <c r="AD281" s="287"/>
      <c r="AE281" s="287"/>
      <c r="AF281" s="287"/>
      <c r="AG281" s="287"/>
      <c r="AH281" s="287"/>
      <c r="AI281" s="287"/>
      <c r="AJ281" s="287"/>
      <c r="AK281" s="287"/>
      <c r="AL281" s="287"/>
      <c r="AM281" s="287"/>
      <c r="AN281" s="287"/>
      <c r="AO281" s="287"/>
      <c r="AP281" s="287"/>
      <c r="AQ281" s="287"/>
      <c r="AR281" s="287"/>
      <c r="AS281" s="287"/>
      <c r="AT281" s="287"/>
      <c r="AU281" s="287"/>
      <c r="AV281" s="287"/>
      <c r="AW281" s="287"/>
      <c r="AX281" s="287"/>
      <c r="AY281" s="287"/>
      <c r="AZ281" s="287"/>
      <c r="BA281" s="287"/>
      <c r="BB281" s="287"/>
      <c r="BC281" s="287"/>
      <c r="BD281" s="287"/>
      <c r="BE281" s="287"/>
      <c r="BF281" s="287"/>
      <c r="BG281" s="287"/>
      <c r="BH281" s="287"/>
      <c r="BI281" s="287"/>
      <c r="BJ281" s="287"/>
      <c r="BK281" s="287"/>
      <c r="BL281" s="287"/>
      <c r="BM281" s="287"/>
      <c r="BN281" s="287"/>
      <c r="BO281" s="287"/>
      <c r="BP281" s="287"/>
      <c r="BQ281" s="287"/>
      <c r="BR281" s="287"/>
      <c r="BS281" s="287"/>
      <c r="BT281" s="287"/>
      <c r="BU281" s="287"/>
      <c r="BV281" s="287"/>
      <c r="BW281" s="287"/>
      <c r="BX281" s="287"/>
      <c r="BY281" s="287"/>
      <c r="BZ281" s="287"/>
      <c r="CA281" s="287"/>
      <c r="CB281" s="287"/>
      <c r="CC281" s="287"/>
      <c r="CD281" s="287"/>
      <c r="CE281" s="287"/>
      <c r="CF281" s="287"/>
      <c r="CG281" s="287"/>
      <c r="CH281" s="287"/>
      <c r="CI281" s="287"/>
      <c r="CJ281" s="287"/>
      <c r="CK281" s="287"/>
      <c r="CL281" s="287"/>
      <c r="CM281" s="287"/>
      <c r="CN281" s="287"/>
      <c r="CO281" s="287"/>
      <c r="CP281" s="287"/>
      <c r="CQ281" s="287"/>
      <c r="CR281" s="287"/>
      <c r="CS281" s="287"/>
      <c r="CT281" s="287"/>
      <c r="CU281" s="287"/>
      <c r="CV281" s="287"/>
      <c r="CW281" s="287"/>
    </row>
    <row r="282" spans="1:101">
      <c r="A282" s="287"/>
      <c r="B282" s="288" t="s">
        <v>234</v>
      </c>
      <c r="C282" s="288" t="s">
        <v>126</v>
      </c>
      <c r="D282" s="288" t="s">
        <v>148</v>
      </c>
      <c r="E282" s="295" t="s">
        <v>197</v>
      </c>
      <c r="F282" s="190">
        <f t="shared" ref="F282:G282" si="27">IFERROR(F226-F200,"")</f>
        <v>0</v>
      </c>
      <c r="G282" s="190">
        <f t="shared" si="27"/>
        <v>0</v>
      </c>
      <c r="H282" s="287"/>
      <c r="I282" s="287"/>
      <c r="J282" s="287"/>
      <c r="K282" s="287"/>
      <c r="L282" s="287"/>
      <c r="M282" s="287"/>
      <c r="N282" s="287"/>
      <c r="O282" s="287"/>
      <c r="P282" s="287"/>
      <c r="Q282" s="287"/>
      <c r="R282" s="287"/>
      <c r="S282" s="287"/>
      <c r="T282" s="287"/>
      <c r="U282" s="287"/>
      <c r="V282" s="287"/>
      <c r="W282" s="287"/>
      <c r="X282" s="287"/>
      <c r="Y282" s="287"/>
      <c r="Z282" s="287"/>
      <c r="AA282" s="287"/>
      <c r="AB282" s="287"/>
      <c r="AC282" s="287"/>
      <c r="AD282" s="287"/>
      <c r="AE282" s="287"/>
      <c r="AF282" s="287"/>
      <c r="AG282" s="287"/>
      <c r="AH282" s="287"/>
      <c r="AI282" s="287"/>
      <c r="AJ282" s="287"/>
      <c r="AK282" s="287"/>
      <c r="AL282" s="287"/>
      <c r="AM282" s="287"/>
      <c r="AN282" s="287"/>
      <c r="AO282" s="287"/>
      <c r="AP282" s="287"/>
      <c r="AQ282" s="287"/>
      <c r="AR282" s="287"/>
      <c r="AS282" s="287"/>
      <c r="AT282" s="287"/>
      <c r="AU282" s="287"/>
      <c r="AV282" s="287"/>
      <c r="AW282" s="287"/>
      <c r="AX282" s="287"/>
      <c r="AY282" s="287"/>
      <c r="AZ282" s="287"/>
      <c r="BA282" s="287"/>
      <c r="BB282" s="287"/>
      <c r="BC282" s="287"/>
      <c r="BD282" s="287"/>
      <c r="BE282" s="287"/>
      <c r="BF282" s="287"/>
      <c r="BG282" s="287"/>
      <c r="BH282" s="287"/>
      <c r="BI282" s="287"/>
      <c r="BJ282" s="287"/>
      <c r="BK282" s="287"/>
      <c r="BL282" s="287"/>
      <c r="BM282" s="287"/>
      <c r="BN282" s="287"/>
      <c r="BO282" s="287"/>
      <c r="BP282" s="287"/>
      <c r="BQ282" s="287"/>
      <c r="BR282" s="287"/>
      <c r="BS282" s="287"/>
      <c r="BT282" s="287"/>
      <c r="BU282" s="287"/>
      <c r="BV282" s="287"/>
      <c r="BW282" s="287"/>
      <c r="BX282" s="287"/>
      <c r="BY282" s="287"/>
      <c r="BZ282" s="287"/>
      <c r="CA282" s="287"/>
      <c r="CB282" s="287"/>
      <c r="CC282" s="287"/>
      <c r="CD282" s="287"/>
      <c r="CE282" s="287"/>
      <c r="CF282" s="287"/>
      <c r="CG282" s="287"/>
      <c r="CH282" s="287"/>
      <c r="CI282" s="287"/>
      <c r="CJ282" s="287"/>
      <c r="CK282" s="287"/>
      <c r="CL282" s="287"/>
      <c r="CM282" s="287"/>
      <c r="CN282" s="287"/>
      <c r="CO282" s="287"/>
      <c r="CP282" s="287"/>
      <c r="CQ282" s="287"/>
      <c r="CR282" s="287"/>
      <c r="CS282" s="287"/>
      <c r="CT282" s="287"/>
      <c r="CU282" s="287"/>
      <c r="CV282" s="287"/>
      <c r="CW282" s="287"/>
    </row>
    <row r="283" spans="1:101">
      <c r="A283" s="287"/>
      <c r="B283" s="288" t="s">
        <v>234</v>
      </c>
      <c r="C283" s="288" t="s">
        <v>150</v>
      </c>
      <c r="D283" s="288" t="s">
        <v>173</v>
      </c>
      <c r="E283" s="295" t="s">
        <v>197</v>
      </c>
      <c r="F283" s="190">
        <f t="shared" ref="F283:G283" si="28">IFERROR(F227-F201,"")</f>
        <v>0</v>
      </c>
      <c r="G283" s="190">
        <f t="shared" si="28"/>
        <v>0</v>
      </c>
      <c r="H283" s="287"/>
      <c r="I283" s="287"/>
      <c r="J283" s="287"/>
      <c r="K283" s="287"/>
      <c r="L283" s="287"/>
      <c r="M283" s="287"/>
      <c r="N283" s="287"/>
      <c r="O283" s="287"/>
      <c r="P283" s="287"/>
      <c r="Q283" s="287"/>
      <c r="R283" s="287"/>
      <c r="S283" s="287"/>
      <c r="T283" s="287"/>
      <c r="U283" s="287"/>
      <c r="V283" s="287"/>
      <c r="W283" s="287"/>
      <c r="X283" s="287"/>
      <c r="Y283" s="287"/>
      <c r="Z283" s="287"/>
      <c r="AA283" s="287"/>
      <c r="AB283" s="287"/>
      <c r="AC283" s="287"/>
      <c r="AD283" s="287"/>
      <c r="AE283" s="287"/>
      <c r="AF283" s="287"/>
      <c r="AG283" s="287"/>
      <c r="AH283" s="287"/>
      <c r="AI283" s="287"/>
      <c r="AJ283" s="287"/>
      <c r="AK283" s="287"/>
      <c r="AL283" s="287"/>
      <c r="AM283" s="287"/>
      <c r="AN283" s="287"/>
      <c r="AO283" s="287"/>
      <c r="AP283" s="287"/>
      <c r="AQ283" s="287"/>
      <c r="AR283" s="287"/>
      <c r="AS283" s="287"/>
      <c r="AT283" s="287"/>
      <c r="AU283" s="287"/>
      <c r="AV283" s="287"/>
      <c r="AW283" s="287"/>
      <c r="AX283" s="287"/>
      <c r="AY283" s="287"/>
      <c r="AZ283" s="287"/>
      <c r="BA283" s="287"/>
      <c r="BB283" s="287"/>
      <c r="BC283" s="287"/>
      <c r="BD283" s="287"/>
      <c r="BE283" s="287"/>
      <c r="BF283" s="287"/>
      <c r="BG283" s="287"/>
      <c r="BH283" s="287"/>
      <c r="BI283" s="287"/>
      <c r="BJ283" s="287"/>
      <c r="BK283" s="287"/>
      <c r="BL283" s="287"/>
      <c r="BM283" s="287"/>
      <c r="BN283" s="287"/>
      <c r="BO283" s="287"/>
      <c r="BP283" s="287"/>
      <c r="BQ283" s="287"/>
      <c r="BR283" s="287"/>
      <c r="BS283" s="287"/>
      <c r="BT283" s="287"/>
      <c r="BU283" s="287"/>
      <c r="BV283" s="287"/>
      <c r="BW283" s="287"/>
      <c r="BX283" s="287"/>
      <c r="BY283" s="287"/>
      <c r="BZ283" s="287"/>
      <c r="CA283" s="287"/>
      <c r="CB283" s="287"/>
      <c r="CC283" s="287"/>
      <c r="CD283" s="287"/>
      <c r="CE283" s="287"/>
      <c r="CF283" s="287"/>
      <c r="CG283" s="287"/>
      <c r="CH283" s="287"/>
      <c r="CI283" s="287"/>
      <c r="CJ283" s="287"/>
      <c r="CK283" s="287"/>
      <c r="CL283" s="287"/>
      <c r="CM283" s="287"/>
      <c r="CN283" s="287"/>
      <c r="CO283" s="287"/>
      <c r="CP283" s="287"/>
      <c r="CQ283" s="287"/>
      <c r="CR283" s="287"/>
      <c r="CS283" s="287"/>
      <c r="CT283" s="287"/>
      <c r="CU283" s="287"/>
      <c r="CV283" s="287"/>
      <c r="CW283" s="287"/>
    </row>
    <row r="284" spans="1:101">
      <c r="A284" s="287"/>
      <c r="B284" s="288" t="s">
        <v>234</v>
      </c>
      <c r="C284" s="288" t="s">
        <v>150</v>
      </c>
      <c r="D284" s="288" t="s">
        <v>174</v>
      </c>
      <c r="E284" s="295" t="s">
        <v>197</v>
      </c>
      <c r="F284" s="190">
        <f t="shared" ref="F284:G284" si="29">IFERROR(F228-F202,"")</f>
        <v>0</v>
      </c>
      <c r="G284" s="190">
        <f t="shared" si="29"/>
        <v>0</v>
      </c>
      <c r="H284" s="287"/>
      <c r="I284" s="287"/>
      <c r="J284" s="287"/>
      <c r="K284" s="287"/>
      <c r="L284" s="287"/>
      <c r="M284" s="287"/>
      <c r="N284" s="287"/>
      <c r="O284" s="287"/>
      <c r="P284" s="287"/>
      <c r="Q284" s="287"/>
      <c r="R284" s="287"/>
      <c r="S284" s="287"/>
      <c r="T284" s="287"/>
      <c r="U284" s="287"/>
      <c r="V284" s="287"/>
      <c r="W284" s="287"/>
      <c r="X284" s="287"/>
      <c r="Y284" s="287"/>
      <c r="Z284" s="287"/>
      <c r="AA284" s="287"/>
      <c r="AB284" s="287"/>
      <c r="AC284" s="287"/>
      <c r="AD284" s="287"/>
      <c r="AE284" s="287"/>
      <c r="AF284" s="287"/>
      <c r="AG284" s="287"/>
      <c r="AH284" s="287"/>
      <c r="AI284" s="287"/>
      <c r="AJ284" s="287"/>
      <c r="AK284" s="287"/>
      <c r="AL284" s="287"/>
      <c r="AM284" s="287"/>
      <c r="AN284" s="287"/>
      <c r="AO284" s="287"/>
      <c r="AP284" s="287"/>
      <c r="AQ284" s="287"/>
      <c r="AR284" s="287"/>
      <c r="AS284" s="287"/>
      <c r="AT284" s="287"/>
      <c r="AU284" s="287"/>
      <c r="AV284" s="287"/>
      <c r="AW284" s="287"/>
      <c r="AX284" s="287"/>
      <c r="AY284" s="287"/>
      <c r="AZ284" s="287"/>
      <c r="BA284" s="287"/>
      <c r="BB284" s="287"/>
      <c r="BC284" s="287"/>
      <c r="BD284" s="287"/>
      <c r="BE284" s="287"/>
      <c r="BF284" s="287"/>
      <c r="BG284" s="287"/>
      <c r="BH284" s="287"/>
      <c r="BI284" s="287"/>
      <c r="BJ284" s="287"/>
      <c r="BK284" s="287"/>
      <c r="BL284" s="287"/>
      <c r="BM284" s="287"/>
      <c r="BN284" s="287"/>
      <c r="BO284" s="287"/>
      <c r="BP284" s="287"/>
      <c r="BQ284" s="287"/>
      <c r="BR284" s="287"/>
      <c r="BS284" s="287"/>
      <c r="BT284" s="287"/>
      <c r="BU284" s="287"/>
      <c r="BV284" s="287"/>
      <c r="BW284" s="287"/>
      <c r="BX284" s="287"/>
      <c r="BY284" s="287"/>
      <c r="BZ284" s="287"/>
      <c r="CA284" s="287"/>
      <c r="CB284" s="287"/>
      <c r="CC284" s="287"/>
      <c r="CD284" s="287"/>
      <c r="CE284" s="287"/>
      <c r="CF284" s="287"/>
      <c r="CG284" s="287"/>
      <c r="CH284" s="287"/>
      <c r="CI284" s="287"/>
      <c r="CJ284" s="287"/>
      <c r="CK284" s="287"/>
      <c r="CL284" s="287"/>
      <c r="CM284" s="287"/>
      <c r="CN284" s="287"/>
      <c r="CO284" s="287"/>
      <c r="CP284" s="287"/>
      <c r="CQ284" s="287"/>
      <c r="CR284" s="287"/>
      <c r="CS284" s="287"/>
      <c r="CT284" s="287"/>
      <c r="CU284" s="287"/>
      <c r="CV284" s="287"/>
      <c r="CW284" s="287"/>
    </row>
    <row r="285" spans="1:101">
      <c r="A285" s="287"/>
      <c r="B285" s="288" t="s">
        <v>234</v>
      </c>
      <c r="C285" s="288" t="s">
        <v>150</v>
      </c>
      <c r="D285" s="288" t="s">
        <v>148</v>
      </c>
      <c r="E285" s="295" t="s">
        <v>197</v>
      </c>
      <c r="F285" s="190">
        <f t="shared" ref="F285:G285" si="30">IFERROR(F229-F203,"")</f>
        <v>0</v>
      </c>
      <c r="G285" s="190">
        <f t="shared" si="30"/>
        <v>0</v>
      </c>
      <c r="H285" s="287"/>
      <c r="I285" s="287"/>
      <c r="J285" s="287"/>
      <c r="K285" s="287"/>
      <c r="L285" s="287"/>
      <c r="M285" s="287"/>
      <c r="N285" s="287"/>
      <c r="O285" s="287"/>
      <c r="P285" s="287"/>
      <c r="Q285" s="287"/>
      <c r="R285" s="287"/>
      <c r="S285" s="287"/>
      <c r="T285" s="287"/>
      <c r="U285" s="287"/>
      <c r="V285" s="287"/>
      <c r="W285" s="287"/>
      <c r="X285" s="287"/>
      <c r="Y285" s="287"/>
      <c r="Z285" s="287"/>
      <c r="AA285" s="287"/>
      <c r="AB285" s="287"/>
      <c r="AC285" s="287"/>
      <c r="AD285" s="287"/>
      <c r="AE285" s="287"/>
      <c r="AF285" s="287"/>
      <c r="AG285" s="287"/>
      <c r="AH285" s="287"/>
      <c r="AI285" s="287"/>
      <c r="AJ285" s="287"/>
      <c r="AK285" s="287"/>
      <c r="AL285" s="287"/>
      <c r="AM285" s="287"/>
      <c r="AN285" s="287"/>
      <c r="AO285" s="287"/>
      <c r="AP285" s="287"/>
      <c r="AQ285" s="287"/>
      <c r="AR285" s="287"/>
      <c r="AS285" s="287"/>
      <c r="AT285" s="287"/>
      <c r="AU285" s="287"/>
      <c r="AV285" s="287"/>
      <c r="AW285" s="287"/>
      <c r="AX285" s="287"/>
      <c r="AY285" s="287"/>
      <c r="AZ285" s="287"/>
      <c r="BA285" s="287"/>
      <c r="BB285" s="287"/>
      <c r="BC285" s="287"/>
      <c r="BD285" s="287"/>
      <c r="BE285" s="287"/>
      <c r="BF285" s="287"/>
      <c r="BG285" s="287"/>
      <c r="BH285" s="287"/>
      <c r="BI285" s="287"/>
      <c r="BJ285" s="287"/>
      <c r="BK285" s="287"/>
      <c r="BL285" s="287"/>
      <c r="BM285" s="287"/>
      <c r="BN285" s="287"/>
      <c r="BO285" s="287"/>
      <c r="BP285" s="287"/>
      <c r="BQ285" s="287"/>
      <c r="BR285" s="287"/>
      <c r="BS285" s="287"/>
      <c r="BT285" s="287"/>
      <c r="BU285" s="287"/>
      <c r="BV285" s="287"/>
      <c r="BW285" s="287"/>
      <c r="BX285" s="287"/>
      <c r="BY285" s="287"/>
      <c r="BZ285" s="287"/>
      <c r="CA285" s="287"/>
      <c r="CB285" s="287"/>
      <c r="CC285" s="287"/>
      <c r="CD285" s="287"/>
      <c r="CE285" s="287"/>
      <c r="CF285" s="287"/>
      <c r="CG285" s="287"/>
      <c r="CH285" s="287"/>
      <c r="CI285" s="287"/>
      <c r="CJ285" s="287"/>
      <c r="CK285" s="287"/>
      <c r="CL285" s="287"/>
      <c r="CM285" s="287"/>
      <c r="CN285" s="287"/>
      <c r="CO285" s="287"/>
      <c r="CP285" s="287"/>
      <c r="CQ285" s="287"/>
      <c r="CR285" s="287"/>
      <c r="CS285" s="287"/>
      <c r="CT285" s="287"/>
      <c r="CU285" s="287"/>
      <c r="CV285" s="287"/>
      <c r="CW285" s="287"/>
    </row>
    <row r="286" spans="1:101">
      <c r="A286" s="287"/>
      <c r="B286" s="287"/>
      <c r="C286" s="287"/>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287"/>
      <c r="Z286" s="287"/>
      <c r="AA286" s="287"/>
      <c r="AB286" s="287"/>
      <c r="AC286" s="287"/>
      <c r="AD286" s="287"/>
      <c r="AE286" s="287"/>
      <c r="AF286" s="287"/>
      <c r="AG286" s="287"/>
      <c r="AH286" s="287"/>
      <c r="AI286" s="287"/>
      <c r="AJ286" s="287"/>
      <c r="AK286" s="287"/>
      <c r="AL286" s="287"/>
      <c r="AM286" s="287"/>
      <c r="AN286" s="287"/>
      <c r="AO286" s="287"/>
      <c r="AP286" s="287"/>
      <c r="AQ286" s="287"/>
      <c r="AR286" s="287"/>
      <c r="AS286" s="287"/>
      <c r="AT286" s="287"/>
      <c r="AU286" s="287"/>
      <c r="AV286" s="287"/>
      <c r="AW286" s="287"/>
      <c r="AX286" s="287"/>
      <c r="AY286" s="287"/>
      <c r="AZ286" s="287"/>
      <c r="BA286" s="287"/>
      <c r="BB286" s="287"/>
      <c r="BC286" s="287"/>
      <c r="BD286" s="287"/>
      <c r="BE286" s="287"/>
      <c r="BF286" s="287"/>
      <c r="BG286" s="287"/>
      <c r="BH286" s="287"/>
      <c r="BI286" s="287"/>
      <c r="BJ286" s="287"/>
      <c r="BK286" s="287"/>
      <c r="BL286" s="287"/>
      <c r="BM286" s="287"/>
      <c r="BN286" s="287"/>
      <c r="BO286" s="287"/>
      <c r="BP286" s="287"/>
      <c r="BQ286" s="287"/>
      <c r="BR286" s="287"/>
      <c r="BS286" s="287"/>
      <c r="BT286" s="287"/>
      <c r="BU286" s="287"/>
      <c r="BV286" s="287"/>
      <c r="BW286" s="287"/>
      <c r="BX286" s="287"/>
      <c r="BY286" s="287"/>
      <c r="BZ286" s="287"/>
      <c r="CA286" s="287"/>
      <c r="CB286" s="287"/>
      <c r="CC286" s="287"/>
      <c r="CD286" s="287"/>
      <c r="CE286" s="287"/>
      <c r="CF286" s="287"/>
      <c r="CG286" s="287"/>
      <c r="CH286" s="287"/>
      <c r="CI286" s="287"/>
      <c r="CJ286" s="287"/>
      <c r="CK286" s="287"/>
      <c r="CL286" s="287"/>
      <c r="CM286" s="287"/>
      <c r="CN286" s="287"/>
      <c r="CO286" s="287"/>
      <c r="CP286" s="287"/>
      <c r="CQ286" s="287"/>
      <c r="CR286" s="287"/>
      <c r="CS286" s="287"/>
      <c r="CT286" s="287"/>
      <c r="CU286" s="287"/>
      <c r="CV286" s="287"/>
      <c r="CW286" s="287"/>
    </row>
    <row r="287" spans="1:101">
      <c r="A287" s="14"/>
      <c r="B287" s="15" t="s">
        <v>270</v>
      </c>
      <c r="C287" s="16"/>
      <c r="D287" s="16"/>
      <c r="E287" s="17"/>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row>
    <row r="288" spans="1:101">
      <c r="B288" t="s">
        <v>271</v>
      </c>
    </row>
    <row r="289" spans="1:101">
      <c r="A289" s="287"/>
      <c r="B289" s="287" t="s">
        <v>757</v>
      </c>
      <c r="C289" s="287"/>
      <c r="D289" s="287"/>
      <c r="E289" s="287"/>
      <c r="F289" s="287"/>
      <c r="G289" s="287"/>
      <c r="H289" s="287"/>
      <c r="I289" s="287"/>
      <c r="J289" s="287"/>
      <c r="K289" s="287"/>
      <c r="L289" s="287"/>
      <c r="M289" s="287"/>
      <c r="N289" s="287"/>
      <c r="O289" s="287"/>
      <c r="P289" s="287"/>
      <c r="Q289" s="287"/>
      <c r="R289" s="287"/>
      <c r="S289" s="287"/>
      <c r="T289" s="287"/>
      <c r="U289" s="287"/>
      <c r="V289" s="287"/>
      <c r="W289" s="287"/>
      <c r="X289" s="287"/>
      <c r="Y289" s="287"/>
      <c r="Z289" s="287"/>
      <c r="AA289" s="287"/>
      <c r="AB289" s="287"/>
      <c r="AC289" s="287"/>
      <c r="AD289" s="287"/>
      <c r="AE289" s="287"/>
      <c r="AF289" s="287"/>
      <c r="AG289" s="287"/>
      <c r="AH289" s="287"/>
      <c r="AI289" s="287"/>
      <c r="AJ289" s="287"/>
      <c r="AK289" s="287"/>
      <c r="AL289" s="287"/>
      <c r="AM289" s="287"/>
      <c r="AN289" s="287"/>
      <c r="AO289" s="287"/>
      <c r="AP289" s="287"/>
      <c r="AQ289" s="287"/>
      <c r="AR289" s="287"/>
      <c r="AS289" s="287"/>
      <c r="AT289" s="287"/>
      <c r="AU289" s="287"/>
      <c r="AV289" s="287"/>
      <c r="AW289" s="287"/>
      <c r="AX289" s="287"/>
      <c r="AY289" s="287"/>
      <c r="AZ289" s="287"/>
      <c r="BA289" s="287"/>
      <c r="BB289" s="287"/>
      <c r="BC289" s="287"/>
      <c r="BD289" s="287"/>
      <c r="BE289" s="287"/>
      <c r="BF289" s="287"/>
      <c r="BG289" s="287"/>
      <c r="BH289" s="287"/>
      <c r="BI289" s="287"/>
      <c r="BJ289" s="287"/>
      <c r="BK289" s="287"/>
      <c r="BL289" s="287"/>
      <c r="BM289" s="287"/>
      <c r="BN289" s="287"/>
      <c r="BO289" s="287"/>
      <c r="BP289" s="287"/>
      <c r="BQ289" s="287"/>
      <c r="BR289" s="287"/>
      <c r="BS289" s="287"/>
      <c r="BT289" s="287"/>
      <c r="BU289" s="287"/>
      <c r="BV289" s="287"/>
      <c r="BW289" s="287"/>
      <c r="BX289" s="287"/>
      <c r="BY289" s="287"/>
      <c r="BZ289" s="287"/>
      <c r="CA289" s="287"/>
      <c r="CB289" s="287"/>
      <c r="CC289" s="287"/>
      <c r="CD289" s="287"/>
      <c r="CE289" s="287"/>
      <c r="CF289" s="287"/>
      <c r="CG289" s="287"/>
      <c r="CH289" s="287"/>
      <c r="CI289" s="287"/>
      <c r="CJ289" s="287"/>
      <c r="CK289" s="287"/>
      <c r="CL289" s="287"/>
      <c r="CM289" s="287"/>
      <c r="CN289" s="287"/>
      <c r="CO289" s="287"/>
      <c r="CP289" s="287"/>
      <c r="CQ289" s="287"/>
      <c r="CR289" s="287"/>
      <c r="CS289" s="287"/>
      <c r="CT289" s="287"/>
      <c r="CU289" s="287"/>
      <c r="CV289" s="287"/>
      <c r="CW289" s="287"/>
    </row>
    <row r="290" spans="1:101">
      <c r="A290" s="287"/>
      <c r="B290" s="307" t="s">
        <v>272</v>
      </c>
      <c r="C290" s="307" t="s">
        <v>273</v>
      </c>
      <c r="D290" s="287"/>
      <c r="E290" s="287"/>
      <c r="F290" s="287"/>
      <c r="G290" s="287"/>
      <c r="H290" s="287"/>
      <c r="I290" s="287"/>
      <c r="J290" s="287"/>
      <c r="K290" s="287"/>
      <c r="L290" s="287"/>
      <c r="M290" s="287"/>
      <c r="N290" s="287"/>
      <c r="O290" s="287"/>
      <c r="P290" s="287"/>
      <c r="Q290" s="287"/>
      <c r="R290" s="287"/>
      <c r="S290" s="287"/>
      <c r="T290" s="287"/>
      <c r="U290" s="287"/>
      <c r="V290" s="287"/>
      <c r="W290" s="287"/>
      <c r="X290" s="287"/>
      <c r="Y290" s="287"/>
      <c r="Z290" s="287"/>
      <c r="AA290" s="287"/>
      <c r="AB290" s="287"/>
      <c r="AC290" s="287"/>
      <c r="AD290" s="287"/>
      <c r="AE290" s="287"/>
      <c r="AF290" s="287"/>
      <c r="AG290" s="287"/>
      <c r="AH290" s="287"/>
      <c r="AI290" s="287"/>
      <c r="AJ290" s="287"/>
      <c r="AK290" s="287"/>
      <c r="AL290" s="287"/>
      <c r="AM290" s="287"/>
      <c r="AN290" s="287"/>
      <c r="AO290" s="287"/>
      <c r="AP290" s="287"/>
      <c r="AQ290" s="287"/>
      <c r="AR290" s="287"/>
      <c r="AS290" s="287"/>
      <c r="AT290" s="287"/>
      <c r="AU290" s="287"/>
      <c r="AV290" s="287"/>
      <c r="AW290" s="287"/>
      <c r="AX290" s="287"/>
      <c r="AY290" s="287"/>
      <c r="AZ290" s="287"/>
      <c r="BA290" s="287"/>
      <c r="BB290" s="287"/>
      <c r="BC290" s="287"/>
      <c r="BD290" s="287"/>
      <c r="BE290" s="287"/>
      <c r="BF290" s="287"/>
      <c r="BG290" s="287"/>
      <c r="BH290" s="287"/>
      <c r="BI290" s="287"/>
      <c r="BJ290" s="287"/>
      <c r="BK290" s="287"/>
      <c r="BL290" s="287"/>
      <c r="BM290" s="287"/>
      <c r="BN290" s="287"/>
      <c r="BO290" s="287"/>
      <c r="BP290" s="287"/>
      <c r="BQ290" s="287"/>
      <c r="BR290" s="287"/>
      <c r="BS290" s="287"/>
      <c r="BT290" s="287"/>
      <c r="BU290" s="287"/>
      <c r="BV290" s="287"/>
      <c r="BW290" s="287"/>
      <c r="BX290" s="287"/>
      <c r="BY290" s="287"/>
      <c r="BZ290" s="287"/>
      <c r="CA290" s="287"/>
      <c r="CB290" s="287"/>
      <c r="CC290" s="287"/>
      <c r="CD290" s="287"/>
      <c r="CE290" s="287"/>
      <c r="CF290" s="287"/>
      <c r="CG290" s="287"/>
      <c r="CH290" s="287"/>
      <c r="CI290" s="287"/>
      <c r="CJ290" s="287"/>
      <c r="CK290" s="287"/>
      <c r="CL290" s="287"/>
      <c r="CM290" s="287"/>
      <c r="CN290" s="287"/>
      <c r="CO290" s="287"/>
      <c r="CP290" s="287"/>
      <c r="CQ290" s="287"/>
      <c r="CR290" s="287"/>
      <c r="CS290" s="287"/>
      <c r="CT290" s="287"/>
      <c r="CU290" s="287"/>
      <c r="CV290" s="287"/>
      <c r="CW290" s="287"/>
    </row>
    <row r="291" spans="1:101">
      <c r="A291" s="287"/>
      <c r="B291" s="293" t="s">
        <v>749</v>
      </c>
      <c r="C291" s="299">
        <v>6</v>
      </c>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287"/>
      <c r="AB291" s="287"/>
      <c r="AC291" s="287"/>
      <c r="AD291" s="287"/>
      <c r="AE291" s="287"/>
      <c r="AF291" s="287"/>
      <c r="AG291" s="287"/>
      <c r="AH291" s="287"/>
      <c r="AI291" s="287"/>
      <c r="AJ291" s="287"/>
      <c r="AK291" s="287"/>
      <c r="AL291" s="287"/>
      <c r="AM291" s="287"/>
      <c r="AN291" s="287"/>
      <c r="AO291" s="287"/>
      <c r="AP291" s="287"/>
      <c r="AQ291" s="287"/>
      <c r="AR291" s="287"/>
      <c r="AS291" s="287"/>
      <c r="AT291" s="287"/>
      <c r="AU291" s="287"/>
      <c r="AV291" s="287"/>
      <c r="AW291" s="287"/>
      <c r="AX291" s="287"/>
      <c r="AY291" s="287"/>
      <c r="AZ291" s="287"/>
      <c r="BA291" s="287"/>
      <c r="BB291" s="287"/>
      <c r="BC291" s="287"/>
      <c r="BD291" s="287"/>
      <c r="BE291" s="287"/>
      <c r="BF291" s="287"/>
      <c r="BG291" s="287"/>
      <c r="BH291" s="287"/>
      <c r="BI291" s="287"/>
      <c r="BJ291" s="287"/>
      <c r="BK291" s="287"/>
      <c r="BL291" s="287"/>
      <c r="BM291" s="287"/>
      <c r="BN291" s="287"/>
      <c r="BO291" s="287"/>
      <c r="BP291" s="287"/>
      <c r="BQ291" s="287"/>
      <c r="BR291" s="287"/>
      <c r="BS291" s="287"/>
      <c r="BT291" s="287"/>
      <c r="BU291" s="287"/>
      <c r="BV291" s="287"/>
      <c r="BW291" s="287"/>
      <c r="BX291" s="287"/>
      <c r="BY291" s="287"/>
      <c r="BZ291" s="287"/>
      <c r="CA291" s="287"/>
      <c r="CB291" s="287"/>
      <c r="CC291" s="287"/>
      <c r="CD291" s="287"/>
      <c r="CE291" s="287"/>
      <c r="CF291" s="287"/>
      <c r="CG291" s="287"/>
      <c r="CH291" s="287"/>
      <c r="CI291" s="287"/>
      <c r="CJ291" s="287"/>
      <c r="CK291" s="287"/>
      <c r="CL291" s="287"/>
      <c r="CM291" s="287"/>
      <c r="CN291" s="287"/>
      <c r="CO291" s="287"/>
      <c r="CP291" s="287"/>
      <c r="CQ291" s="287"/>
      <c r="CR291" s="287"/>
      <c r="CS291" s="287"/>
      <c r="CT291" s="287"/>
      <c r="CU291" s="287"/>
      <c r="CV291" s="287"/>
      <c r="CW291" s="287"/>
    </row>
    <row r="292" spans="1:101">
      <c r="A292" s="287"/>
      <c r="B292" s="293" t="s">
        <v>750</v>
      </c>
      <c r="C292" s="299">
        <v>3</v>
      </c>
      <c r="D292" s="287"/>
      <c r="E292" s="287"/>
      <c r="F292" s="287"/>
      <c r="G292" s="287"/>
      <c r="H292" s="287"/>
      <c r="I292" s="287"/>
      <c r="J292" s="287"/>
      <c r="K292" s="287"/>
      <c r="L292" s="287"/>
      <c r="M292" s="287"/>
      <c r="N292" s="287"/>
      <c r="O292" s="287"/>
      <c r="P292" s="287"/>
      <c r="Q292" s="287"/>
      <c r="R292" s="287"/>
      <c r="S292" s="287"/>
      <c r="T292" s="287"/>
      <c r="U292" s="287"/>
      <c r="V292" s="287"/>
      <c r="W292" s="287"/>
      <c r="X292" s="287"/>
      <c r="Y292" s="287"/>
      <c r="Z292" s="287"/>
      <c r="AA292" s="287"/>
      <c r="AB292" s="287"/>
      <c r="AC292" s="287"/>
      <c r="AD292" s="287"/>
      <c r="AE292" s="287"/>
      <c r="AF292" s="287"/>
      <c r="AG292" s="287"/>
      <c r="AH292" s="287"/>
      <c r="AI292" s="287"/>
      <c r="AJ292" s="287"/>
      <c r="AK292" s="287"/>
      <c r="AL292" s="287"/>
      <c r="AM292" s="287"/>
      <c r="AN292" s="287"/>
      <c r="AO292" s="287"/>
      <c r="AP292" s="287"/>
      <c r="AQ292" s="287"/>
      <c r="AR292" s="287"/>
      <c r="AS292" s="287"/>
      <c r="AT292" s="287"/>
      <c r="AU292" s="287"/>
      <c r="AV292" s="287"/>
      <c r="AW292" s="287"/>
      <c r="AX292" s="287"/>
      <c r="AY292" s="287"/>
      <c r="AZ292" s="287"/>
      <c r="BA292" s="287"/>
      <c r="BB292" s="287"/>
      <c r="BC292" s="287"/>
      <c r="BD292" s="287"/>
      <c r="BE292" s="287"/>
      <c r="BF292" s="287"/>
      <c r="BG292" s="287"/>
      <c r="BH292" s="287"/>
      <c r="BI292" s="287"/>
      <c r="BJ292" s="287"/>
      <c r="BK292" s="287"/>
      <c r="BL292" s="287"/>
      <c r="BM292" s="287"/>
      <c r="BN292" s="287"/>
      <c r="BO292" s="287"/>
      <c r="BP292" s="287"/>
      <c r="BQ292" s="287"/>
      <c r="BR292" s="287"/>
      <c r="BS292" s="287"/>
      <c r="BT292" s="287"/>
      <c r="BU292" s="287"/>
      <c r="BV292" s="287"/>
      <c r="BW292" s="287"/>
      <c r="BX292" s="287"/>
      <c r="BY292" s="287"/>
      <c r="BZ292" s="287"/>
      <c r="CA292" s="287"/>
      <c r="CB292" s="287"/>
      <c r="CC292" s="287"/>
      <c r="CD292" s="287"/>
      <c r="CE292" s="287"/>
      <c r="CF292" s="287"/>
      <c r="CG292" s="287"/>
      <c r="CH292" s="287"/>
      <c r="CI292" s="287"/>
      <c r="CJ292" s="287"/>
      <c r="CK292" s="287"/>
      <c r="CL292" s="287"/>
      <c r="CM292" s="287"/>
      <c r="CN292" s="287"/>
      <c r="CO292" s="287"/>
      <c r="CP292" s="287"/>
      <c r="CQ292" s="287"/>
      <c r="CR292" s="287"/>
      <c r="CS292" s="287"/>
      <c r="CT292" s="287"/>
      <c r="CU292" s="287"/>
      <c r="CV292" s="287"/>
      <c r="CW292" s="287"/>
    </row>
    <row r="293" spans="1:101">
      <c r="A293" s="287"/>
      <c r="B293" s="287"/>
      <c r="C293" s="287"/>
      <c r="D293" s="287"/>
      <c r="E293" s="287"/>
      <c r="F293" s="287"/>
      <c r="G293" s="287"/>
      <c r="H293" s="287"/>
      <c r="I293" s="287"/>
      <c r="J293" s="287"/>
      <c r="K293" s="287"/>
      <c r="L293" s="287"/>
      <c r="M293" s="287"/>
      <c r="N293" s="287"/>
      <c r="O293" s="287"/>
      <c r="P293" s="287"/>
      <c r="Q293" s="287"/>
      <c r="R293" s="287"/>
      <c r="S293" s="287"/>
      <c r="T293" s="287"/>
      <c r="U293" s="287"/>
      <c r="V293" s="287"/>
      <c r="W293" s="287"/>
      <c r="X293" s="287"/>
      <c r="Y293" s="287"/>
      <c r="Z293" s="287"/>
      <c r="AA293" s="287"/>
      <c r="AB293" s="287"/>
      <c r="AC293" s="287"/>
      <c r="AD293" s="287"/>
      <c r="AE293" s="287"/>
      <c r="AF293" s="287"/>
      <c r="AG293" s="287"/>
      <c r="AH293" s="287"/>
      <c r="AI293" s="287"/>
      <c r="AJ293" s="287"/>
      <c r="AK293" s="287"/>
      <c r="AL293" s="287"/>
      <c r="AM293" s="287"/>
      <c r="AN293" s="287"/>
      <c r="AO293" s="287"/>
      <c r="AP293" s="287"/>
      <c r="AQ293" s="287"/>
      <c r="AR293" s="287"/>
      <c r="AS293" s="287"/>
      <c r="AT293" s="287"/>
      <c r="AU293" s="287"/>
      <c r="AV293" s="287"/>
      <c r="AW293" s="287"/>
      <c r="AX293" s="287"/>
      <c r="AY293" s="287"/>
      <c r="AZ293" s="287"/>
      <c r="BA293" s="287"/>
      <c r="BB293" s="287"/>
      <c r="BC293" s="287"/>
      <c r="BD293" s="287"/>
      <c r="BE293" s="287"/>
      <c r="BF293" s="287"/>
      <c r="BG293" s="287"/>
      <c r="BH293" s="287"/>
      <c r="BI293" s="287"/>
      <c r="BJ293" s="287"/>
      <c r="BK293" s="287"/>
      <c r="BL293" s="287"/>
      <c r="BM293" s="287"/>
      <c r="BN293" s="287"/>
      <c r="BO293" s="287"/>
      <c r="BP293" s="287"/>
      <c r="BQ293" s="287"/>
      <c r="BR293" s="287"/>
      <c r="BS293" s="287"/>
      <c r="BT293" s="287"/>
      <c r="BU293" s="287"/>
      <c r="BV293" s="287"/>
      <c r="BW293" s="287"/>
      <c r="BX293" s="287"/>
      <c r="BY293" s="287"/>
      <c r="BZ293" s="287"/>
      <c r="CA293" s="287"/>
      <c r="CB293" s="287"/>
      <c r="CC293" s="287"/>
      <c r="CD293" s="287"/>
      <c r="CE293" s="287"/>
      <c r="CF293" s="287"/>
      <c r="CG293" s="287"/>
      <c r="CH293" s="287"/>
      <c r="CI293" s="287"/>
      <c r="CJ293" s="287"/>
      <c r="CK293" s="287"/>
      <c r="CL293" s="287"/>
      <c r="CM293" s="287"/>
      <c r="CN293" s="287"/>
      <c r="CO293" s="287"/>
      <c r="CP293" s="287"/>
      <c r="CQ293" s="287"/>
      <c r="CR293" s="287"/>
      <c r="CS293" s="287"/>
      <c r="CT293" s="287"/>
      <c r="CU293" s="287"/>
      <c r="CV293" s="287"/>
      <c r="CW293" s="287"/>
    </row>
    <row r="294" spans="1:101" ht="43.2">
      <c r="A294" s="287"/>
      <c r="B294" s="308" t="s">
        <v>274</v>
      </c>
      <c r="C294" s="355">
        <f>(C291*2)/SUM(C291:C292)</f>
        <v>1.3333333333333333</v>
      </c>
      <c r="D294" s="287"/>
      <c r="E294" s="287"/>
      <c r="F294" s="287"/>
      <c r="G294" s="287"/>
      <c r="H294" s="287"/>
      <c r="I294" s="287"/>
      <c r="J294" s="287"/>
      <c r="K294" s="287"/>
      <c r="L294" s="287"/>
      <c r="M294" s="287"/>
      <c r="N294" s="287"/>
      <c r="O294" s="287"/>
      <c r="P294" s="287"/>
      <c r="Q294" s="287"/>
      <c r="R294" s="287"/>
      <c r="S294" s="287"/>
      <c r="T294" s="287"/>
      <c r="U294" s="287"/>
      <c r="V294" s="287"/>
      <c r="W294" s="287"/>
      <c r="X294" s="287"/>
      <c r="Y294" s="287"/>
      <c r="Z294" s="287"/>
      <c r="AA294" s="287"/>
      <c r="AB294" s="287"/>
      <c r="AC294" s="287"/>
      <c r="AD294" s="287"/>
      <c r="AE294" s="287"/>
      <c r="AF294" s="287"/>
      <c r="AG294" s="287"/>
      <c r="AH294" s="287"/>
      <c r="AI294" s="287"/>
      <c r="AJ294" s="287"/>
      <c r="AK294" s="287"/>
      <c r="AL294" s="287"/>
      <c r="AM294" s="287"/>
      <c r="AN294" s="287"/>
      <c r="AO294" s="287"/>
      <c r="AP294" s="287"/>
      <c r="AQ294" s="287"/>
      <c r="AR294" s="287"/>
      <c r="AS294" s="287"/>
      <c r="AT294" s="287"/>
      <c r="AU294" s="287"/>
      <c r="AV294" s="287"/>
      <c r="AW294" s="287"/>
      <c r="AX294" s="287"/>
      <c r="AY294" s="287"/>
      <c r="AZ294" s="287"/>
      <c r="BA294" s="287"/>
      <c r="BB294" s="287"/>
      <c r="BC294" s="287"/>
      <c r="BD294" s="287"/>
      <c r="BE294" s="287"/>
      <c r="BF294" s="287"/>
      <c r="BG294" s="287"/>
      <c r="BH294" s="287"/>
      <c r="BI294" s="287"/>
      <c r="BJ294" s="287"/>
      <c r="BK294" s="287"/>
      <c r="BL294" s="287"/>
      <c r="BM294" s="287"/>
      <c r="BN294" s="287"/>
      <c r="BO294" s="287"/>
      <c r="BP294" s="287"/>
      <c r="BQ294" s="287"/>
      <c r="BR294" s="287"/>
      <c r="BS294" s="287"/>
      <c r="BT294" s="287"/>
      <c r="BU294" s="287"/>
      <c r="BV294" s="287"/>
      <c r="BW294" s="287"/>
      <c r="BX294" s="287"/>
      <c r="BY294" s="287"/>
      <c r="BZ294" s="287"/>
      <c r="CA294" s="287"/>
      <c r="CB294" s="287"/>
      <c r="CC294" s="287"/>
      <c r="CD294" s="287"/>
      <c r="CE294" s="287"/>
      <c r="CF294" s="287"/>
      <c r="CG294" s="287"/>
      <c r="CH294" s="287"/>
      <c r="CI294" s="287"/>
      <c r="CJ294" s="287"/>
      <c r="CK294" s="287"/>
      <c r="CL294" s="287"/>
      <c r="CM294" s="287"/>
      <c r="CN294" s="287"/>
      <c r="CO294" s="287"/>
      <c r="CP294" s="287"/>
      <c r="CQ294" s="287"/>
      <c r="CR294" s="287"/>
      <c r="CS294" s="287"/>
      <c r="CT294" s="287"/>
      <c r="CU294" s="287"/>
      <c r="CV294" s="287"/>
      <c r="CW294" s="287"/>
    </row>
    <row r="295" spans="1:101">
      <c r="A295" s="287"/>
      <c r="B295" s="287"/>
      <c r="C295" s="287"/>
      <c r="D295" s="287"/>
      <c r="E295" s="287"/>
      <c r="F295" s="287"/>
      <c r="G295" s="287"/>
      <c r="H295" s="287"/>
      <c r="I295" s="287"/>
      <c r="J295" s="287"/>
      <c r="K295" s="287"/>
      <c r="L295" s="287"/>
      <c r="M295" s="287"/>
      <c r="N295" s="287"/>
      <c r="O295" s="287"/>
      <c r="P295" s="287"/>
      <c r="Q295" s="287"/>
      <c r="R295" s="287"/>
      <c r="S295" s="287"/>
      <c r="T295" s="287"/>
      <c r="U295" s="287"/>
      <c r="V295" s="287"/>
      <c r="W295" s="287"/>
      <c r="X295" s="287"/>
      <c r="Y295" s="287"/>
      <c r="Z295" s="287"/>
      <c r="AA295" s="287"/>
      <c r="AB295" s="287"/>
      <c r="AC295" s="287"/>
      <c r="AD295" s="287"/>
      <c r="AE295" s="287"/>
      <c r="AF295" s="287"/>
      <c r="AG295" s="287"/>
      <c r="AH295" s="287"/>
      <c r="AI295" s="287"/>
      <c r="AJ295" s="287"/>
      <c r="AK295" s="287"/>
      <c r="AL295" s="287"/>
      <c r="AM295" s="287"/>
      <c r="AN295" s="287"/>
      <c r="AO295" s="287"/>
      <c r="AP295" s="287"/>
      <c r="AQ295" s="287"/>
      <c r="AR295" s="287"/>
      <c r="AS295" s="287"/>
      <c r="AT295" s="287"/>
      <c r="AU295" s="287"/>
      <c r="AV295" s="287"/>
      <c r="AW295" s="287"/>
      <c r="AX295" s="287"/>
      <c r="AY295" s="287"/>
      <c r="AZ295" s="287"/>
      <c r="BA295" s="287"/>
      <c r="BB295" s="287"/>
      <c r="BC295" s="287"/>
      <c r="BD295" s="287"/>
      <c r="BE295" s="287"/>
      <c r="BF295" s="287"/>
      <c r="BG295" s="287"/>
      <c r="BH295" s="287"/>
      <c r="BI295" s="287"/>
      <c r="BJ295" s="287"/>
      <c r="BK295" s="287"/>
      <c r="BL295" s="287"/>
      <c r="BM295" s="287"/>
      <c r="BN295" s="287"/>
      <c r="BO295" s="287"/>
      <c r="BP295" s="287"/>
      <c r="BQ295" s="287"/>
      <c r="BR295" s="287"/>
      <c r="BS295" s="287"/>
      <c r="BT295" s="287"/>
      <c r="BU295" s="287"/>
      <c r="BV295" s="287"/>
      <c r="BW295" s="287"/>
      <c r="BX295" s="287"/>
      <c r="BY295" s="287"/>
      <c r="BZ295" s="287"/>
      <c r="CA295" s="287"/>
      <c r="CB295" s="287"/>
      <c r="CC295" s="287"/>
      <c r="CD295" s="287"/>
      <c r="CE295" s="287"/>
      <c r="CF295" s="287"/>
      <c r="CG295" s="287"/>
      <c r="CH295" s="287"/>
      <c r="CI295" s="287"/>
      <c r="CJ295" s="287"/>
      <c r="CK295" s="287"/>
      <c r="CL295" s="287"/>
      <c r="CM295" s="287"/>
      <c r="CN295" s="287"/>
      <c r="CO295" s="287"/>
      <c r="CP295" s="287"/>
      <c r="CQ295" s="287"/>
      <c r="CR295" s="287"/>
      <c r="CS295" s="287"/>
      <c r="CT295" s="287"/>
      <c r="CU295" s="287"/>
      <c r="CV295" s="287"/>
      <c r="CW295" s="287"/>
    </row>
    <row r="296" spans="1:101">
      <c r="A296" s="287"/>
      <c r="B296" s="287"/>
      <c r="C296" s="287"/>
      <c r="D296" s="287"/>
      <c r="E296" s="287"/>
      <c r="F296" s="287"/>
      <c r="G296" s="287"/>
      <c r="H296" s="287"/>
      <c r="I296" s="287"/>
      <c r="J296" s="287"/>
      <c r="K296" s="287"/>
      <c r="L296" s="287"/>
      <c r="M296" s="287"/>
      <c r="N296" s="287"/>
      <c r="O296" s="287"/>
      <c r="P296" s="287"/>
      <c r="Q296" s="287"/>
      <c r="R296" s="287"/>
      <c r="S296" s="287"/>
      <c r="T296" s="287"/>
      <c r="U296" s="287"/>
      <c r="V296" s="287"/>
      <c r="W296" s="287"/>
      <c r="X296" s="287"/>
      <c r="Y296" s="287"/>
      <c r="Z296" s="287"/>
      <c r="AA296" s="287"/>
      <c r="AB296" s="287"/>
      <c r="AC296" s="287"/>
      <c r="AD296" s="287"/>
      <c r="AE296" s="287"/>
      <c r="AF296" s="287"/>
      <c r="AG296" s="287"/>
      <c r="AH296" s="287"/>
      <c r="AI296" s="287"/>
      <c r="AJ296" s="287"/>
      <c r="AK296" s="287"/>
      <c r="AL296" s="287"/>
      <c r="AM296" s="287"/>
      <c r="AN296" s="287"/>
      <c r="AO296" s="287"/>
      <c r="AP296" s="287"/>
      <c r="AQ296" s="287"/>
      <c r="AR296" s="287"/>
      <c r="AS296" s="287"/>
      <c r="AT296" s="287"/>
      <c r="AU296" s="287"/>
      <c r="AV296" s="287"/>
      <c r="AW296" s="287"/>
      <c r="AX296" s="287"/>
      <c r="AY296" s="287"/>
      <c r="AZ296" s="287"/>
      <c r="BA296" s="287"/>
      <c r="BB296" s="287"/>
      <c r="BC296" s="287"/>
      <c r="BD296" s="287"/>
      <c r="BE296" s="287"/>
      <c r="BF296" s="287"/>
      <c r="BG296" s="287"/>
      <c r="BH296" s="287"/>
      <c r="BI296" s="287"/>
      <c r="BJ296" s="287"/>
      <c r="BK296" s="287"/>
      <c r="BL296" s="287"/>
      <c r="BM296" s="287"/>
      <c r="BN296" s="287"/>
      <c r="BO296" s="287"/>
      <c r="BP296" s="287"/>
      <c r="BQ296" s="287"/>
      <c r="BR296" s="287"/>
      <c r="BS296" s="287"/>
      <c r="BT296" s="287"/>
      <c r="BU296" s="287"/>
      <c r="BV296" s="287"/>
      <c r="BW296" s="287"/>
      <c r="BX296" s="287"/>
      <c r="BY296" s="287"/>
      <c r="BZ296" s="287"/>
      <c r="CA296" s="287"/>
      <c r="CB296" s="287"/>
      <c r="CC296" s="287"/>
      <c r="CD296" s="287"/>
      <c r="CE296" s="287"/>
      <c r="CF296" s="287"/>
      <c r="CG296" s="287"/>
      <c r="CH296" s="287"/>
      <c r="CI296" s="287"/>
      <c r="CJ296" s="287"/>
      <c r="CK296" s="287"/>
      <c r="CL296" s="287"/>
      <c r="CM296" s="287"/>
      <c r="CN296" s="287"/>
      <c r="CO296" s="287"/>
      <c r="CP296" s="287"/>
      <c r="CQ296" s="287"/>
      <c r="CR296" s="287"/>
      <c r="CS296" s="287"/>
      <c r="CT296" s="287"/>
      <c r="CU296" s="287"/>
      <c r="CV296" s="287"/>
      <c r="CW296" s="287"/>
    </row>
    <row r="297" spans="1:101">
      <c r="A297" s="287"/>
      <c r="B297" t="s">
        <v>275</v>
      </c>
      <c r="C297" s="287"/>
      <c r="D297" s="287"/>
      <c r="E297" s="287"/>
      <c r="F297" s="287"/>
      <c r="G297" s="287"/>
      <c r="H297" s="287"/>
      <c r="I297" s="287"/>
      <c r="J297" s="287"/>
      <c r="K297" s="287"/>
      <c r="L297" s="287"/>
      <c r="M297" s="287"/>
      <c r="N297" s="287"/>
      <c r="O297" s="287"/>
      <c r="P297" s="287"/>
      <c r="Q297" s="287"/>
      <c r="R297" s="287"/>
      <c r="S297" s="287"/>
      <c r="T297" s="287"/>
      <c r="U297" s="287"/>
      <c r="V297" s="287"/>
      <c r="W297" s="287"/>
      <c r="X297" s="287"/>
      <c r="Y297" s="287"/>
      <c r="Z297" s="287"/>
      <c r="AA297" s="287"/>
      <c r="AB297" s="287"/>
      <c r="AC297" s="287"/>
      <c r="AD297" s="287"/>
      <c r="AE297" s="287"/>
      <c r="AF297" s="287"/>
      <c r="AG297" s="287"/>
      <c r="AH297" s="287"/>
      <c r="AI297" s="287"/>
      <c r="AJ297" s="287"/>
      <c r="AK297" s="287"/>
      <c r="AL297" s="287"/>
      <c r="AM297" s="287"/>
      <c r="AN297" s="287"/>
      <c r="AO297" s="287"/>
      <c r="AP297" s="287"/>
      <c r="AQ297" s="287"/>
      <c r="AR297" s="287"/>
      <c r="AS297" s="287"/>
      <c r="AT297" s="287"/>
      <c r="AU297" s="287"/>
      <c r="AV297" s="287"/>
      <c r="AW297" s="287"/>
      <c r="AX297" s="287"/>
      <c r="AY297" s="287"/>
      <c r="AZ297" s="287"/>
      <c r="BA297" s="287"/>
      <c r="BB297" s="287"/>
      <c r="BC297" s="287"/>
      <c r="BD297" s="287"/>
      <c r="BE297" s="287"/>
      <c r="BF297" s="287"/>
      <c r="BG297" s="287"/>
      <c r="BH297" s="287"/>
      <c r="BI297" s="287"/>
      <c r="BJ297" s="287"/>
      <c r="BK297" s="287"/>
      <c r="BL297" s="287"/>
      <c r="BM297" s="287"/>
      <c r="BN297" s="287"/>
      <c r="BO297" s="287"/>
      <c r="BP297" s="287"/>
      <c r="BQ297" s="287"/>
      <c r="BR297" s="287"/>
      <c r="BS297" s="287"/>
      <c r="BT297" s="287"/>
      <c r="BU297" s="287"/>
      <c r="BV297" s="287"/>
      <c r="BW297" s="287"/>
      <c r="BX297" s="287"/>
      <c r="BY297" s="287"/>
      <c r="BZ297" s="287"/>
      <c r="CA297" s="287"/>
      <c r="CB297" s="287"/>
      <c r="CC297" s="287"/>
      <c r="CD297" s="287"/>
      <c r="CE297" s="287"/>
      <c r="CF297" s="287"/>
      <c r="CG297" s="287"/>
      <c r="CH297" s="287"/>
      <c r="CI297" s="287"/>
      <c r="CJ297" s="287"/>
      <c r="CK297" s="287"/>
      <c r="CL297" s="287"/>
      <c r="CM297" s="287"/>
      <c r="CN297" s="287"/>
      <c r="CO297" s="287"/>
      <c r="CP297" s="287"/>
      <c r="CQ297" s="287"/>
      <c r="CR297" s="287"/>
      <c r="CS297" s="287"/>
      <c r="CT297" s="287"/>
      <c r="CU297" s="287"/>
      <c r="CV297" s="287"/>
      <c r="CW297" s="287"/>
    </row>
    <row r="298" spans="1:101">
      <c r="A298" s="287"/>
      <c r="B298" s="287" t="s">
        <v>276</v>
      </c>
      <c r="C298" s="287"/>
      <c r="D298" s="287"/>
      <c r="E298" s="287"/>
      <c r="F298" s="287"/>
      <c r="G298" s="287"/>
      <c r="H298" s="287"/>
      <c r="I298" s="287"/>
      <c r="J298" s="287"/>
      <c r="K298" s="287"/>
      <c r="L298" s="287"/>
      <c r="M298" s="287"/>
      <c r="N298" s="287"/>
      <c r="O298" s="287"/>
      <c r="P298" s="287"/>
      <c r="Q298" s="287"/>
      <c r="R298" s="287"/>
      <c r="S298" s="287"/>
      <c r="T298" s="287"/>
      <c r="U298" s="287"/>
      <c r="V298" s="287"/>
      <c r="W298" s="287"/>
      <c r="X298" s="287"/>
      <c r="Y298" s="287"/>
      <c r="Z298" s="287"/>
      <c r="AA298" s="287"/>
      <c r="AB298" s="287"/>
      <c r="AC298" s="287"/>
      <c r="AD298" s="287"/>
      <c r="AE298" s="287"/>
      <c r="AF298" s="287"/>
      <c r="AG298" s="287"/>
      <c r="AH298" s="287"/>
      <c r="AI298" s="287"/>
      <c r="AJ298" s="287"/>
      <c r="AK298" s="287"/>
      <c r="AL298" s="287"/>
      <c r="AM298" s="287"/>
      <c r="AN298" s="287"/>
      <c r="AO298" s="287"/>
      <c r="AP298" s="287"/>
      <c r="AQ298" s="287"/>
      <c r="AR298" s="287"/>
      <c r="AS298" s="287"/>
      <c r="AT298" s="287"/>
      <c r="AU298" s="287"/>
      <c r="AV298" s="287"/>
      <c r="AW298" s="287"/>
      <c r="AX298" s="287"/>
      <c r="AY298" s="287"/>
      <c r="AZ298" s="287"/>
      <c r="BA298" s="287"/>
      <c r="BB298" s="287"/>
      <c r="BC298" s="287"/>
      <c r="BD298" s="287"/>
      <c r="BE298" s="287"/>
      <c r="BF298" s="287"/>
      <c r="BG298" s="287"/>
      <c r="BH298" s="287"/>
      <c r="BI298" s="287"/>
      <c r="BJ298" s="287"/>
      <c r="BK298" s="287"/>
      <c r="BL298" s="287"/>
      <c r="BM298" s="287"/>
      <c r="BN298" s="287"/>
      <c r="BO298" s="287"/>
      <c r="BP298" s="287"/>
      <c r="BQ298" s="287"/>
      <c r="BR298" s="287"/>
      <c r="BS298" s="287"/>
      <c r="BT298" s="287"/>
      <c r="BU298" s="287"/>
      <c r="BV298" s="287"/>
      <c r="BW298" s="287"/>
      <c r="BX298" s="287"/>
      <c r="BY298" s="287"/>
      <c r="BZ298" s="287"/>
      <c r="CA298" s="287"/>
      <c r="CB298" s="287"/>
      <c r="CC298" s="287"/>
      <c r="CD298" s="287"/>
      <c r="CE298" s="287"/>
      <c r="CF298" s="287"/>
      <c r="CG298" s="287"/>
      <c r="CH298" s="287"/>
      <c r="CI298" s="287"/>
      <c r="CJ298" s="287"/>
      <c r="CK298" s="287"/>
      <c r="CL298" s="287"/>
      <c r="CM298" s="287"/>
      <c r="CN298" s="287"/>
      <c r="CO298" s="287"/>
      <c r="CP298" s="287"/>
      <c r="CQ298" s="287"/>
      <c r="CR298" s="287"/>
      <c r="CS298" s="287"/>
      <c r="CT298" s="287"/>
      <c r="CU298" s="287"/>
      <c r="CV298" s="287"/>
      <c r="CW298" s="287"/>
    </row>
    <row r="299" spans="1:101">
      <c r="A299" s="287"/>
      <c r="B299" s="307" t="s">
        <v>126</v>
      </c>
      <c r="C299" s="287"/>
      <c r="D299" s="287"/>
      <c r="E299" s="287"/>
      <c r="F299" s="287"/>
      <c r="G299" s="287"/>
      <c r="H299" s="287"/>
      <c r="I299" s="287"/>
      <c r="J299" s="287"/>
      <c r="K299" s="287"/>
      <c r="L299" s="287"/>
      <c r="M299" s="287"/>
      <c r="N299" s="287"/>
      <c r="O299" s="287"/>
      <c r="P299" s="287"/>
      <c r="Q299" s="287"/>
      <c r="R299" s="287"/>
      <c r="S299" s="287"/>
      <c r="T299" s="287"/>
      <c r="U299" s="287"/>
      <c r="V299" s="287"/>
      <c r="W299" s="287"/>
      <c r="X299" s="287"/>
      <c r="Y299" s="287"/>
      <c r="Z299" s="287"/>
      <c r="AA299" s="287"/>
      <c r="AB299" s="287"/>
      <c r="AC299" s="287"/>
      <c r="AD299" s="287"/>
      <c r="AE299" s="287"/>
      <c r="AF299" s="287"/>
      <c r="AG299" s="287"/>
      <c r="AH299" s="287"/>
      <c r="AI299" s="287"/>
      <c r="AJ299" s="287"/>
      <c r="AK299" s="287"/>
      <c r="AL299" s="287"/>
      <c r="AM299" s="287"/>
      <c r="AN299" s="287"/>
      <c r="AO299" s="287"/>
      <c r="AP299" s="287"/>
      <c r="AQ299" s="287"/>
      <c r="AR299" s="287"/>
      <c r="AS299" s="287"/>
      <c r="AT299" s="287"/>
      <c r="AU299" s="287"/>
      <c r="AV299" s="287"/>
      <c r="AW299" s="287"/>
      <c r="AX299" s="287"/>
      <c r="AY299" s="287"/>
      <c r="AZ299" s="287"/>
      <c r="BA299" s="287"/>
      <c r="BB299" s="287"/>
      <c r="BC299" s="287"/>
      <c r="BD299" s="287"/>
      <c r="BE299" s="287"/>
      <c r="BF299" s="287"/>
      <c r="BG299" s="287"/>
      <c r="BH299" s="287"/>
      <c r="BI299" s="287"/>
      <c r="BJ299" s="287"/>
      <c r="BK299" s="287"/>
      <c r="BL299" s="287"/>
      <c r="BM299" s="287"/>
      <c r="BN299" s="287"/>
      <c r="BO299" s="287"/>
      <c r="BP299" s="287"/>
      <c r="BQ299" s="287"/>
      <c r="BR299" s="287"/>
      <c r="BS299" s="287"/>
      <c r="BT299" s="287"/>
      <c r="BU299" s="287"/>
      <c r="BV299" s="287"/>
      <c r="BW299" s="287"/>
      <c r="BX299" s="287"/>
      <c r="BY299" s="287"/>
      <c r="BZ299" s="287"/>
      <c r="CA299" s="287"/>
      <c r="CB299" s="287"/>
      <c r="CC299" s="287"/>
      <c r="CD299" s="287"/>
      <c r="CE299" s="287"/>
      <c r="CF299" s="287"/>
      <c r="CG299" s="287"/>
      <c r="CH299" s="287"/>
      <c r="CI299" s="287"/>
      <c r="CJ299" s="287"/>
      <c r="CK299" s="287"/>
      <c r="CL299" s="287"/>
      <c r="CM299" s="287"/>
      <c r="CN299" s="287"/>
      <c r="CO299" s="287"/>
      <c r="CP299" s="287"/>
      <c r="CQ299" s="287"/>
      <c r="CR299" s="287"/>
      <c r="CS299" s="287"/>
      <c r="CT299" s="287"/>
      <c r="CU299" s="287"/>
      <c r="CV299" s="287"/>
      <c r="CW299" s="287"/>
    </row>
    <row r="300" spans="1:101">
      <c r="B300" s="182" t="s">
        <v>277</v>
      </c>
      <c r="C300" s="216" t="s">
        <v>278</v>
      </c>
      <c r="D300" s="216" t="s">
        <v>279</v>
      </c>
    </row>
    <row r="301" spans="1:101">
      <c r="A301" s="309" t="s">
        <v>280</v>
      </c>
      <c r="B301" s="219" t="s">
        <v>281</v>
      </c>
      <c r="C301" s="356">
        <v>0.2863197902373813</v>
      </c>
      <c r="D301" s="356">
        <v>0.32073778538819986</v>
      </c>
    </row>
    <row r="302" spans="1:101">
      <c r="A302" s="309" t="s">
        <v>282</v>
      </c>
      <c r="B302" s="219" t="s">
        <v>283</v>
      </c>
      <c r="C302" s="356">
        <v>0.22791814202364355</v>
      </c>
      <c r="D302" s="356">
        <v>0.21230747206211856</v>
      </c>
    </row>
    <row r="303" spans="1:101">
      <c r="A303" s="309" t="s">
        <v>284</v>
      </c>
      <c r="B303" s="219" t="s">
        <v>285</v>
      </c>
      <c r="C303" s="356">
        <v>0.20762786710751649</v>
      </c>
      <c r="D303" s="356">
        <v>0.18043545497014452</v>
      </c>
    </row>
    <row r="304" spans="1:101">
      <c r="A304" s="309" t="s">
        <v>286</v>
      </c>
      <c r="B304" s="219" t="s">
        <v>287</v>
      </c>
      <c r="C304" s="356">
        <v>0.27813420063146266</v>
      </c>
      <c r="D304" s="356">
        <v>0.28651928757951672</v>
      </c>
    </row>
    <row r="305" spans="1:101">
      <c r="B305" s="116"/>
      <c r="C305" s="310"/>
      <c r="D305" s="311"/>
    </row>
    <row r="306" spans="1:101">
      <c r="B306" s="215" t="s">
        <v>288</v>
      </c>
      <c r="C306" s="216">
        <v>1</v>
      </c>
      <c r="D306" s="216">
        <v>2</v>
      </c>
      <c r="F306" s="312"/>
      <c r="G306" s="313"/>
      <c r="H306" s="313"/>
    </row>
    <row r="307" spans="1:101">
      <c r="B307" s="217" t="s">
        <v>201</v>
      </c>
      <c r="C307" s="356">
        <f>SUM(C302:C303)</f>
        <v>0.43554600913116004</v>
      </c>
      <c r="D307" s="356">
        <f>SUM(D302:D303)</f>
        <v>0.3927429270322631</v>
      </c>
      <c r="F307" s="313"/>
      <c r="G307" s="314"/>
      <c r="H307" s="314"/>
    </row>
    <row r="308" spans="1:101">
      <c r="B308" s="217" t="s">
        <v>202</v>
      </c>
      <c r="C308" s="356">
        <f>SUM(C301,C304)</f>
        <v>0.56445399086884396</v>
      </c>
      <c r="D308" s="356">
        <f>SUM(D301,D304)</f>
        <v>0.60725707296771658</v>
      </c>
      <c r="F308" s="313"/>
      <c r="G308" s="314"/>
      <c r="H308" s="314"/>
    </row>
    <row r="309" spans="1:101">
      <c r="B309" s="287" t="s">
        <v>276</v>
      </c>
    </row>
    <row r="310" spans="1:101">
      <c r="B310" s="307" t="s">
        <v>150</v>
      </c>
    </row>
    <row r="311" spans="1:101">
      <c r="B311" s="182" t="s">
        <v>277</v>
      </c>
      <c r="C311" s="221" t="s">
        <v>289</v>
      </c>
      <c r="D311" s="221" t="s">
        <v>290</v>
      </c>
    </row>
    <row r="312" spans="1:101">
      <c r="A312" s="309" t="s">
        <v>280</v>
      </c>
      <c r="B312" s="219" t="s">
        <v>281</v>
      </c>
      <c r="C312" s="356">
        <v>0.42236314431220567</v>
      </c>
      <c r="D312" s="356">
        <v>0.40586185604987346</v>
      </c>
    </row>
    <row r="313" spans="1:101">
      <c r="A313" s="309" t="s">
        <v>282</v>
      </c>
      <c r="B313" s="219" t="s">
        <v>283</v>
      </c>
      <c r="C313" s="356">
        <v>0.168200627489761</v>
      </c>
      <c r="D313" s="356">
        <v>0.17746378793160042</v>
      </c>
    </row>
    <row r="314" spans="1:101">
      <c r="A314" s="309" t="s">
        <v>284</v>
      </c>
      <c r="B314" s="219" t="s">
        <v>285</v>
      </c>
      <c r="C314" s="356">
        <v>7.695589343490862E-2</v>
      </c>
      <c r="D314" s="356">
        <v>9.002332828312315E-2</v>
      </c>
    </row>
    <row r="315" spans="1:101">
      <c r="A315" s="309" t="s">
        <v>286</v>
      </c>
      <c r="B315" s="219" t="s">
        <v>287</v>
      </c>
      <c r="C315" s="356">
        <v>0.33248033476312316</v>
      </c>
      <c r="D315" s="356">
        <v>0.32665102773540161</v>
      </c>
    </row>
    <row r="316" spans="1:101">
      <c r="A316" s="287"/>
      <c r="B316" s="7"/>
      <c r="C316" s="7"/>
      <c r="D316" s="7"/>
      <c r="E316" s="287"/>
      <c r="F316" s="287"/>
      <c r="G316" s="287"/>
      <c r="H316" s="287"/>
      <c r="I316" s="287"/>
      <c r="J316" s="287"/>
      <c r="K316" s="287"/>
      <c r="L316" s="287"/>
      <c r="M316" s="287"/>
      <c r="N316" s="287"/>
      <c r="O316" s="287"/>
      <c r="P316" s="287"/>
      <c r="Q316" s="287"/>
      <c r="R316" s="287"/>
      <c r="S316" s="287"/>
      <c r="T316" s="287"/>
      <c r="U316" s="287"/>
      <c r="V316" s="287"/>
      <c r="W316" s="287"/>
      <c r="X316" s="287"/>
      <c r="Y316" s="287"/>
      <c r="Z316" s="287"/>
      <c r="AA316" s="287"/>
      <c r="AB316" s="287"/>
      <c r="AC316" s="287"/>
      <c r="AD316" s="287"/>
      <c r="AE316" s="287"/>
      <c r="AF316" s="287"/>
      <c r="AG316" s="287"/>
      <c r="AH316" s="287"/>
      <c r="AI316" s="287"/>
      <c r="AJ316" s="287"/>
      <c r="AK316" s="287"/>
      <c r="AL316" s="287"/>
      <c r="AM316" s="287"/>
      <c r="AN316" s="287"/>
      <c r="AO316" s="287"/>
      <c r="AP316" s="287"/>
      <c r="AQ316" s="287"/>
      <c r="AR316" s="287"/>
      <c r="AS316" s="287"/>
      <c r="AT316" s="287"/>
      <c r="AU316" s="287"/>
      <c r="AV316" s="287"/>
      <c r="AW316" s="287"/>
      <c r="AX316" s="287"/>
      <c r="AY316" s="287"/>
      <c r="AZ316" s="287"/>
      <c r="BA316" s="287"/>
      <c r="BB316" s="287"/>
      <c r="BC316" s="287"/>
      <c r="BD316" s="287"/>
      <c r="BE316" s="287"/>
      <c r="BF316" s="287"/>
      <c r="BG316" s="287"/>
      <c r="BH316" s="287"/>
      <c r="BI316" s="287"/>
      <c r="BJ316" s="287"/>
      <c r="BK316" s="287"/>
      <c r="BL316" s="287"/>
      <c r="BM316" s="287"/>
      <c r="BN316" s="287"/>
      <c r="BO316" s="287"/>
      <c r="BP316" s="287"/>
      <c r="BQ316" s="287"/>
      <c r="BR316" s="287"/>
      <c r="BS316" s="287"/>
      <c r="BT316" s="287"/>
      <c r="BU316" s="287"/>
      <c r="BV316" s="287"/>
      <c r="BW316" s="287"/>
      <c r="BX316" s="287"/>
      <c r="BY316" s="287"/>
      <c r="BZ316" s="287"/>
      <c r="CA316" s="287"/>
      <c r="CB316" s="287"/>
      <c r="CC316" s="287"/>
      <c r="CD316" s="287"/>
      <c r="CE316" s="287"/>
      <c r="CF316" s="287"/>
      <c r="CG316" s="287"/>
      <c r="CH316" s="287"/>
      <c r="CI316" s="287"/>
      <c r="CJ316" s="287"/>
      <c r="CK316" s="287"/>
      <c r="CL316" s="287"/>
      <c r="CM316" s="287"/>
      <c r="CN316" s="287"/>
      <c r="CO316" s="287"/>
      <c r="CP316" s="287"/>
      <c r="CQ316" s="287"/>
      <c r="CR316" s="287"/>
      <c r="CS316" s="287"/>
      <c r="CT316" s="287"/>
      <c r="CU316" s="287"/>
      <c r="CV316" s="287"/>
      <c r="CW316" s="287"/>
    </row>
    <row r="317" spans="1:101">
      <c r="A317" s="287"/>
      <c r="B317" s="7"/>
      <c r="C317" s="7"/>
      <c r="D317" s="7"/>
      <c r="E317" s="287"/>
      <c r="F317" s="287"/>
      <c r="G317" s="287"/>
      <c r="H317" s="287"/>
      <c r="I317" s="287"/>
      <c r="J317" s="287"/>
      <c r="K317" s="287"/>
      <c r="L317" s="287"/>
      <c r="M317" s="287"/>
      <c r="N317" s="287"/>
      <c r="O317" s="287"/>
      <c r="P317" s="287"/>
      <c r="Q317" s="287"/>
      <c r="R317" s="287"/>
      <c r="S317" s="287"/>
      <c r="T317" s="287"/>
      <c r="U317" s="287"/>
      <c r="V317" s="287"/>
      <c r="W317" s="287"/>
      <c r="X317" s="287"/>
      <c r="Y317" s="287"/>
      <c r="Z317" s="287"/>
      <c r="AA317" s="287"/>
      <c r="AB317" s="287"/>
      <c r="AC317" s="287"/>
      <c r="AD317" s="287"/>
      <c r="AE317" s="287"/>
      <c r="AF317" s="287"/>
      <c r="AG317" s="287"/>
      <c r="AH317" s="287"/>
      <c r="AI317" s="287"/>
      <c r="AJ317" s="287"/>
      <c r="AK317" s="287"/>
      <c r="AL317" s="287"/>
      <c r="AM317" s="287"/>
      <c r="AN317" s="287"/>
      <c r="AO317" s="287"/>
      <c r="AP317" s="287"/>
      <c r="AQ317" s="287"/>
      <c r="AR317" s="287"/>
      <c r="AS317" s="287"/>
      <c r="AT317" s="287"/>
      <c r="AU317" s="287"/>
      <c r="AV317" s="287"/>
      <c r="AW317" s="287"/>
      <c r="AX317" s="287"/>
      <c r="AY317" s="287"/>
      <c r="AZ317" s="287"/>
      <c r="BA317" s="287"/>
      <c r="BB317" s="287"/>
      <c r="BC317" s="287"/>
      <c r="BD317" s="287"/>
      <c r="BE317" s="287"/>
      <c r="BF317" s="287"/>
      <c r="BG317" s="287"/>
      <c r="BH317" s="287"/>
      <c r="BI317" s="287"/>
      <c r="BJ317" s="287"/>
      <c r="BK317" s="287"/>
      <c r="BL317" s="287"/>
      <c r="BM317" s="287"/>
      <c r="BN317" s="287"/>
      <c r="BO317" s="287"/>
      <c r="BP317" s="287"/>
      <c r="BQ317" s="287"/>
      <c r="BR317" s="287"/>
      <c r="BS317" s="287"/>
      <c r="BT317" s="287"/>
      <c r="BU317" s="287"/>
      <c r="BV317" s="287"/>
      <c r="BW317" s="287"/>
      <c r="BX317" s="287"/>
      <c r="BY317" s="287"/>
      <c r="BZ317" s="287"/>
      <c r="CA317" s="287"/>
      <c r="CB317" s="287"/>
      <c r="CC317" s="287"/>
      <c r="CD317" s="287"/>
      <c r="CE317" s="287"/>
      <c r="CF317" s="287"/>
      <c r="CG317" s="287"/>
      <c r="CH317" s="287"/>
      <c r="CI317" s="287"/>
      <c r="CJ317" s="287"/>
      <c r="CK317" s="287"/>
      <c r="CL317" s="287"/>
      <c r="CM317" s="287"/>
      <c r="CN317" s="287"/>
      <c r="CO317" s="287"/>
      <c r="CP317" s="287"/>
      <c r="CQ317" s="287"/>
      <c r="CR317" s="287"/>
      <c r="CS317" s="287"/>
      <c r="CT317" s="287"/>
      <c r="CU317" s="287"/>
      <c r="CV317" s="287"/>
      <c r="CW317" s="287"/>
    </row>
    <row r="318" spans="1:101">
      <c r="A318" s="287"/>
      <c r="B318" s="222" t="s">
        <v>291</v>
      </c>
      <c r="C318" s="221" t="s">
        <v>289</v>
      </c>
      <c r="D318" s="221" t="s">
        <v>290</v>
      </c>
      <c r="E318" s="287"/>
      <c r="F318" s="287"/>
      <c r="G318" s="287"/>
      <c r="H318" s="287"/>
      <c r="I318" s="287"/>
      <c r="J318" s="287"/>
      <c r="K318" s="287"/>
      <c r="L318" s="287"/>
      <c r="M318" s="287"/>
      <c r="N318" s="287"/>
      <c r="O318" s="287"/>
      <c r="P318" s="287"/>
      <c r="Q318" s="287"/>
      <c r="R318" s="287"/>
      <c r="S318" s="287"/>
      <c r="T318" s="287"/>
      <c r="U318" s="287"/>
      <c r="V318" s="287"/>
      <c r="W318" s="287"/>
      <c r="X318" s="287"/>
      <c r="Y318" s="287"/>
      <c r="Z318" s="287"/>
      <c r="AA318" s="287"/>
      <c r="AB318" s="287"/>
      <c r="AC318" s="287"/>
      <c r="AD318" s="287"/>
      <c r="AE318" s="287"/>
      <c r="AF318" s="287"/>
      <c r="AG318" s="287"/>
      <c r="AH318" s="287"/>
      <c r="AI318" s="287"/>
      <c r="AJ318" s="287"/>
      <c r="AK318" s="287"/>
      <c r="AL318" s="287"/>
      <c r="AM318" s="287"/>
      <c r="AN318" s="287"/>
      <c r="AO318" s="287"/>
      <c r="AP318" s="287"/>
      <c r="AQ318" s="287"/>
      <c r="AR318" s="287"/>
      <c r="AS318" s="287"/>
      <c r="AT318" s="287"/>
      <c r="AU318" s="287"/>
      <c r="AV318" s="287"/>
      <c r="AW318" s="287"/>
      <c r="AX318" s="287"/>
      <c r="AY318" s="287"/>
      <c r="AZ318" s="287"/>
      <c r="BA318" s="287"/>
      <c r="BB318" s="287"/>
      <c r="BC318" s="287"/>
      <c r="BD318" s="287"/>
      <c r="BE318" s="287"/>
      <c r="BF318" s="287"/>
      <c r="BG318" s="287"/>
      <c r="BH318" s="287"/>
      <c r="BI318" s="287"/>
      <c r="BJ318" s="287"/>
      <c r="BK318" s="287"/>
      <c r="BL318" s="287"/>
      <c r="BM318" s="287"/>
      <c r="BN318" s="287"/>
      <c r="BO318" s="287"/>
      <c r="BP318" s="287"/>
      <c r="BQ318" s="287"/>
      <c r="BR318" s="287"/>
      <c r="BS318" s="287"/>
      <c r="BT318" s="287"/>
      <c r="BU318" s="287"/>
      <c r="BV318" s="287"/>
      <c r="BW318" s="287"/>
      <c r="BX318" s="287"/>
      <c r="BY318" s="287"/>
      <c r="BZ318" s="287"/>
      <c r="CA318" s="287"/>
      <c r="CB318" s="287"/>
      <c r="CC318" s="287"/>
      <c r="CD318" s="287"/>
      <c r="CE318" s="287"/>
      <c r="CF318" s="287"/>
      <c r="CG318" s="287"/>
      <c r="CH318" s="287"/>
      <c r="CI318" s="287"/>
      <c r="CJ318" s="287"/>
      <c r="CK318" s="287"/>
      <c r="CL318" s="287"/>
      <c r="CM318" s="287"/>
      <c r="CN318" s="287"/>
      <c r="CO318" s="287"/>
      <c r="CP318" s="287"/>
      <c r="CQ318" s="287"/>
      <c r="CR318" s="287"/>
      <c r="CS318" s="287"/>
      <c r="CT318" s="287"/>
      <c r="CU318" s="287"/>
      <c r="CV318" s="287"/>
      <c r="CW318" s="287"/>
    </row>
    <row r="319" spans="1:101">
      <c r="B319" s="223" t="s">
        <v>201</v>
      </c>
      <c r="C319" s="356">
        <f>SUM(C313:C314)</f>
        <v>0.24515652092466961</v>
      </c>
      <c r="D319" s="356">
        <f>SUM(D313:D314)</f>
        <v>0.26748711621472354</v>
      </c>
    </row>
    <row r="320" spans="1:101">
      <c r="A320" s="287"/>
      <c r="B320" s="223" t="s">
        <v>202</v>
      </c>
      <c r="C320" s="356">
        <f>SUM(C312,C315)</f>
        <v>0.75484347907532889</v>
      </c>
      <c r="D320" s="356">
        <f>SUM(D312,D315)</f>
        <v>0.73251288378527502</v>
      </c>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287"/>
      <c r="AB320" s="287"/>
      <c r="AC320" s="287"/>
      <c r="AD320" s="287"/>
      <c r="AE320" s="287"/>
      <c r="AF320" s="287"/>
      <c r="AG320" s="287"/>
      <c r="AH320" s="287"/>
      <c r="AI320" s="287"/>
      <c r="AJ320" s="287"/>
      <c r="AK320" s="287"/>
      <c r="AL320" s="287"/>
      <c r="AM320" s="287"/>
      <c r="AN320" s="287"/>
      <c r="AO320" s="287"/>
      <c r="AP320" s="287"/>
      <c r="AQ320" s="287"/>
      <c r="AR320" s="287"/>
      <c r="AS320" s="287"/>
      <c r="AT320" s="287"/>
      <c r="AU320" s="287"/>
      <c r="AV320" s="287"/>
      <c r="AW320" s="287"/>
      <c r="AX320" s="287"/>
      <c r="AY320" s="287"/>
      <c r="AZ320" s="287"/>
      <c r="BA320" s="287"/>
      <c r="BB320" s="287"/>
      <c r="BC320" s="287"/>
      <c r="BD320" s="287"/>
      <c r="BE320" s="287"/>
      <c r="BF320" s="287"/>
      <c r="BG320" s="287"/>
      <c r="BH320" s="287"/>
      <c r="BI320" s="287"/>
      <c r="BJ320" s="287"/>
      <c r="BK320" s="287"/>
      <c r="BL320" s="287"/>
      <c r="BM320" s="287"/>
      <c r="BN320" s="287"/>
      <c r="BO320" s="287"/>
      <c r="BP320" s="287"/>
      <c r="BQ320" s="287"/>
      <c r="BR320" s="287"/>
      <c r="BS320" s="287"/>
      <c r="BT320" s="287"/>
      <c r="BU320" s="287"/>
      <c r="BV320" s="287"/>
      <c r="BW320" s="287"/>
      <c r="BX320" s="287"/>
      <c r="BY320" s="287"/>
      <c r="BZ320" s="287"/>
      <c r="CA320" s="287"/>
      <c r="CB320" s="287"/>
      <c r="CC320" s="287"/>
      <c r="CD320" s="287"/>
      <c r="CE320" s="287"/>
      <c r="CF320" s="287"/>
      <c r="CG320" s="287"/>
      <c r="CH320" s="287"/>
      <c r="CI320" s="287"/>
      <c r="CJ320" s="287"/>
      <c r="CK320" s="287"/>
      <c r="CL320" s="287"/>
      <c r="CM320" s="287"/>
      <c r="CN320" s="287"/>
      <c r="CO320" s="287"/>
      <c r="CP320" s="287"/>
      <c r="CQ320" s="287"/>
      <c r="CR320" s="287"/>
      <c r="CS320" s="287"/>
      <c r="CT320" s="287"/>
      <c r="CU320" s="287"/>
      <c r="CV320" s="287"/>
      <c r="CW320" s="287"/>
    </row>
    <row r="321" spans="1:101">
      <c r="A321" s="287"/>
      <c r="B321" s="287"/>
      <c r="C321" s="287"/>
      <c r="D321" s="287"/>
      <c r="E321" s="287"/>
      <c r="F321" s="287"/>
      <c r="G321" s="287"/>
      <c r="H321" s="287"/>
      <c r="I321" s="287"/>
      <c r="J321" s="287"/>
      <c r="K321" s="287"/>
      <c r="L321" s="287"/>
      <c r="M321" s="287"/>
      <c r="N321" s="287"/>
      <c r="O321" s="287"/>
      <c r="P321" s="287"/>
      <c r="Q321" s="287"/>
      <c r="R321" s="287"/>
      <c r="S321" s="287"/>
      <c r="T321" s="287"/>
      <c r="U321" s="287"/>
      <c r="V321" s="287"/>
      <c r="W321" s="287"/>
      <c r="X321" s="287"/>
      <c r="Y321" s="287"/>
      <c r="Z321" s="287"/>
      <c r="AA321" s="287"/>
      <c r="AB321" s="287"/>
      <c r="AC321" s="287"/>
      <c r="AD321" s="287"/>
      <c r="AE321" s="287"/>
      <c r="AF321" s="287"/>
      <c r="AG321" s="287"/>
      <c r="AH321" s="287"/>
      <c r="AI321" s="287"/>
      <c r="AJ321" s="287"/>
      <c r="AK321" s="287"/>
      <c r="AL321" s="287"/>
      <c r="AM321" s="287"/>
      <c r="AN321" s="287"/>
      <c r="AO321" s="287"/>
      <c r="AP321" s="287"/>
      <c r="AQ321" s="287"/>
      <c r="AR321" s="287"/>
      <c r="AS321" s="287"/>
      <c r="AT321" s="287"/>
      <c r="AU321" s="287"/>
      <c r="AV321" s="287"/>
      <c r="AW321" s="287"/>
      <c r="AX321" s="287"/>
      <c r="AY321" s="287"/>
      <c r="AZ321" s="287"/>
      <c r="BA321" s="287"/>
      <c r="BB321" s="287"/>
      <c r="BC321" s="287"/>
      <c r="BD321" s="287"/>
      <c r="BE321" s="287"/>
      <c r="BF321" s="287"/>
      <c r="BG321" s="287"/>
      <c r="BH321" s="287"/>
      <c r="BI321" s="287"/>
      <c r="BJ321" s="287"/>
      <c r="BK321" s="287"/>
      <c r="BL321" s="287"/>
      <c r="BM321" s="287"/>
      <c r="BN321" s="287"/>
      <c r="BO321" s="287"/>
      <c r="BP321" s="287"/>
      <c r="BQ321" s="287"/>
      <c r="BR321" s="287"/>
      <c r="BS321" s="287"/>
      <c r="BT321" s="287"/>
      <c r="BU321" s="287"/>
      <c r="BV321" s="287"/>
      <c r="BW321" s="287"/>
      <c r="BX321" s="287"/>
      <c r="BY321" s="287"/>
      <c r="BZ321" s="287"/>
      <c r="CA321" s="287"/>
      <c r="CB321" s="287"/>
      <c r="CC321" s="287"/>
      <c r="CD321" s="287"/>
      <c r="CE321" s="287"/>
      <c r="CF321" s="287"/>
      <c r="CG321" s="287"/>
      <c r="CH321" s="287"/>
      <c r="CI321" s="287"/>
      <c r="CJ321" s="287"/>
      <c r="CK321" s="287"/>
      <c r="CL321" s="287"/>
      <c r="CM321" s="287"/>
      <c r="CN321" s="287"/>
      <c r="CO321" s="287"/>
      <c r="CP321" s="287"/>
      <c r="CQ321" s="287"/>
      <c r="CR321" s="287"/>
      <c r="CS321" s="287"/>
      <c r="CT321" s="287"/>
      <c r="CU321" s="287"/>
      <c r="CV321" s="287"/>
      <c r="CW321" s="287"/>
    </row>
    <row r="322" spans="1:101">
      <c r="A322" s="287"/>
      <c r="B322" s="287" t="s">
        <v>758</v>
      </c>
      <c r="C322" s="287"/>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287"/>
      <c r="Z322" s="287"/>
      <c r="AA322" s="287"/>
      <c r="AB322" s="287"/>
      <c r="AC322" s="287"/>
      <c r="AD322" s="287"/>
      <c r="AE322" s="287"/>
      <c r="AF322" s="287"/>
      <c r="AG322" s="287"/>
      <c r="AH322" s="287"/>
      <c r="AI322" s="287"/>
      <c r="AJ322" s="287"/>
      <c r="AK322" s="287"/>
      <c r="AL322" s="287"/>
      <c r="AM322" s="287"/>
      <c r="AN322" s="287"/>
      <c r="AO322" s="287"/>
      <c r="AP322" s="287"/>
      <c r="AQ322" s="287"/>
      <c r="AR322" s="287"/>
      <c r="AS322" s="287"/>
      <c r="AT322" s="287"/>
      <c r="AU322" s="287"/>
      <c r="AV322" s="287"/>
      <c r="AW322" s="287"/>
      <c r="AX322" s="287"/>
      <c r="AY322" s="287"/>
      <c r="AZ322" s="287"/>
      <c r="BA322" s="287"/>
      <c r="BB322" s="287"/>
      <c r="BC322" s="287"/>
      <c r="BD322" s="287"/>
      <c r="BE322" s="287"/>
      <c r="BF322" s="287"/>
      <c r="BG322" s="287"/>
      <c r="BH322" s="287"/>
      <c r="BI322" s="287"/>
      <c r="BJ322" s="287"/>
      <c r="BK322" s="287"/>
      <c r="BL322" s="287"/>
      <c r="BM322" s="287"/>
      <c r="BN322" s="287"/>
      <c r="BO322" s="287"/>
      <c r="BP322" s="287"/>
      <c r="BQ322" s="287"/>
      <c r="BR322" s="287"/>
      <c r="BS322" s="287"/>
      <c r="BT322" s="287"/>
      <c r="BU322" s="287"/>
      <c r="BV322" s="287"/>
      <c r="BW322" s="287"/>
      <c r="BX322" s="287"/>
      <c r="BY322" s="287"/>
      <c r="BZ322" s="287"/>
      <c r="CA322" s="287"/>
      <c r="CB322" s="287"/>
      <c r="CC322" s="287"/>
      <c r="CD322" s="287"/>
      <c r="CE322" s="287"/>
      <c r="CF322" s="287"/>
      <c r="CG322" s="287"/>
      <c r="CH322" s="287"/>
      <c r="CI322" s="287"/>
      <c r="CJ322" s="287"/>
      <c r="CK322" s="287"/>
      <c r="CL322" s="287"/>
      <c r="CM322" s="287"/>
      <c r="CN322" s="287"/>
      <c r="CO322" s="287"/>
      <c r="CP322" s="287"/>
      <c r="CQ322" s="287"/>
      <c r="CR322" s="287"/>
      <c r="CS322" s="287"/>
      <c r="CT322" s="287"/>
      <c r="CU322" s="287"/>
      <c r="CV322" s="287"/>
      <c r="CW322" s="287"/>
    </row>
    <row r="323" spans="1:101">
      <c r="A323" s="287"/>
      <c r="B323" s="315" t="s">
        <v>66</v>
      </c>
      <c r="C323" s="307" t="s">
        <v>754</v>
      </c>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287"/>
      <c r="Z323" s="287"/>
      <c r="AA323" s="287"/>
      <c r="AB323" s="287"/>
      <c r="AC323" s="287"/>
      <c r="AD323" s="287"/>
      <c r="AE323" s="287"/>
      <c r="AF323" s="287"/>
      <c r="AG323" s="287"/>
      <c r="AH323" s="287"/>
      <c r="AI323" s="287"/>
      <c r="AJ323" s="287"/>
      <c r="AK323" s="287"/>
      <c r="AL323" s="287"/>
      <c r="AM323" s="287"/>
      <c r="AN323" s="287"/>
      <c r="AO323" s="287"/>
      <c r="AP323" s="287"/>
      <c r="AQ323" s="287"/>
      <c r="AR323" s="287"/>
      <c r="AS323" s="287"/>
      <c r="AT323" s="287"/>
      <c r="AU323" s="287"/>
      <c r="AV323" s="287"/>
      <c r="AW323" s="287"/>
      <c r="AX323" s="287"/>
      <c r="AY323" s="287"/>
      <c r="AZ323" s="287"/>
      <c r="BA323" s="287"/>
      <c r="BB323" s="287"/>
      <c r="BC323" s="287"/>
      <c r="BD323" s="287"/>
      <c r="BE323" s="287"/>
      <c r="BF323" s="287"/>
      <c r="BG323" s="287"/>
      <c r="BH323" s="287"/>
      <c r="BI323" s="287"/>
      <c r="BJ323" s="287"/>
      <c r="BK323" s="287"/>
      <c r="BL323" s="287"/>
      <c r="BM323" s="287"/>
      <c r="BN323" s="287"/>
      <c r="BO323" s="287"/>
      <c r="BP323" s="287"/>
      <c r="BQ323" s="287"/>
      <c r="BR323" s="287"/>
      <c r="BS323" s="287"/>
      <c r="BT323" s="287"/>
      <c r="BU323" s="287"/>
      <c r="BV323" s="287"/>
      <c r="BW323" s="287"/>
      <c r="BX323" s="287"/>
      <c r="BY323" s="287"/>
      <c r="BZ323" s="287"/>
      <c r="CA323" s="287"/>
      <c r="CB323" s="287"/>
      <c r="CC323" s="287"/>
      <c r="CD323" s="287"/>
      <c r="CE323" s="287"/>
      <c r="CF323" s="287"/>
      <c r="CG323" s="287"/>
      <c r="CH323" s="287"/>
      <c r="CI323" s="287"/>
      <c r="CJ323" s="287"/>
      <c r="CK323" s="287"/>
      <c r="CL323" s="287"/>
      <c r="CM323" s="287"/>
      <c r="CN323" s="287"/>
      <c r="CO323" s="287"/>
      <c r="CP323" s="287"/>
      <c r="CQ323" s="287"/>
      <c r="CR323" s="287"/>
      <c r="CS323" s="287"/>
      <c r="CT323" s="287"/>
      <c r="CU323" s="287"/>
      <c r="CV323" s="287"/>
      <c r="CW323" s="287"/>
    </row>
    <row r="324" spans="1:101">
      <c r="A324" s="287"/>
      <c r="B324" s="288" t="s">
        <v>126</v>
      </c>
      <c r="C324" s="355">
        <f>1/(C307+C304)</f>
        <v>1.4011877957672529</v>
      </c>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287"/>
      <c r="Z324" s="287"/>
      <c r="AA324" s="287"/>
      <c r="AB324" s="287"/>
      <c r="AC324" s="287"/>
      <c r="AD324" s="287"/>
      <c r="AE324" s="287"/>
      <c r="AF324" s="287"/>
      <c r="AG324" s="287"/>
      <c r="AH324" s="287"/>
      <c r="AI324" s="287"/>
      <c r="AJ324" s="287"/>
      <c r="AK324" s="287"/>
      <c r="AL324" s="287"/>
      <c r="AM324" s="287"/>
      <c r="AN324" s="287"/>
      <c r="AO324" s="287"/>
      <c r="AP324" s="287"/>
      <c r="AQ324" s="287"/>
      <c r="AR324" s="287"/>
      <c r="AS324" s="287"/>
      <c r="AT324" s="287"/>
      <c r="AU324" s="287"/>
      <c r="AV324" s="287"/>
      <c r="AW324" s="287"/>
      <c r="AX324" s="287"/>
      <c r="AY324" s="287"/>
      <c r="AZ324" s="287"/>
      <c r="BA324" s="287"/>
      <c r="BB324" s="287"/>
      <c r="BC324" s="287"/>
      <c r="BD324" s="287"/>
      <c r="BE324" s="287"/>
      <c r="BF324" s="287"/>
      <c r="BG324" s="287"/>
      <c r="BH324" s="287"/>
      <c r="BI324" s="287"/>
      <c r="BJ324" s="287"/>
      <c r="BK324" s="287"/>
      <c r="BL324" s="287"/>
      <c r="BM324" s="287"/>
      <c r="BN324" s="287"/>
      <c r="BO324" s="287"/>
      <c r="BP324" s="287"/>
      <c r="BQ324" s="287"/>
      <c r="BR324" s="287"/>
      <c r="BS324" s="287"/>
      <c r="BT324" s="287"/>
      <c r="BU324" s="287"/>
      <c r="BV324" s="287"/>
      <c r="BW324" s="287"/>
      <c r="BX324" s="287"/>
      <c r="BY324" s="287"/>
      <c r="BZ324" s="287"/>
      <c r="CA324" s="287"/>
      <c r="CB324" s="287"/>
      <c r="CC324" s="287"/>
      <c r="CD324" s="287"/>
      <c r="CE324" s="287"/>
      <c r="CF324" s="287"/>
      <c r="CG324" s="287"/>
      <c r="CH324" s="287"/>
      <c r="CI324" s="287"/>
      <c r="CJ324" s="287"/>
      <c r="CK324" s="287"/>
      <c r="CL324" s="287"/>
      <c r="CM324" s="287"/>
      <c r="CN324" s="287"/>
      <c r="CO324" s="287"/>
      <c r="CP324" s="287"/>
      <c r="CQ324" s="287"/>
      <c r="CR324" s="287"/>
      <c r="CS324" s="287"/>
      <c r="CT324" s="287"/>
      <c r="CU324" s="287"/>
      <c r="CV324" s="287"/>
      <c r="CW324" s="287"/>
    </row>
    <row r="325" spans="1:101">
      <c r="B325" s="288" t="s">
        <v>150</v>
      </c>
      <c r="C325" s="357">
        <f>1/(C319+C315)</f>
        <v>1.7311914746321009</v>
      </c>
    </row>
    <row r="328" spans="1:101">
      <c r="A328" s="276"/>
      <c r="B328" s="277" t="s">
        <v>292</v>
      </c>
      <c r="C328" s="278"/>
      <c r="D328" s="278"/>
      <c r="E328" s="279"/>
      <c r="F328" s="276"/>
      <c r="G328" s="276"/>
      <c r="H328" s="276"/>
      <c r="I328" s="276"/>
      <c r="J328" s="276"/>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87"/>
      <c r="AI328" s="287"/>
      <c r="AJ328" s="287"/>
      <c r="AK328" s="287"/>
      <c r="AL328" s="287"/>
      <c r="AM328" s="287"/>
      <c r="AN328" s="287"/>
      <c r="AO328" s="287"/>
      <c r="AP328" s="287"/>
      <c r="AQ328" s="287"/>
      <c r="AR328" s="287"/>
      <c r="AS328" s="287"/>
      <c r="AT328" s="287"/>
      <c r="AU328" s="287"/>
      <c r="AV328" s="287"/>
      <c r="AW328" s="287"/>
      <c r="AX328" s="287"/>
      <c r="AY328" s="287"/>
      <c r="AZ328" s="287"/>
      <c r="BA328" s="287"/>
      <c r="BB328" s="287"/>
      <c r="BC328" s="287"/>
      <c r="BD328" s="287"/>
      <c r="BE328" s="287"/>
      <c r="BF328" s="287"/>
      <c r="BG328" s="287"/>
      <c r="BH328" s="287"/>
      <c r="BI328" s="287"/>
      <c r="BJ328" s="287"/>
      <c r="BK328" s="287"/>
      <c r="BL328" s="287"/>
      <c r="BM328" s="287"/>
      <c r="BN328" s="287"/>
      <c r="BO328" s="287"/>
      <c r="BP328" s="287"/>
      <c r="BQ328" s="287"/>
      <c r="BR328" s="287"/>
      <c r="BS328" s="287"/>
      <c r="BT328" s="287"/>
      <c r="BU328" s="287"/>
      <c r="BV328" s="287"/>
      <c r="BW328" s="287"/>
      <c r="BX328" s="287"/>
      <c r="BY328" s="287"/>
      <c r="BZ328" s="287"/>
      <c r="CA328" s="287"/>
      <c r="CB328" s="287"/>
      <c r="CC328" s="287"/>
      <c r="CD328" s="287"/>
      <c r="CE328" s="287"/>
      <c r="CF328" s="287"/>
      <c r="CG328" s="287"/>
      <c r="CH328" s="287"/>
      <c r="CI328" s="287"/>
      <c r="CJ328" s="287"/>
      <c r="CK328" s="287"/>
      <c r="CL328" s="287"/>
      <c r="CM328" s="287"/>
      <c r="CN328" s="287"/>
      <c r="CO328" s="287"/>
      <c r="CP328" s="287"/>
      <c r="CQ328" s="287"/>
      <c r="CR328" s="287"/>
      <c r="CS328" s="287"/>
      <c r="CT328" s="287"/>
      <c r="CU328" s="287"/>
      <c r="CV328" s="287"/>
      <c r="CW328" s="287"/>
    </row>
    <row r="329" spans="1:101">
      <c r="A329" s="280"/>
      <c r="B329" s="116" t="s">
        <v>195</v>
      </c>
      <c r="C329" s="281"/>
      <c r="D329" s="281"/>
      <c r="E329" s="282"/>
      <c r="F329" s="280"/>
      <c r="G329" s="280"/>
      <c r="H329" s="280"/>
      <c r="I329" s="280"/>
      <c r="J329" s="280"/>
      <c r="K329" s="280"/>
      <c r="L329" s="280"/>
      <c r="M329" s="287"/>
      <c r="N329" s="287"/>
      <c r="O329" s="287"/>
      <c r="P329" s="287"/>
      <c r="Q329" s="287"/>
      <c r="R329" s="287"/>
      <c r="S329" s="287"/>
      <c r="T329" s="287"/>
      <c r="U329" s="287"/>
      <c r="V329" s="287"/>
      <c r="W329" s="287"/>
      <c r="X329" s="287"/>
      <c r="Y329" s="287"/>
      <c r="Z329" s="287"/>
      <c r="AA329" s="287"/>
      <c r="AB329" s="287"/>
      <c r="AC329" s="287"/>
      <c r="AD329" s="287"/>
      <c r="AE329" s="287"/>
      <c r="AF329" s="287"/>
      <c r="AG329" s="287"/>
      <c r="AH329" s="287"/>
      <c r="AI329" s="287"/>
      <c r="AJ329" s="287"/>
      <c r="AK329" s="287"/>
      <c r="AL329" s="287"/>
      <c r="AM329" s="287"/>
      <c r="AN329" s="287"/>
      <c r="AO329" s="287"/>
      <c r="AP329" s="287"/>
      <c r="AQ329" s="287"/>
      <c r="AR329" s="287"/>
      <c r="AS329" s="287"/>
      <c r="AT329" s="287"/>
      <c r="AU329" s="287"/>
      <c r="AV329" s="287"/>
      <c r="AW329" s="287"/>
      <c r="AX329" s="287"/>
      <c r="AY329" s="287"/>
      <c r="AZ329" s="287"/>
      <c r="BA329" s="287"/>
      <c r="BB329" s="287"/>
      <c r="BC329" s="287"/>
      <c r="BD329" s="287"/>
      <c r="BE329" s="287"/>
      <c r="BF329" s="287"/>
      <c r="BG329" s="287"/>
      <c r="BH329" s="287"/>
      <c r="BI329" s="287"/>
      <c r="BJ329" s="287"/>
      <c r="BK329" s="287"/>
      <c r="BL329" s="287"/>
      <c r="BM329" s="287"/>
      <c r="BN329" s="287"/>
      <c r="BO329" s="287"/>
      <c r="BP329" s="287"/>
      <c r="BQ329" s="287"/>
      <c r="BR329" s="287"/>
      <c r="BS329" s="287"/>
      <c r="BT329" s="287"/>
      <c r="BU329" s="287"/>
      <c r="BV329" s="287"/>
      <c r="BW329" s="287"/>
      <c r="BX329" s="287"/>
      <c r="BY329" s="287"/>
      <c r="BZ329" s="287"/>
      <c r="CA329" s="287"/>
      <c r="CB329" s="287"/>
      <c r="CC329" s="287"/>
      <c r="CD329" s="287"/>
      <c r="CE329" s="287"/>
      <c r="CF329" s="287"/>
      <c r="CG329" s="287"/>
      <c r="CH329" s="287"/>
      <c r="CI329" s="287"/>
      <c r="CJ329" s="287"/>
      <c r="CK329" s="287"/>
      <c r="CL329" s="287"/>
      <c r="CM329" s="287"/>
      <c r="CN329" s="287"/>
      <c r="CO329" s="287"/>
      <c r="CP329" s="287"/>
      <c r="CQ329" s="287"/>
      <c r="CR329" s="287"/>
      <c r="CS329" s="287"/>
      <c r="CT329" s="287"/>
      <c r="CU329" s="287"/>
      <c r="CV329" s="287"/>
      <c r="CW329" s="287"/>
    </row>
    <row r="330" spans="1:101">
      <c r="A330" s="280"/>
      <c r="B330" s="116" t="s">
        <v>752</v>
      </c>
      <c r="C330" s="281"/>
      <c r="D330" s="281"/>
      <c r="E330" s="282"/>
      <c r="F330" s="280"/>
      <c r="G330" s="280"/>
      <c r="H330" s="280"/>
      <c r="I330" s="280"/>
      <c r="J330" s="280"/>
      <c r="K330" s="280"/>
      <c r="L330" s="280"/>
      <c r="M330" s="287"/>
      <c r="N330" s="287"/>
      <c r="O330" s="287"/>
      <c r="P330" s="287"/>
      <c r="Q330" s="287"/>
      <c r="R330" s="287"/>
      <c r="S330" s="287"/>
      <c r="T330" s="287"/>
      <c r="U330" s="287"/>
      <c r="V330" s="287"/>
      <c r="W330" s="287"/>
      <c r="X330" s="287"/>
      <c r="Y330" s="287"/>
      <c r="Z330" s="287"/>
      <c r="AA330" s="287"/>
      <c r="AB330" s="287"/>
      <c r="AC330" s="287"/>
      <c r="AD330" s="287"/>
      <c r="AE330" s="287"/>
      <c r="AF330" s="287"/>
      <c r="AG330" s="287"/>
      <c r="AH330" s="287"/>
      <c r="AI330" s="287"/>
      <c r="AJ330" s="287"/>
      <c r="AK330" s="287"/>
      <c r="AL330" s="287"/>
      <c r="AM330" s="287"/>
      <c r="AN330" s="287"/>
      <c r="AO330" s="287"/>
      <c r="AP330" s="287"/>
      <c r="AQ330" s="287"/>
      <c r="AR330" s="287"/>
      <c r="AS330" s="287"/>
      <c r="AT330" s="287"/>
      <c r="AU330" s="287"/>
      <c r="AV330" s="287"/>
      <c r="AW330" s="287"/>
      <c r="AX330" s="287"/>
      <c r="AY330" s="287"/>
      <c r="AZ330" s="287"/>
      <c r="BA330" s="287"/>
      <c r="BB330" s="287"/>
      <c r="BC330" s="287"/>
      <c r="BD330" s="287"/>
      <c r="BE330" s="287"/>
      <c r="BF330" s="287"/>
      <c r="BG330" s="287"/>
      <c r="BH330" s="287"/>
      <c r="BI330" s="287"/>
      <c r="BJ330" s="287"/>
      <c r="BK330" s="287"/>
      <c r="BL330" s="287"/>
      <c r="BM330" s="287"/>
      <c r="BN330" s="287"/>
      <c r="BO330" s="287"/>
      <c r="BP330" s="287"/>
      <c r="BQ330" s="287"/>
      <c r="BR330" s="287"/>
      <c r="BS330" s="287"/>
      <c r="BT330" s="287"/>
      <c r="BU330" s="287"/>
      <c r="BV330" s="287"/>
      <c r="BW330" s="287"/>
      <c r="BX330" s="287"/>
      <c r="BY330" s="287"/>
      <c r="BZ330" s="287"/>
      <c r="CA330" s="287"/>
      <c r="CB330" s="287"/>
      <c r="CC330" s="287"/>
      <c r="CD330" s="287"/>
      <c r="CE330" s="287"/>
      <c r="CF330" s="287"/>
      <c r="CG330" s="287"/>
      <c r="CH330" s="287"/>
      <c r="CI330" s="287"/>
      <c r="CJ330" s="287"/>
      <c r="CK330" s="287"/>
      <c r="CL330" s="287"/>
      <c r="CM330" s="287"/>
      <c r="CN330" s="287"/>
      <c r="CO330" s="287"/>
      <c r="CP330" s="287"/>
      <c r="CQ330" s="287"/>
      <c r="CR330" s="287"/>
      <c r="CS330" s="287"/>
      <c r="CT330" s="287"/>
      <c r="CU330" s="287"/>
      <c r="CV330" s="287"/>
      <c r="CW330" s="287"/>
    </row>
    <row r="331" spans="1:101">
      <c r="A331" s="280"/>
      <c r="B331" s="116" t="s">
        <v>755</v>
      </c>
      <c r="C331" s="281"/>
      <c r="D331" s="281"/>
      <c r="E331" s="282"/>
      <c r="F331" s="280"/>
      <c r="G331" s="280"/>
      <c r="H331" s="280"/>
      <c r="I331" s="280"/>
      <c r="J331" s="280"/>
      <c r="K331" s="280"/>
      <c r="L331" s="280"/>
      <c r="M331" s="287"/>
      <c r="N331" s="287"/>
      <c r="O331" s="287"/>
      <c r="P331" s="287"/>
      <c r="Q331" s="287"/>
      <c r="R331" s="287"/>
      <c r="S331" s="287"/>
      <c r="T331" s="287"/>
      <c r="U331" s="287"/>
      <c r="V331" s="287"/>
      <c r="W331" s="287"/>
      <c r="X331" s="287"/>
      <c r="Y331" s="287"/>
      <c r="Z331" s="287"/>
      <c r="AA331" s="287"/>
      <c r="AB331" s="287"/>
      <c r="AC331" s="287"/>
      <c r="AD331" s="287"/>
      <c r="AE331" s="287"/>
      <c r="AF331" s="287"/>
      <c r="AG331" s="287"/>
      <c r="AH331" s="287"/>
      <c r="AI331" s="287"/>
      <c r="AJ331" s="287"/>
      <c r="AK331" s="287"/>
      <c r="AL331" s="287"/>
      <c r="AM331" s="287"/>
      <c r="AN331" s="287"/>
      <c r="AO331" s="287"/>
      <c r="AP331" s="287"/>
      <c r="AQ331" s="287"/>
      <c r="AR331" s="287"/>
      <c r="AS331" s="287"/>
      <c r="AT331" s="287"/>
      <c r="AU331" s="287"/>
      <c r="AV331" s="287"/>
      <c r="AW331" s="287"/>
      <c r="AX331" s="287"/>
      <c r="AY331" s="287"/>
      <c r="AZ331" s="287"/>
      <c r="BA331" s="287"/>
      <c r="BB331" s="287"/>
      <c r="BC331" s="287"/>
      <c r="BD331" s="287"/>
      <c r="BE331" s="287"/>
      <c r="BF331" s="287"/>
      <c r="BG331" s="287"/>
      <c r="BH331" s="287"/>
      <c r="BI331" s="287"/>
      <c r="BJ331" s="287"/>
      <c r="BK331" s="287"/>
      <c r="BL331" s="287"/>
      <c r="BM331" s="287"/>
      <c r="BN331" s="287"/>
      <c r="BO331" s="287"/>
      <c r="BP331" s="287"/>
      <c r="BQ331" s="287"/>
      <c r="BR331" s="287"/>
      <c r="BS331" s="287"/>
      <c r="BT331" s="287"/>
      <c r="BU331" s="287"/>
      <c r="BV331" s="287"/>
      <c r="BW331" s="287"/>
      <c r="BX331" s="287"/>
      <c r="BY331" s="287"/>
      <c r="BZ331" s="287"/>
      <c r="CA331" s="287"/>
      <c r="CB331" s="287"/>
      <c r="CC331" s="287"/>
      <c r="CD331" s="287"/>
      <c r="CE331" s="287"/>
      <c r="CF331" s="287"/>
      <c r="CG331" s="287"/>
      <c r="CH331" s="287"/>
      <c r="CI331" s="287"/>
      <c r="CJ331" s="287"/>
      <c r="CK331" s="287"/>
      <c r="CL331" s="287"/>
      <c r="CM331" s="287"/>
      <c r="CN331" s="287"/>
      <c r="CO331" s="287"/>
      <c r="CP331" s="287"/>
      <c r="CQ331" s="287"/>
      <c r="CR331" s="287"/>
      <c r="CS331" s="287"/>
      <c r="CT331" s="287"/>
      <c r="CU331" s="287"/>
      <c r="CV331" s="287"/>
      <c r="CW331" s="287"/>
    </row>
    <row r="332" spans="1:101" ht="22.8">
      <c r="A332" s="287"/>
      <c r="B332" s="303" t="s">
        <v>168</v>
      </c>
      <c r="C332" s="284" t="s">
        <v>66</v>
      </c>
      <c r="D332" s="284" t="s">
        <v>68</v>
      </c>
      <c r="E332" s="284" t="s">
        <v>192</v>
      </c>
      <c r="F332" s="285" t="s">
        <v>747</v>
      </c>
      <c r="G332" s="285" t="s">
        <v>748</v>
      </c>
      <c r="H332" s="309" t="s">
        <v>293</v>
      </c>
      <c r="I332" s="287"/>
      <c r="J332" s="287"/>
      <c r="K332" s="287"/>
      <c r="L332" s="287"/>
      <c r="M332" s="287"/>
      <c r="N332" s="287"/>
      <c r="O332" s="287"/>
      <c r="P332" s="287"/>
      <c r="Q332" s="287"/>
      <c r="R332" s="287"/>
      <c r="S332" s="287"/>
      <c r="T332" s="287"/>
      <c r="U332" s="287"/>
      <c r="V332" s="287"/>
      <c r="W332" s="287"/>
      <c r="X332" s="287"/>
      <c r="Y332" s="287"/>
      <c r="Z332" s="287"/>
      <c r="AA332" s="287"/>
      <c r="AB332" s="287"/>
      <c r="AC332" s="287"/>
      <c r="AD332" s="287"/>
      <c r="AE332" s="287"/>
      <c r="AF332" s="287"/>
      <c r="AG332" s="287"/>
      <c r="AH332" s="287"/>
      <c r="AI332" s="287"/>
      <c r="AJ332" s="287"/>
      <c r="AK332" s="287"/>
      <c r="AL332" s="287"/>
      <c r="AM332" s="287"/>
      <c r="AN332" s="287"/>
      <c r="AO332" s="287"/>
      <c r="AP332" s="287"/>
      <c r="AQ332" s="287"/>
      <c r="AR332" s="287"/>
      <c r="AS332" s="287"/>
      <c r="AT332" s="287"/>
      <c r="AU332" s="287"/>
      <c r="AV332" s="287"/>
      <c r="AW332" s="287"/>
      <c r="AX332" s="287"/>
      <c r="AY332" s="287"/>
      <c r="AZ332" s="287"/>
      <c r="BA332" s="287"/>
      <c r="BB332" s="287"/>
      <c r="BC332" s="287"/>
      <c r="BD332" s="287"/>
      <c r="BE332" s="287"/>
      <c r="BF332" s="287"/>
      <c r="BG332" s="287"/>
      <c r="BH332" s="287"/>
      <c r="BI332" s="287"/>
      <c r="BJ332" s="287"/>
      <c r="BK332" s="287"/>
      <c r="BL332" s="287"/>
      <c r="BM332" s="287"/>
      <c r="BN332" s="287"/>
      <c r="BO332" s="287"/>
      <c r="BP332" s="287"/>
      <c r="BQ332" s="287"/>
      <c r="BR332" s="287"/>
      <c r="BS332" s="287"/>
      <c r="BT332" s="287"/>
      <c r="BU332" s="287"/>
      <c r="BV332" s="287"/>
      <c r="BW332" s="287"/>
      <c r="BX332" s="287"/>
      <c r="BY332" s="287"/>
      <c r="BZ332" s="287"/>
      <c r="CA332" s="287"/>
      <c r="CB332" s="287"/>
      <c r="CC332" s="287"/>
      <c r="CD332" s="287"/>
      <c r="CE332" s="287"/>
      <c r="CF332" s="287"/>
      <c r="CG332" s="287"/>
      <c r="CH332" s="287"/>
      <c r="CI332" s="287"/>
      <c r="CJ332" s="287"/>
      <c r="CK332" s="287"/>
      <c r="CL332" s="287"/>
      <c r="CM332" s="287"/>
      <c r="CN332" s="287"/>
      <c r="CO332" s="287"/>
      <c r="CP332" s="287"/>
      <c r="CQ332" s="287"/>
      <c r="CR332" s="287"/>
      <c r="CS332" s="287"/>
      <c r="CT332" s="287"/>
      <c r="CU332" s="287"/>
      <c r="CV332" s="287"/>
      <c r="CW332" s="287"/>
    </row>
    <row r="333" spans="1:101">
      <c r="A333" s="287"/>
      <c r="B333" s="288" t="s">
        <v>172</v>
      </c>
      <c r="C333" s="288" t="s">
        <v>126</v>
      </c>
      <c r="D333" s="288" t="s">
        <v>173</v>
      </c>
      <c r="E333" s="288" t="s">
        <v>129</v>
      </c>
      <c r="F333" s="353">
        <f>F236*$C$294</f>
        <v>0</v>
      </c>
      <c r="G333" s="353">
        <f t="shared" ref="F333:G356" si="31">G236*$C$294</f>
        <v>0</v>
      </c>
      <c r="H333" s="309" t="b">
        <f>((F333*6/12)+(G333*3/12))=((F236*6/12)+(G236*6/12))</f>
        <v>1</v>
      </c>
      <c r="I333" s="316"/>
      <c r="J333" s="287"/>
      <c r="K333" s="287"/>
      <c r="L333" s="287"/>
      <c r="M333" s="287"/>
      <c r="N333" s="287"/>
      <c r="O333" s="287"/>
      <c r="P333" s="287"/>
      <c r="Q333" s="287"/>
      <c r="R333" s="287"/>
      <c r="S333" s="287"/>
      <c r="T333" s="287"/>
      <c r="U333" s="287"/>
      <c r="V333" s="287"/>
      <c r="W333" s="287"/>
      <c r="X333" s="287"/>
      <c r="Y333" s="287"/>
      <c r="Z333" s="287"/>
      <c r="AA333" s="287"/>
      <c r="AB333" s="287"/>
      <c r="AC333" s="287"/>
      <c r="AD333" s="287"/>
      <c r="AE333" s="287"/>
      <c r="AF333" s="287"/>
      <c r="AG333" s="287"/>
      <c r="AH333" s="287"/>
      <c r="AI333" s="287"/>
      <c r="AJ333" s="287"/>
      <c r="AK333" s="287"/>
      <c r="AL333" s="287"/>
      <c r="AM333" s="287"/>
      <c r="AN333" s="287"/>
      <c r="AO333" s="287"/>
      <c r="AP333" s="287"/>
      <c r="AQ333" s="287"/>
      <c r="AR333" s="287"/>
      <c r="AS333" s="287"/>
      <c r="AT333" s="287"/>
      <c r="AU333" s="287"/>
      <c r="AV333" s="287"/>
      <c r="AW333" s="287"/>
      <c r="AX333" s="287"/>
      <c r="AY333" s="287"/>
      <c r="AZ333" s="287"/>
      <c r="BA333" s="287"/>
      <c r="BB333" s="287"/>
      <c r="BC333" s="287"/>
      <c r="BD333" s="287"/>
      <c r="BE333" s="287"/>
      <c r="BF333" s="287"/>
      <c r="BG333" s="287"/>
      <c r="BH333" s="287"/>
      <c r="BI333" s="287"/>
      <c r="BJ333" s="287"/>
      <c r="BK333" s="287"/>
      <c r="BL333" s="287"/>
      <c r="BM333" s="287"/>
      <c r="BN333" s="287"/>
      <c r="BO333" s="287"/>
      <c r="BP333" s="287"/>
      <c r="BQ333" s="287"/>
      <c r="BR333" s="287"/>
      <c r="BS333" s="287"/>
      <c r="BT333" s="287"/>
      <c r="BU333" s="287"/>
      <c r="BV333" s="287"/>
      <c r="BW333" s="287"/>
      <c r="BX333" s="287"/>
      <c r="BY333" s="287"/>
      <c r="BZ333" s="287"/>
      <c r="CA333" s="287"/>
      <c r="CB333" s="287"/>
      <c r="CC333" s="287"/>
      <c r="CD333" s="287"/>
      <c r="CE333" s="287"/>
      <c r="CF333" s="287"/>
      <c r="CG333" s="287"/>
      <c r="CH333" s="287"/>
      <c r="CI333" s="287"/>
      <c r="CJ333" s="287"/>
      <c r="CK333" s="287"/>
      <c r="CL333" s="287"/>
      <c r="CM333" s="287"/>
      <c r="CN333" s="287"/>
      <c r="CO333" s="287"/>
      <c r="CP333" s="287"/>
      <c r="CQ333" s="287"/>
      <c r="CR333" s="287"/>
      <c r="CS333" s="287"/>
      <c r="CT333" s="287"/>
      <c r="CU333" s="287"/>
      <c r="CV333" s="287"/>
      <c r="CW333" s="287"/>
    </row>
    <row r="334" spans="1:101">
      <c r="A334" s="287"/>
      <c r="B334" s="288" t="s">
        <v>172</v>
      </c>
      <c r="C334" s="288" t="s">
        <v>126</v>
      </c>
      <c r="D334" s="288" t="s">
        <v>174</v>
      </c>
      <c r="E334" s="288" t="s">
        <v>129</v>
      </c>
      <c r="F334" s="353">
        <f t="shared" si="31"/>
        <v>0</v>
      </c>
      <c r="G334" s="353">
        <f t="shared" si="31"/>
        <v>0</v>
      </c>
      <c r="H334" s="309" t="b">
        <f t="shared" ref="H333:H356" si="32">((F334*6/12)+(G334*3/12))=((F237*6/12)+(G237*6/12))</f>
        <v>1</v>
      </c>
      <c r="I334" s="287"/>
      <c r="J334" s="287"/>
      <c r="K334" s="287"/>
      <c r="L334" s="287"/>
      <c r="M334" s="287"/>
      <c r="N334" s="287"/>
      <c r="O334" s="287"/>
      <c r="P334" s="287"/>
      <c r="Q334" s="287"/>
      <c r="R334" s="287"/>
      <c r="S334" s="287"/>
      <c r="T334" s="287"/>
      <c r="U334" s="287"/>
      <c r="V334" s="287"/>
      <c r="W334" s="287"/>
      <c r="X334" s="287"/>
      <c r="Y334" s="287"/>
      <c r="Z334" s="287"/>
      <c r="AA334" s="287"/>
      <c r="AB334" s="287"/>
      <c r="AC334" s="287"/>
      <c r="AD334" s="287"/>
      <c r="AE334" s="287"/>
      <c r="AF334" s="287"/>
      <c r="AG334" s="287"/>
      <c r="AH334" s="287"/>
      <c r="AI334" s="287"/>
      <c r="AJ334" s="287"/>
      <c r="AK334" s="287"/>
      <c r="AL334" s="287"/>
      <c r="AM334" s="287"/>
      <c r="AN334" s="287"/>
      <c r="AO334" s="287"/>
      <c r="AP334" s="287"/>
      <c r="AQ334" s="287"/>
      <c r="AR334" s="287"/>
      <c r="AS334" s="287"/>
      <c r="AT334" s="287"/>
      <c r="AU334" s="287"/>
      <c r="AV334" s="287"/>
      <c r="AW334" s="287"/>
      <c r="AX334" s="287"/>
      <c r="AY334" s="287"/>
      <c r="AZ334" s="287"/>
      <c r="BA334" s="287"/>
      <c r="BB334" s="287"/>
      <c r="BC334" s="287"/>
      <c r="BD334" s="287"/>
      <c r="BE334" s="287"/>
      <c r="BF334" s="287"/>
      <c r="BG334" s="287"/>
      <c r="BH334" s="287"/>
      <c r="BI334" s="287"/>
      <c r="BJ334" s="287"/>
      <c r="BK334" s="287"/>
      <c r="BL334" s="287"/>
      <c r="BM334" s="287"/>
      <c r="BN334" s="287"/>
      <c r="BO334" s="287"/>
      <c r="BP334" s="287"/>
      <c r="BQ334" s="287"/>
      <c r="BR334" s="287"/>
      <c r="BS334" s="287"/>
      <c r="BT334" s="287"/>
      <c r="BU334" s="287"/>
      <c r="BV334" s="287"/>
      <c r="BW334" s="287"/>
      <c r="BX334" s="287"/>
      <c r="BY334" s="287"/>
      <c r="BZ334" s="287"/>
      <c r="CA334" s="287"/>
      <c r="CB334" s="287"/>
      <c r="CC334" s="287"/>
      <c r="CD334" s="287"/>
      <c r="CE334" s="287"/>
      <c r="CF334" s="287"/>
      <c r="CG334" s="287"/>
      <c r="CH334" s="287"/>
      <c r="CI334" s="287"/>
      <c r="CJ334" s="287"/>
      <c r="CK334" s="287"/>
      <c r="CL334" s="287"/>
      <c r="CM334" s="287"/>
      <c r="CN334" s="287"/>
      <c r="CO334" s="287"/>
      <c r="CP334" s="287"/>
      <c r="CQ334" s="287"/>
      <c r="CR334" s="287"/>
      <c r="CS334" s="287"/>
      <c r="CT334" s="287"/>
      <c r="CU334" s="287"/>
      <c r="CV334" s="287"/>
      <c r="CW334" s="287"/>
    </row>
    <row r="335" spans="1:101">
      <c r="A335" s="287"/>
      <c r="B335" s="288" t="s">
        <v>172</v>
      </c>
      <c r="C335" s="288" t="s">
        <v>126</v>
      </c>
      <c r="D335" s="288" t="s">
        <v>148</v>
      </c>
      <c r="E335" s="288" t="s">
        <v>129</v>
      </c>
      <c r="F335" s="353">
        <f t="shared" si="31"/>
        <v>0</v>
      </c>
      <c r="G335" s="353">
        <f t="shared" si="31"/>
        <v>0</v>
      </c>
      <c r="H335" s="309" t="b">
        <f t="shared" si="32"/>
        <v>1</v>
      </c>
      <c r="I335" s="287"/>
      <c r="J335" s="287"/>
      <c r="K335" s="287"/>
      <c r="L335" s="287"/>
      <c r="M335" s="287"/>
      <c r="N335" s="287"/>
      <c r="O335" s="287"/>
      <c r="P335" s="287"/>
      <c r="Q335" s="287"/>
      <c r="R335" s="287"/>
      <c r="S335" s="287"/>
      <c r="T335" s="287"/>
      <c r="U335" s="287"/>
      <c r="V335" s="287"/>
      <c r="W335" s="287"/>
      <c r="X335" s="287"/>
      <c r="Y335" s="287"/>
      <c r="Z335" s="287"/>
      <c r="AA335" s="287"/>
      <c r="AB335" s="287"/>
      <c r="AC335" s="287"/>
      <c r="AD335" s="287"/>
      <c r="AE335" s="287"/>
      <c r="AF335" s="287"/>
      <c r="AG335" s="287"/>
      <c r="AH335" s="287"/>
      <c r="AI335" s="287"/>
      <c r="AJ335" s="287"/>
      <c r="AK335" s="287"/>
      <c r="AL335" s="287"/>
      <c r="AM335" s="287"/>
      <c r="AN335" s="287"/>
      <c r="AO335" s="287"/>
      <c r="AP335" s="287"/>
      <c r="AQ335" s="287"/>
      <c r="AR335" s="287"/>
      <c r="AS335" s="287"/>
      <c r="AT335" s="287"/>
      <c r="AU335" s="287"/>
      <c r="AV335" s="287"/>
      <c r="AW335" s="287"/>
      <c r="AX335" s="287"/>
      <c r="AY335" s="287"/>
      <c r="AZ335" s="287"/>
      <c r="BA335" s="287"/>
      <c r="BB335" s="287"/>
      <c r="BC335" s="287"/>
      <c r="BD335" s="287"/>
      <c r="BE335" s="287"/>
      <c r="BF335" s="287"/>
      <c r="BG335" s="287"/>
      <c r="BH335" s="287"/>
      <c r="BI335" s="287"/>
      <c r="BJ335" s="287"/>
      <c r="BK335" s="287"/>
      <c r="BL335" s="287"/>
      <c r="BM335" s="287"/>
      <c r="BN335" s="287"/>
      <c r="BO335" s="287"/>
      <c r="BP335" s="287"/>
      <c r="BQ335" s="287"/>
      <c r="BR335" s="287"/>
      <c r="BS335" s="287"/>
      <c r="BT335" s="287"/>
      <c r="BU335" s="287"/>
      <c r="BV335" s="287"/>
      <c r="BW335" s="287"/>
      <c r="BX335" s="287"/>
      <c r="BY335" s="287"/>
      <c r="BZ335" s="287"/>
      <c r="CA335" s="287"/>
      <c r="CB335" s="287"/>
      <c r="CC335" s="287"/>
      <c r="CD335" s="287"/>
      <c r="CE335" s="287"/>
      <c r="CF335" s="287"/>
      <c r="CG335" s="287"/>
      <c r="CH335" s="287"/>
      <c r="CI335" s="287"/>
      <c r="CJ335" s="287"/>
      <c r="CK335" s="287"/>
      <c r="CL335" s="287"/>
      <c r="CM335" s="287"/>
      <c r="CN335" s="287"/>
      <c r="CO335" s="287"/>
      <c r="CP335" s="287"/>
      <c r="CQ335" s="287"/>
      <c r="CR335" s="287"/>
      <c r="CS335" s="287"/>
      <c r="CT335" s="287"/>
      <c r="CU335" s="287"/>
      <c r="CV335" s="287"/>
      <c r="CW335" s="287"/>
    </row>
    <row r="336" spans="1:101">
      <c r="A336" s="287"/>
      <c r="B336" s="288" t="s">
        <v>172</v>
      </c>
      <c r="C336" s="288" t="s">
        <v>150</v>
      </c>
      <c r="D336" s="288" t="s">
        <v>173</v>
      </c>
      <c r="E336" s="288" t="s">
        <v>129</v>
      </c>
      <c r="F336" s="353">
        <f t="shared" si="31"/>
        <v>0</v>
      </c>
      <c r="G336" s="353">
        <f t="shared" si="31"/>
        <v>0</v>
      </c>
      <c r="H336" s="309" t="b">
        <f t="shared" si="32"/>
        <v>1</v>
      </c>
      <c r="I336" s="287"/>
      <c r="J336" s="287"/>
      <c r="K336" s="287"/>
      <c r="L336" s="287"/>
      <c r="M336" s="287"/>
      <c r="N336" s="287"/>
      <c r="O336" s="287"/>
      <c r="P336" s="287"/>
      <c r="Q336" s="287"/>
      <c r="R336" s="287"/>
      <c r="S336" s="287"/>
      <c r="T336" s="287"/>
      <c r="U336" s="287"/>
      <c r="V336" s="287"/>
      <c r="W336" s="287"/>
      <c r="X336" s="287"/>
      <c r="Y336" s="287"/>
      <c r="Z336" s="287"/>
      <c r="AA336" s="287"/>
      <c r="AB336" s="287"/>
      <c r="AC336" s="287"/>
      <c r="AD336" s="287"/>
      <c r="AE336" s="287"/>
      <c r="AF336" s="287"/>
      <c r="AG336" s="287"/>
      <c r="AH336" s="287"/>
      <c r="AI336" s="287"/>
      <c r="AJ336" s="287"/>
      <c r="AK336" s="287"/>
      <c r="AL336" s="287"/>
      <c r="AM336" s="287"/>
      <c r="AN336" s="287"/>
      <c r="AO336" s="287"/>
      <c r="AP336" s="287"/>
      <c r="AQ336" s="287"/>
      <c r="AR336" s="287"/>
      <c r="AS336" s="287"/>
      <c r="AT336" s="287"/>
      <c r="AU336" s="287"/>
      <c r="AV336" s="287"/>
      <c r="AW336" s="287"/>
      <c r="AX336" s="287"/>
      <c r="AY336" s="287"/>
      <c r="AZ336" s="287"/>
      <c r="BA336" s="287"/>
      <c r="BB336" s="287"/>
      <c r="BC336" s="287"/>
      <c r="BD336" s="287"/>
      <c r="BE336" s="287"/>
      <c r="BF336" s="287"/>
      <c r="BG336" s="287"/>
      <c r="BH336" s="287"/>
      <c r="BI336" s="287"/>
      <c r="BJ336" s="287"/>
      <c r="BK336" s="287"/>
      <c r="BL336" s="287"/>
      <c r="BM336" s="287"/>
      <c r="BN336" s="287"/>
      <c r="BO336" s="287"/>
      <c r="BP336" s="287"/>
      <c r="BQ336" s="287"/>
      <c r="BR336" s="287"/>
      <c r="BS336" s="287"/>
      <c r="BT336" s="287"/>
      <c r="BU336" s="287"/>
      <c r="BV336" s="287"/>
      <c r="BW336" s="287"/>
      <c r="BX336" s="287"/>
      <c r="BY336" s="287"/>
      <c r="BZ336" s="287"/>
      <c r="CA336" s="287"/>
      <c r="CB336" s="287"/>
      <c r="CC336" s="287"/>
      <c r="CD336" s="287"/>
      <c r="CE336" s="287"/>
      <c r="CF336" s="287"/>
      <c r="CG336" s="287"/>
      <c r="CH336" s="287"/>
      <c r="CI336" s="287"/>
      <c r="CJ336" s="287"/>
      <c r="CK336" s="287"/>
      <c r="CL336" s="287"/>
      <c r="CM336" s="287"/>
      <c r="CN336" s="287"/>
      <c r="CO336" s="287"/>
      <c r="CP336" s="287"/>
      <c r="CQ336" s="287"/>
      <c r="CR336" s="287"/>
      <c r="CS336" s="287"/>
      <c r="CT336" s="287"/>
      <c r="CU336" s="287"/>
      <c r="CV336" s="287"/>
      <c r="CW336" s="287"/>
    </row>
    <row r="337" spans="1:101">
      <c r="A337" s="287"/>
      <c r="B337" s="288" t="s">
        <v>172</v>
      </c>
      <c r="C337" s="288" t="s">
        <v>150</v>
      </c>
      <c r="D337" s="288" t="s">
        <v>174</v>
      </c>
      <c r="E337" s="288" t="s">
        <v>129</v>
      </c>
      <c r="F337" s="353">
        <f t="shared" si="31"/>
        <v>0</v>
      </c>
      <c r="G337" s="353">
        <f t="shared" si="31"/>
        <v>0</v>
      </c>
      <c r="H337" s="309" t="b">
        <f t="shared" si="32"/>
        <v>1</v>
      </c>
      <c r="I337" s="287"/>
      <c r="J337" s="287"/>
      <c r="K337" s="287"/>
      <c r="L337" s="287"/>
      <c r="M337" s="287"/>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c r="AK337" s="287"/>
      <c r="AL337" s="287"/>
      <c r="AM337" s="287"/>
      <c r="AN337" s="287"/>
      <c r="AO337" s="287"/>
      <c r="AP337" s="287"/>
      <c r="AQ337" s="287"/>
      <c r="AR337" s="287"/>
      <c r="AS337" s="287"/>
      <c r="AT337" s="287"/>
      <c r="AU337" s="287"/>
      <c r="AV337" s="287"/>
      <c r="AW337" s="287"/>
      <c r="AX337" s="287"/>
      <c r="AY337" s="287"/>
      <c r="AZ337" s="287"/>
      <c r="BA337" s="287"/>
      <c r="BB337" s="287"/>
      <c r="BC337" s="287"/>
      <c r="BD337" s="287"/>
      <c r="BE337" s="287"/>
      <c r="BF337" s="287"/>
      <c r="BG337" s="287"/>
      <c r="BH337" s="287"/>
      <c r="BI337" s="287"/>
      <c r="BJ337" s="287"/>
      <c r="BK337" s="287"/>
      <c r="BL337" s="287"/>
      <c r="BM337" s="287"/>
      <c r="BN337" s="287"/>
      <c r="BO337" s="287"/>
      <c r="BP337" s="287"/>
      <c r="BQ337" s="287"/>
      <c r="BR337" s="287"/>
      <c r="BS337" s="287"/>
      <c r="BT337" s="287"/>
      <c r="BU337" s="287"/>
      <c r="BV337" s="287"/>
      <c r="BW337" s="287"/>
      <c r="BX337" s="287"/>
      <c r="BY337" s="287"/>
      <c r="BZ337" s="287"/>
      <c r="CA337" s="287"/>
      <c r="CB337" s="287"/>
      <c r="CC337" s="287"/>
      <c r="CD337" s="287"/>
      <c r="CE337" s="287"/>
      <c r="CF337" s="287"/>
      <c r="CG337" s="287"/>
      <c r="CH337" s="287"/>
      <c r="CI337" s="287"/>
      <c r="CJ337" s="287"/>
      <c r="CK337" s="287"/>
      <c r="CL337" s="287"/>
      <c r="CM337" s="287"/>
      <c r="CN337" s="287"/>
      <c r="CO337" s="287"/>
      <c r="CP337" s="287"/>
      <c r="CQ337" s="287"/>
      <c r="CR337" s="287"/>
      <c r="CS337" s="287"/>
      <c r="CT337" s="287"/>
      <c r="CU337" s="287"/>
      <c r="CV337" s="287"/>
      <c r="CW337" s="287"/>
    </row>
    <row r="338" spans="1:101">
      <c r="A338" s="287"/>
      <c r="B338" s="288" t="s">
        <v>172</v>
      </c>
      <c r="C338" s="288" t="s">
        <v>150</v>
      </c>
      <c r="D338" s="288" t="s">
        <v>148</v>
      </c>
      <c r="E338" s="288" t="s">
        <v>129</v>
      </c>
      <c r="F338" s="353">
        <f t="shared" si="31"/>
        <v>0</v>
      </c>
      <c r="G338" s="353">
        <f t="shared" si="31"/>
        <v>0</v>
      </c>
      <c r="H338" s="309" t="b">
        <f t="shared" si="32"/>
        <v>1</v>
      </c>
      <c r="I338" s="287"/>
      <c r="J338" s="287"/>
      <c r="K338" s="287"/>
      <c r="L338" s="287"/>
      <c r="M338" s="287"/>
      <c r="N338" s="287"/>
      <c r="O338" s="287"/>
      <c r="P338" s="287"/>
      <c r="Q338" s="287"/>
      <c r="R338" s="287"/>
      <c r="S338" s="287"/>
      <c r="T338" s="287"/>
      <c r="U338" s="287"/>
      <c r="V338" s="287"/>
      <c r="W338" s="287"/>
      <c r="X338" s="287"/>
      <c r="Y338" s="287"/>
      <c r="Z338" s="287"/>
      <c r="AA338" s="287"/>
      <c r="AB338" s="287"/>
      <c r="AC338" s="287"/>
      <c r="AD338" s="287"/>
      <c r="AE338" s="287"/>
      <c r="AF338" s="287"/>
      <c r="AG338" s="287"/>
      <c r="AH338" s="287"/>
      <c r="AI338" s="287"/>
      <c r="AJ338" s="287"/>
      <c r="AK338" s="287"/>
      <c r="AL338" s="287"/>
      <c r="AM338" s="287"/>
      <c r="AN338" s="287"/>
      <c r="AO338" s="287"/>
      <c r="AP338" s="287"/>
      <c r="AQ338" s="287"/>
      <c r="AR338" s="287"/>
      <c r="AS338" s="287"/>
      <c r="AT338" s="287"/>
      <c r="AU338" s="287"/>
      <c r="AV338" s="287"/>
      <c r="AW338" s="287"/>
      <c r="AX338" s="287"/>
      <c r="AY338" s="287"/>
      <c r="AZ338" s="287"/>
      <c r="BA338" s="287"/>
      <c r="BB338" s="287"/>
      <c r="BC338" s="287"/>
      <c r="BD338" s="287"/>
      <c r="BE338" s="287"/>
      <c r="BF338" s="287"/>
      <c r="BG338" s="287"/>
      <c r="BH338" s="287"/>
      <c r="BI338" s="287"/>
      <c r="BJ338" s="287"/>
      <c r="BK338" s="287"/>
      <c r="BL338" s="287"/>
      <c r="BM338" s="287"/>
      <c r="BN338" s="287"/>
      <c r="BO338" s="287"/>
      <c r="BP338" s="287"/>
      <c r="BQ338" s="287"/>
      <c r="BR338" s="287"/>
      <c r="BS338" s="287"/>
      <c r="BT338" s="287"/>
      <c r="BU338" s="287"/>
      <c r="BV338" s="287"/>
      <c r="BW338" s="287"/>
      <c r="BX338" s="287"/>
      <c r="BY338" s="287"/>
      <c r="BZ338" s="287"/>
      <c r="CA338" s="287"/>
      <c r="CB338" s="287"/>
      <c r="CC338" s="287"/>
      <c r="CD338" s="287"/>
      <c r="CE338" s="287"/>
      <c r="CF338" s="287"/>
      <c r="CG338" s="287"/>
      <c r="CH338" s="287"/>
      <c r="CI338" s="287"/>
      <c r="CJ338" s="287"/>
      <c r="CK338" s="287"/>
      <c r="CL338" s="287"/>
      <c r="CM338" s="287"/>
      <c r="CN338" s="287"/>
      <c r="CO338" s="287"/>
      <c r="CP338" s="287"/>
      <c r="CQ338" s="287"/>
      <c r="CR338" s="287"/>
      <c r="CS338" s="287"/>
      <c r="CT338" s="287"/>
      <c r="CU338" s="287"/>
      <c r="CV338" s="287"/>
      <c r="CW338" s="287"/>
    </row>
    <row r="339" spans="1:101">
      <c r="A339" s="287"/>
      <c r="B339" s="288" t="s">
        <v>175</v>
      </c>
      <c r="C339" s="288" t="s">
        <v>126</v>
      </c>
      <c r="D339" s="288" t="s">
        <v>173</v>
      </c>
      <c r="E339" s="288" t="s">
        <v>129</v>
      </c>
      <c r="F339" s="353">
        <f t="shared" si="31"/>
        <v>0</v>
      </c>
      <c r="G339" s="353">
        <f t="shared" si="31"/>
        <v>0</v>
      </c>
      <c r="H339" s="309" t="b">
        <f t="shared" si="32"/>
        <v>1</v>
      </c>
      <c r="I339" s="287"/>
      <c r="J339" s="287"/>
      <c r="K339" s="287"/>
      <c r="L339" s="287"/>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87"/>
      <c r="AL339" s="287"/>
      <c r="AM339" s="287"/>
      <c r="AN339" s="287"/>
      <c r="AO339" s="287"/>
      <c r="AP339" s="287"/>
      <c r="AQ339" s="287"/>
      <c r="AR339" s="287"/>
      <c r="AS339" s="287"/>
      <c r="AT339" s="287"/>
      <c r="AU339" s="287"/>
      <c r="AV339" s="287"/>
      <c r="AW339" s="287"/>
      <c r="AX339" s="287"/>
      <c r="AY339" s="287"/>
      <c r="AZ339" s="287"/>
      <c r="BA339" s="287"/>
      <c r="BB339" s="287"/>
      <c r="BC339" s="287"/>
      <c r="BD339" s="287"/>
      <c r="BE339" s="287"/>
      <c r="BF339" s="287"/>
      <c r="BG339" s="287"/>
      <c r="BH339" s="287"/>
      <c r="BI339" s="287"/>
      <c r="BJ339" s="287"/>
      <c r="BK339" s="287"/>
      <c r="BL339" s="287"/>
      <c r="BM339" s="287"/>
      <c r="BN339" s="287"/>
      <c r="BO339" s="287"/>
      <c r="BP339" s="287"/>
      <c r="BQ339" s="287"/>
      <c r="BR339" s="287"/>
      <c r="BS339" s="287"/>
      <c r="BT339" s="287"/>
      <c r="BU339" s="287"/>
      <c r="BV339" s="287"/>
      <c r="BW339" s="287"/>
      <c r="BX339" s="287"/>
      <c r="BY339" s="287"/>
      <c r="BZ339" s="287"/>
      <c r="CA339" s="287"/>
      <c r="CB339" s="287"/>
      <c r="CC339" s="287"/>
      <c r="CD339" s="287"/>
      <c r="CE339" s="287"/>
      <c r="CF339" s="287"/>
      <c r="CG339" s="287"/>
      <c r="CH339" s="287"/>
      <c r="CI339" s="287"/>
      <c r="CJ339" s="287"/>
      <c r="CK339" s="287"/>
      <c r="CL339" s="287"/>
      <c r="CM339" s="287"/>
      <c r="CN339" s="287"/>
      <c r="CO339" s="287"/>
      <c r="CP339" s="287"/>
      <c r="CQ339" s="287"/>
      <c r="CR339" s="287"/>
      <c r="CS339" s="287"/>
      <c r="CT339" s="287"/>
      <c r="CU339" s="287"/>
      <c r="CV339" s="287"/>
      <c r="CW339" s="287"/>
    </row>
    <row r="340" spans="1:101">
      <c r="A340" s="287"/>
      <c r="B340" s="288" t="s">
        <v>175</v>
      </c>
      <c r="C340" s="288" t="s">
        <v>126</v>
      </c>
      <c r="D340" s="288" t="s">
        <v>174</v>
      </c>
      <c r="E340" s="288" t="s">
        <v>129</v>
      </c>
      <c r="F340" s="353">
        <f t="shared" si="31"/>
        <v>0</v>
      </c>
      <c r="G340" s="353">
        <f t="shared" si="31"/>
        <v>0</v>
      </c>
      <c r="H340" s="309" t="b">
        <f t="shared" si="32"/>
        <v>1</v>
      </c>
      <c r="I340" s="287"/>
      <c r="J340" s="287"/>
      <c r="K340" s="287"/>
      <c r="L340" s="287"/>
      <c r="M340" s="287"/>
      <c r="N340" s="287"/>
      <c r="O340" s="287"/>
      <c r="P340" s="287"/>
      <c r="Q340" s="287"/>
      <c r="R340" s="287"/>
      <c r="S340" s="287"/>
      <c r="T340" s="287"/>
      <c r="U340" s="287"/>
      <c r="V340" s="287"/>
      <c r="W340" s="287"/>
      <c r="X340" s="287"/>
      <c r="Y340" s="287"/>
      <c r="Z340" s="287"/>
      <c r="AA340" s="287"/>
      <c r="AB340" s="287"/>
      <c r="AC340" s="287"/>
      <c r="AD340" s="287"/>
      <c r="AE340" s="287"/>
      <c r="AF340" s="287"/>
      <c r="AG340" s="287"/>
      <c r="AH340" s="287"/>
      <c r="AI340" s="287"/>
      <c r="AJ340" s="287"/>
      <c r="AK340" s="287"/>
      <c r="AL340" s="287"/>
      <c r="AM340" s="287"/>
      <c r="AN340" s="287"/>
      <c r="AO340" s="287"/>
      <c r="AP340" s="287"/>
      <c r="AQ340" s="287"/>
      <c r="AR340" s="287"/>
      <c r="AS340" s="287"/>
      <c r="AT340" s="287"/>
      <c r="AU340" s="287"/>
      <c r="AV340" s="287"/>
      <c r="AW340" s="287"/>
      <c r="AX340" s="287"/>
      <c r="AY340" s="287"/>
      <c r="AZ340" s="287"/>
      <c r="BA340" s="287"/>
      <c r="BB340" s="287"/>
      <c r="BC340" s="287"/>
      <c r="BD340" s="287"/>
      <c r="BE340" s="287"/>
      <c r="BF340" s="287"/>
      <c r="BG340" s="287"/>
      <c r="BH340" s="287"/>
      <c r="BI340" s="287"/>
      <c r="BJ340" s="287"/>
      <c r="BK340" s="287"/>
      <c r="BL340" s="287"/>
      <c r="BM340" s="287"/>
      <c r="BN340" s="287"/>
      <c r="BO340" s="287"/>
      <c r="BP340" s="287"/>
      <c r="BQ340" s="287"/>
      <c r="BR340" s="287"/>
      <c r="BS340" s="287"/>
      <c r="BT340" s="287"/>
      <c r="BU340" s="287"/>
      <c r="BV340" s="287"/>
      <c r="BW340" s="287"/>
      <c r="BX340" s="287"/>
      <c r="BY340" s="287"/>
      <c r="BZ340" s="287"/>
      <c r="CA340" s="287"/>
      <c r="CB340" s="287"/>
      <c r="CC340" s="287"/>
      <c r="CD340" s="287"/>
      <c r="CE340" s="287"/>
      <c r="CF340" s="287"/>
      <c r="CG340" s="287"/>
      <c r="CH340" s="287"/>
      <c r="CI340" s="287"/>
      <c r="CJ340" s="287"/>
      <c r="CK340" s="287"/>
      <c r="CL340" s="287"/>
      <c r="CM340" s="287"/>
      <c r="CN340" s="287"/>
      <c r="CO340" s="287"/>
      <c r="CP340" s="287"/>
      <c r="CQ340" s="287"/>
      <c r="CR340" s="287"/>
      <c r="CS340" s="287"/>
      <c r="CT340" s="287"/>
      <c r="CU340" s="287"/>
      <c r="CV340" s="287"/>
      <c r="CW340" s="287"/>
    </row>
    <row r="341" spans="1:101">
      <c r="A341" s="287"/>
      <c r="B341" s="288" t="s">
        <v>175</v>
      </c>
      <c r="C341" s="288" t="s">
        <v>126</v>
      </c>
      <c r="D341" s="288" t="s">
        <v>148</v>
      </c>
      <c r="E341" s="288" t="s">
        <v>129</v>
      </c>
      <c r="F341" s="353">
        <f t="shared" si="31"/>
        <v>0</v>
      </c>
      <c r="G341" s="353">
        <f t="shared" si="31"/>
        <v>0</v>
      </c>
      <c r="H341" s="309" t="b">
        <f t="shared" si="32"/>
        <v>1</v>
      </c>
      <c r="I341" s="287"/>
      <c r="J341" s="287"/>
      <c r="K341" s="287"/>
      <c r="L341" s="287"/>
      <c r="M341" s="287"/>
      <c r="N341" s="287"/>
      <c r="O341" s="287"/>
      <c r="P341" s="287"/>
      <c r="Q341" s="287"/>
      <c r="R341" s="287"/>
      <c r="S341" s="287"/>
      <c r="T341" s="287"/>
      <c r="U341" s="287"/>
      <c r="V341" s="287"/>
      <c r="W341" s="287"/>
      <c r="X341" s="287"/>
      <c r="Y341" s="287"/>
      <c r="Z341" s="287"/>
      <c r="AA341" s="287"/>
      <c r="AB341" s="287"/>
      <c r="AC341" s="287"/>
      <c r="AD341" s="287"/>
      <c r="AE341" s="287"/>
      <c r="AF341" s="287"/>
      <c r="AG341" s="287"/>
      <c r="AH341" s="287"/>
      <c r="AI341" s="287"/>
      <c r="AJ341" s="287"/>
      <c r="AK341" s="287"/>
      <c r="AL341" s="287"/>
      <c r="AM341" s="287"/>
      <c r="AN341" s="287"/>
      <c r="AO341" s="287"/>
      <c r="AP341" s="287"/>
      <c r="AQ341" s="287"/>
      <c r="AR341" s="287"/>
      <c r="AS341" s="287"/>
      <c r="AT341" s="287"/>
      <c r="AU341" s="287"/>
      <c r="AV341" s="287"/>
      <c r="AW341" s="287"/>
      <c r="AX341" s="287"/>
      <c r="AY341" s="287"/>
      <c r="AZ341" s="287"/>
      <c r="BA341" s="287"/>
      <c r="BB341" s="287"/>
      <c r="BC341" s="287"/>
      <c r="BD341" s="287"/>
      <c r="BE341" s="287"/>
      <c r="BF341" s="287"/>
      <c r="BG341" s="287"/>
      <c r="BH341" s="287"/>
      <c r="BI341" s="287"/>
      <c r="BJ341" s="287"/>
      <c r="BK341" s="287"/>
      <c r="BL341" s="287"/>
      <c r="BM341" s="287"/>
      <c r="BN341" s="287"/>
      <c r="BO341" s="287"/>
      <c r="BP341" s="287"/>
      <c r="BQ341" s="287"/>
      <c r="BR341" s="287"/>
      <c r="BS341" s="287"/>
      <c r="BT341" s="287"/>
      <c r="BU341" s="287"/>
      <c r="BV341" s="287"/>
      <c r="BW341" s="287"/>
      <c r="BX341" s="287"/>
      <c r="BY341" s="287"/>
      <c r="BZ341" s="287"/>
      <c r="CA341" s="287"/>
      <c r="CB341" s="287"/>
      <c r="CC341" s="287"/>
      <c r="CD341" s="287"/>
      <c r="CE341" s="287"/>
      <c r="CF341" s="287"/>
      <c r="CG341" s="287"/>
      <c r="CH341" s="287"/>
      <c r="CI341" s="287"/>
      <c r="CJ341" s="287"/>
      <c r="CK341" s="287"/>
      <c r="CL341" s="287"/>
      <c r="CM341" s="287"/>
      <c r="CN341" s="287"/>
      <c r="CO341" s="287"/>
      <c r="CP341" s="287"/>
      <c r="CQ341" s="287"/>
      <c r="CR341" s="287"/>
      <c r="CS341" s="287"/>
      <c r="CT341" s="287"/>
      <c r="CU341" s="287"/>
      <c r="CV341" s="287"/>
      <c r="CW341" s="287"/>
    </row>
    <row r="342" spans="1:101">
      <c r="A342" s="287"/>
      <c r="B342" s="288" t="s">
        <v>175</v>
      </c>
      <c r="C342" s="288" t="s">
        <v>150</v>
      </c>
      <c r="D342" s="288" t="s">
        <v>173</v>
      </c>
      <c r="E342" s="288" t="s">
        <v>129</v>
      </c>
      <c r="F342" s="353">
        <f t="shared" si="31"/>
        <v>0</v>
      </c>
      <c r="G342" s="353">
        <f t="shared" si="31"/>
        <v>0</v>
      </c>
      <c r="H342" s="309" t="b">
        <f t="shared" si="32"/>
        <v>1</v>
      </c>
      <c r="I342" s="287"/>
      <c r="J342" s="287"/>
      <c r="K342" s="287"/>
      <c r="L342" s="287"/>
      <c r="M342" s="287"/>
      <c r="N342" s="287"/>
      <c r="O342" s="287"/>
      <c r="P342" s="287"/>
      <c r="Q342" s="287"/>
      <c r="R342" s="287"/>
      <c r="S342" s="287"/>
      <c r="T342" s="287"/>
      <c r="U342" s="287"/>
      <c r="V342" s="287"/>
      <c r="W342" s="287"/>
      <c r="X342" s="287"/>
      <c r="Y342" s="287"/>
      <c r="Z342" s="287"/>
      <c r="AA342" s="287"/>
      <c r="AB342" s="287"/>
      <c r="AC342" s="287"/>
      <c r="AD342" s="287"/>
      <c r="AE342" s="287"/>
      <c r="AF342" s="287"/>
      <c r="AG342" s="287"/>
      <c r="AH342" s="287"/>
      <c r="AI342" s="287"/>
      <c r="AJ342" s="287"/>
      <c r="AK342" s="287"/>
      <c r="AL342" s="287"/>
      <c r="AM342" s="287"/>
      <c r="AN342" s="287"/>
      <c r="AO342" s="287"/>
      <c r="AP342" s="287"/>
      <c r="AQ342" s="287"/>
      <c r="AR342" s="287"/>
      <c r="AS342" s="287"/>
      <c r="AT342" s="287"/>
      <c r="AU342" s="287"/>
      <c r="AV342" s="287"/>
      <c r="AW342" s="287"/>
      <c r="AX342" s="287"/>
      <c r="AY342" s="287"/>
      <c r="AZ342" s="287"/>
      <c r="BA342" s="287"/>
      <c r="BB342" s="287"/>
      <c r="BC342" s="287"/>
      <c r="BD342" s="287"/>
      <c r="BE342" s="287"/>
      <c r="BF342" s="287"/>
      <c r="BG342" s="287"/>
      <c r="BH342" s="287"/>
      <c r="BI342" s="287"/>
      <c r="BJ342" s="287"/>
      <c r="BK342" s="287"/>
      <c r="BL342" s="287"/>
      <c r="BM342" s="287"/>
      <c r="BN342" s="287"/>
      <c r="BO342" s="287"/>
      <c r="BP342" s="287"/>
      <c r="BQ342" s="287"/>
      <c r="BR342" s="287"/>
      <c r="BS342" s="287"/>
      <c r="BT342" s="287"/>
      <c r="BU342" s="287"/>
      <c r="BV342" s="287"/>
      <c r="BW342" s="287"/>
      <c r="BX342" s="287"/>
      <c r="BY342" s="287"/>
      <c r="BZ342" s="287"/>
      <c r="CA342" s="287"/>
      <c r="CB342" s="287"/>
      <c r="CC342" s="287"/>
      <c r="CD342" s="287"/>
      <c r="CE342" s="287"/>
      <c r="CF342" s="287"/>
      <c r="CG342" s="287"/>
      <c r="CH342" s="287"/>
      <c r="CI342" s="287"/>
      <c r="CJ342" s="287"/>
      <c r="CK342" s="287"/>
      <c r="CL342" s="287"/>
      <c r="CM342" s="287"/>
      <c r="CN342" s="287"/>
      <c r="CO342" s="287"/>
      <c r="CP342" s="287"/>
      <c r="CQ342" s="287"/>
      <c r="CR342" s="287"/>
      <c r="CS342" s="287"/>
      <c r="CT342" s="287"/>
      <c r="CU342" s="287"/>
      <c r="CV342" s="287"/>
      <c r="CW342" s="287"/>
    </row>
    <row r="343" spans="1:101">
      <c r="A343" s="287"/>
      <c r="B343" s="288" t="s">
        <v>175</v>
      </c>
      <c r="C343" s="288" t="s">
        <v>150</v>
      </c>
      <c r="D343" s="288" t="s">
        <v>174</v>
      </c>
      <c r="E343" s="288" t="s">
        <v>129</v>
      </c>
      <c r="F343" s="353">
        <f t="shared" si="31"/>
        <v>0</v>
      </c>
      <c r="G343" s="353">
        <f t="shared" si="31"/>
        <v>0</v>
      </c>
      <c r="H343" s="309" t="b">
        <f t="shared" si="32"/>
        <v>1</v>
      </c>
      <c r="I343" s="287"/>
      <c r="J343" s="287"/>
      <c r="K343" s="287"/>
      <c r="L343" s="287"/>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c r="AK343" s="287"/>
      <c r="AL343" s="287"/>
      <c r="AM343" s="287"/>
      <c r="AN343" s="287"/>
      <c r="AO343" s="287"/>
      <c r="AP343" s="287"/>
      <c r="AQ343" s="287"/>
      <c r="AR343" s="287"/>
      <c r="AS343" s="287"/>
      <c r="AT343" s="287"/>
      <c r="AU343" s="287"/>
      <c r="AV343" s="287"/>
      <c r="AW343" s="287"/>
      <c r="AX343" s="287"/>
      <c r="AY343" s="287"/>
      <c r="AZ343" s="287"/>
      <c r="BA343" s="287"/>
      <c r="BB343" s="287"/>
      <c r="BC343" s="287"/>
      <c r="BD343" s="287"/>
      <c r="BE343" s="287"/>
      <c r="BF343" s="287"/>
      <c r="BG343" s="287"/>
      <c r="BH343" s="287"/>
      <c r="BI343" s="287"/>
      <c r="BJ343" s="287"/>
      <c r="BK343" s="287"/>
      <c r="BL343" s="287"/>
      <c r="BM343" s="287"/>
      <c r="BN343" s="287"/>
      <c r="BO343" s="287"/>
      <c r="BP343" s="287"/>
      <c r="BQ343" s="287"/>
      <c r="BR343" s="287"/>
      <c r="BS343" s="287"/>
      <c r="BT343" s="287"/>
      <c r="BU343" s="287"/>
      <c r="BV343" s="287"/>
      <c r="BW343" s="287"/>
      <c r="BX343" s="287"/>
      <c r="BY343" s="287"/>
      <c r="BZ343" s="287"/>
      <c r="CA343" s="287"/>
      <c r="CB343" s="287"/>
      <c r="CC343" s="287"/>
      <c r="CD343" s="287"/>
      <c r="CE343" s="287"/>
      <c r="CF343" s="287"/>
      <c r="CG343" s="287"/>
      <c r="CH343" s="287"/>
      <c r="CI343" s="287"/>
      <c r="CJ343" s="287"/>
      <c r="CK343" s="287"/>
      <c r="CL343" s="287"/>
      <c r="CM343" s="287"/>
      <c r="CN343" s="287"/>
      <c r="CO343" s="287"/>
      <c r="CP343" s="287"/>
      <c r="CQ343" s="287"/>
      <c r="CR343" s="287"/>
      <c r="CS343" s="287"/>
      <c r="CT343" s="287"/>
      <c r="CU343" s="287"/>
      <c r="CV343" s="287"/>
      <c r="CW343" s="287"/>
    </row>
    <row r="344" spans="1:101">
      <c r="A344" s="287"/>
      <c r="B344" s="288" t="s">
        <v>175</v>
      </c>
      <c r="C344" s="288" t="s">
        <v>150</v>
      </c>
      <c r="D344" s="288" t="s">
        <v>148</v>
      </c>
      <c r="E344" s="288" t="s">
        <v>129</v>
      </c>
      <c r="F344" s="353">
        <f t="shared" si="31"/>
        <v>0</v>
      </c>
      <c r="G344" s="353">
        <f t="shared" si="31"/>
        <v>0</v>
      </c>
      <c r="H344" s="309" t="b">
        <f t="shared" si="32"/>
        <v>1</v>
      </c>
      <c r="I344" s="287"/>
      <c r="J344" s="287"/>
      <c r="K344" s="287"/>
      <c r="L344" s="287"/>
      <c r="M344" s="287"/>
      <c r="N344" s="287"/>
      <c r="O344" s="287"/>
      <c r="P344" s="287"/>
      <c r="Q344" s="287"/>
      <c r="R344" s="287"/>
      <c r="S344" s="287"/>
      <c r="T344" s="287"/>
      <c r="U344" s="287"/>
      <c r="V344" s="287"/>
      <c r="W344" s="287"/>
      <c r="X344" s="287"/>
      <c r="Y344" s="287"/>
      <c r="Z344" s="287"/>
      <c r="AA344" s="287"/>
      <c r="AB344" s="287"/>
      <c r="AC344" s="287"/>
      <c r="AD344" s="287"/>
      <c r="AE344" s="287"/>
      <c r="AF344" s="287"/>
      <c r="AG344" s="287"/>
      <c r="AH344" s="287"/>
      <c r="AI344" s="287"/>
      <c r="AJ344" s="287"/>
      <c r="AK344" s="287"/>
      <c r="AL344" s="287"/>
      <c r="AM344" s="287"/>
      <c r="AN344" s="287"/>
      <c r="AO344" s="287"/>
      <c r="AP344" s="287"/>
      <c r="AQ344" s="287"/>
      <c r="AR344" s="287"/>
      <c r="AS344" s="287"/>
      <c r="AT344" s="287"/>
      <c r="AU344" s="287"/>
      <c r="AV344" s="287"/>
      <c r="AW344" s="287"/>
      <c r="AX344" s="287"/>
      <c r="AY344" s="287"/>
      <c r="AZ344" s="287"/>
      <c r="BA344" s="287"/>
      <c r="BB344" s="287"/>
      <c r="BC344" s="287"/>
      <c r="BD344" s="287"/>
      <c r="BE344" s="287"/>
      <c r="BF344" s="287"/>
      <c r="BG344" s="287"/>
      <c r="BH344" s="287"/>
      <c r="BI344" s="287"/>
      <c r="BJ344" s="287"/>
      <c r="BK344" s="287"/>
      <c r="BL344" s="287"/>
      <c r="BM344" s="287"/>
      <c r="BN344" s="287"/>
      <c r="BO344" s="287"/>
      <c r="BP344" s="287"/>
      <c r="BQ344" s="287"/>
      <c r="BR344" s="287"/>
      <c r="BS344" s="287"/>
      <c r="BT344" s="287"/>
      <c r="BU344" s="287"/>
      <c r="BV344" s="287"/>
      <c r="BW344" s="287"/>
      <c r="BX344" s="287"/>
      <c r="BY344" s="287"/>
      <c r="BZ344" s="287"/>
      <c r="CA344" s="287"/>
      <c r="CB344" s="287"/>
      <c r="CC344" s="287"/>
      <c r="CD344" s="287"/>
      <c r="CE344" s="287"/>
      <c r="CF344" s="287"/>
      <c r="CG344" s="287"/>
      <c r="CH344" s="287"/>
      <c r="CI344" s="287"/>
      <c r="CJ344" s="287"/>
      <c r="CK344" s="287"/>
      <c r="CL344" s="287"/>
      <c r="CM344" s="287"/>
      <c r="CN344" s="287"/>
      <c r="CO344" s="287"/>
      <c r="CP344" s="287"/>
      <c r="CQ344" s="287"/>
      <c r="CR344" s="287"/>
      <c r="CS344" s="287"/>
      <c r="CT344" s="287"/>
      <c r="CU344" s="287"/>
      <c r="CV344" s="287"/>
      <c r="CW344" s="287"/>
    </row>
    <row r="345" spans="1:101">
      <c r="A345" s="287"/>
      <c r="B345" s="288" t="s">
        <v>176</v>
      </c>
      <c r="C345" s="288" t="s">
        <v>126</v>
      </c>
      <c r="D345" s="288" t="s">
        <v>173</v>
      </c>
      <c r="E345" s="288" t="s">
        <v>129</v>
      </c>
      <c r="F345" s="353">
        <f t="shared" si="31"/>
        <v>0</v>
      </c>
      <c r="G345" s="353">
        <f t="shared" si="31"/>
        <v>0</v>
      </c>
      <c r="H345" s="309" t="b">
        <f t="shared" si="32"/>
        <v>1</v>
      </c>
      <c r="I345" s="287"/>
      <c r="J345" s="287"/>
      <c r="K345" s="287"/>
      <c r="L345" s="287"/>
      <c r="M345" s="287"/>
      <c r="N345" s="287"/>
      <c r="O345" s="287"/>
      <c r="P345" s="287"/>
      <c r="Q345" s="287"/>
      <c r="R345" s="287"/>
      <c r="S345" s="287"/>
      <c r="T345" s="287"/>
      <c r="U345" s="287"/>
      <c r="V345" s="287"/>
      <c r="W345" s="287"/>
      <c r="X345" s="287"/>
      <c r="Y345" s="287"/>
      <c r="Z345" s="287"/>
      <c r="AA345" s="287"/>
      <c r="AB345" s="287"/>
      <c r="AC345" s="287"/>
      <c r="AD345" s="287"/>
      <c r="AE345" s="287"/>
      <c r="AF345" s="287"/>
      <c r="AG345" s="287"/>
      <c r="AH345" s="287"/>
      <c r="AI345" s="287"/>
      <c r="AJ345" s="287"/>
      <c r="AK345" s="287"/>
      <c r="AL345" s="287"/>
      <c r="AM345" s="287"/>
      <c r="AN345" s="287"/>
      <c r="AO345" s="287"/>
      <c r="AP345" s="287"/>
      <c r="AQ345" s="287"/>
      <c r="AR345" s="287"/>
      <c r="AS345" s="287"/>
      <c r="AT345" s="287"/>
      <c r="AU345" s="287"/>
      <c r="AV345" s="287"/>
      <c r="AW345" s="287"/>
      <c r="AX345" s="287"/>
      <c r="AY345" s="287"/>
      <c r="AZ345" s="287"/>
      <c r="BA345" s="287"/>
      <c r="BB345" s="287"/>
      <c r="BC345" s="287"/>
      <c r="BD345" s="287"/>
      <c r="BE345" s="287"/>
      <c r="BF345" s="287"/>
      <c r="BG345" s="287"/>
      <c r="BH345" s="287"/>
      <c r="BI345" s="287"/>
      <c r="BJ345" s="287"/>
      <c r="BK345" s="287"/>
      <c r="BL345" s="287"/>
      <c r="BM345" s="287"/>
      <c r="BN345" s="287"/>
      <c r="BO345" s="287"/>
      <c r="BP345" s="287"/>
      <c r="BQ345" s="287"/>
      <c r="BR345" s="287"/>
      <c r="BS345" s="287"/>
      <c r="BT345" s="287"/>
      <c r="BU345" s="287"/>
      <c r="BV345" s="287"/>
      <c r="BW345" s="287"/>
      <c r="BX345" s="287"/>
      <c r="BY345" s="287"/>
      <c r="BZ345" s="287"/>
      <c r="CA345" s="287"/>
      <c r="CB345" s="287"/>
      <c r="CC345" s="287"/>
      <c r="CD345" s="287"/>
      <c r="CE345" s="287"/>
      <c r="CF345" s="287"/>
      <c r="CG345" s="287"/>
      <c r="CH345" s="287"/>
      <c r="CI345" s="287"/>
      <c r="CJ345" s="287"/>
      <c r="CK345" s="287"/>
      <c r="CL345" s="287"/>
      <c r="CM345" s="287"/>
      <c r="CN345" s="287"/>
      <c r="CO345" s="287"/>
      <c r="CP345" s="287"/>
      <c r="CQ345" s="287"/>
      <c r="CR345" s="287"/>
      <c r="CS345" s="287"/>
      <c r="CT345" s="287"/>
      <c r="CU345" s="287"/>
      <c r="CV345" s="287"/>
      <c r="CW345" s="287"/>
    </row>
    <row r="346" spans="1:101">
      <c r="A346" s="287"/>
      <c r="B346" s="288" t="s">
        <v>176</v>
      </c>
      <c r="C346" s="288" t="s">
        <v>126</v>
      </c>
      <c r="D346" s="288" t="s">
        <v>174</v>
      </c>
      <c r="E346" s="288" t="s">
        <v>129</v>
      </c>
      <c r="F346" s="353">
        <f t="shared" si="31"/>
        <v>0</v>
      </c>
      <c r="G346" s="353">
        <f t="shared" si="31"/>
        <v>0</v>
      </c>
      <c r="H346" s="309" t="b">
        <f t="shared" si="32"/>
        <v>1</v>
      </c>
      <c r="I346" s="287"/>
      <c r="J346" s="287"/>
      <c r="K346" s="287"/>
      <c r="L346" s="287"/>
      <c r="M346" s="287"/>
      <c r="N346" s="287"/>
      <c r="O346" s="287"/>
      <c r="P346" s="287"/>
      <c r="Q346" s="287"/>
      <c r="R346" s="287"/>
      <c r="S346" s="287"/>
      <c r="T346" s="287"/>
      <c r="U346" s="287"/>
      <c r="V346" s="287"/>
      <c r="W346" s="287"/>
      <c r="X346" s="287"/>
      <c r="Y346" s="287"/>
      <c r="Z346" s="287"/>
      <c r="AA346" s="287"/>
      <c r="AB346" s="287"/>
      <c r="AC346" s="287"/>
      <c r="AD346" s="287"/>
      <c r="AE346" s="287"/>
      <c r="AF346" s="287"/>
      <c r="AG346" s="287"/>
      <c r="AH346" s="287"/>
      <c r="AI346" s="287"/>
      <c r="AJ346" s="287"/>
      <c r="AK346" s="287"/>
      <c r="AL346" s="287"/>
      <c r="AM346" s="287"/>
      <c r="AN346" s="287"/>
      <c r="AO346" s="287"/>
      <c r="AP346" s="287"/>
      <c r="AQ346" s="287"/>
      <c r="AR346" s="287"/>
      <c r="AS346" s="287"/>
      <c r="AT346" s="287"/>
      <c r="AU346" s="287"/>
      <c r="AV346" s="287"/>
      <c r="AW346" s="287"/>
      <c r="AX346" s="287"/>
      <c r="AY346" s="287"/>
      <c r="AZ346" s="287"/>
      <c r="BA346" s="287"/>
      <c r="BB346" s="287"/>
      <c r="BC346" s="287"/>
      <c r="BD346" s="287"/>
      <c r="BE346" s="287"/>
      <c r="BF346" s="287"/>
      <c r="BG346" s="287"/>
      <c r="BH346" s="287"/>
      <c r="BI346" s="287"/>
      <c r="BJ346" s="287"/>
      <c r="BK346" s="287"/>
      <c r="BL346" s="287"/>
      <c r="BM346" s="287"/>
      <c r="BN346" s="287"/>
      <c r="BO346" s="287"/>
      <c r="BP346" s="287"/>
      <c r="BQ346" s="287"/>
      <c r="BR346" s="287"/>
      <c r="BS346" s="287"/>
      <c r="BT346" s="287"/>
      <c r="BU346" s="287"/>
      <c r="BV346" s="287"/>
      <c r="BW346" s="287"/>
      <c r="BX346" s="287"/>
      <c r="BY346" s="287"/>
      <c r="BZ346" s="287"/>
      <c r="CA346" s="287"/>
      <c r="CB346" s="287"/>
      <c r="CC346" s="287"/>
      <c r="CD346" s="287"/>
      <c r="CE346" s="287"/>
      <c r="CF346" s="287"/>
      <c r="CG346" s="287"/>
      <c r="CH346" s="287"/>
      <c r="CI346" s="287"/>
      <c r="CJ346" s="287"/>
      <c r="CK346" s="287"/>
      <c r="CL346" s="287"/>
      <c r="CM346" s="287"/>
      <c r="CN346" s="287"/>
      <c r="CO346" s="287"/>
      <c r="CP346" s="287"/>
      <c r="CQ346" s="287"/>
      <c r="CR346" s="287"/>
      <c r="CS346" s="287"/>
      <c r="CT346" s="287"/>
      <c r="CU346" s="287"/>
      <c r="CV346" s="287"/>
      <c r="CW346" s="287"/>
    </row>
    <row r="347" spans="1:101">
      <c r="A347" s="287"/>
      <c r="B347" s="288" t="s">
        <v>176</v>
      </c>
      <c r="C347" s="288" t="s">
        <v>126</v>
      </c>
      <c r="D347" s="288" t="s">
        <v>148</v>
      </c>
      <c r="E347" s="288" t="s">
        <v>129</v>
      </c>
      <c r="F347" s="353">
        <f t="shared" si="31"/>
        <v>0</v>
      </c>
      <c r="G347" s="353">
        <f t="shared" si="31"/>
        <v>0</v>
      </c>
      <c r="H347" s="309" t="b">
        <f t="shared" si="32"/>
        <v>1</v>
      </c>
      <c r="I347" s="287"/>
      <c r="J347" s="287"/>
      <c r="K347" s="287"/>
      <c r="L347" s="287"/>
      <c r="M347" s="287"/>
      <c r="N347" s="287"/>
      <c r="O347" s="287"/>
      <c r="P347" s="287"/>
      <c r="Q347" s="287"/>
      <c r="R347" s="287"/>
      <c r="S347" s="287"/>
      <c r="T347" s="287"/>
      <c r="U347" s="287"/>
      <c r="V347" s="287"/>
      <c r="W347" s="287"/>
      <c r="X347" s="287"/>
      <c r="Y347" s="287"/>
      <c r="Z347" s="287"/>
      <c r="AA347" s="287"/>
      <c r="AB347" s="287"/>
      <c r="AC347" s="287"/>
      <c r="AD347" s="287"/>
      <c r="AE347" s="287"/>
      <c r="AF347" s="287"/>
      <c r="AG347" s="287"/>
      <c r="AH347" s="287"/>
      <c r="AI347" s="287"/>
      <c r="AJ347" s="287"/>
      <c r="AK347" s="287"/>
      <c r="AL347" s="287"/>
      <c r="AM347" s="287"/>
      <c r="AN347" s="287"/>
      <c r="AO347" s="287"/>
      <c r="AP347" s="287"/>
      <c r="AQ347" s="287"/>
      <c r="AR347" s="287"/>
      <c r="AS347" s="287"/>
      <c r="AT347" s="287"/>
      <c r="AU347" s="287"/>
      <c r="AV347" s="287"/>
      <c r="AW347" s="287"/>
      <c r="AX347" s="287"/>
      <c r="AY347" s="287"/>
      <c r="AZ347" s="287"/>
      <c r="BA347" s="287"/>
      <c r="BB347" s="287"/>
      <c r="BC347" s="287"/>
      <c r="BD347" s="287"/>
      <c r="BE347" s="287"/>
      <c r="BF347" s="287"/>
      <c r="BG347" s="287"/>
      <c r="BH347" s="287"/>
      <c r="BI347" s="287"/>
      <c r="BJ347" s="287"/>
      <c r="BK347" s="287"/>
      <c r="BL347" s="287"/>
      <c r="BM347" s="287"/>
      <c r="BN347" s="287"/>
      <c r="BO347" s="287"/>
      <c r="BP347" s="287"/>
      <c r="BQ347" s="287"/>
      <c r="BR347" s="287"/>
      <c r="BS347" s="287"/>
      <c r="BT347" s="287"/>
      <c r="BU347" s="287"/>
      <c r="BV347" s="287"/>
      <c r="BW347" s="287"/>
      <c r="BX347" s="287"/>
      <c r="BY347" s="287"/>
      <c r="BZ347" s="287"/>
      <c r="CA347" s="287"/>
      <c r="CB347" s="287"/>
      <c r="CC347" s="287"/>
      <c r="CD347" s="287"/>
      <c r="CE347" s="287"/>
      <c r="CF347" s="287"/>
      <c r="CG347" s="287"/>
      <c r="CH347" s="287"/>
      <c r="CI347" s="287"/>
      <c r="CJ347" s="287"/>
      <c r="CK347" s="287"/>
      <c r="CL347" s="287"/>
      <c r="CM347" s="287"/>
      <c r="CN347" s="287"/>
      <c r="CO347" s="287"/>
      <c r="CP347" s="287"/>
      <c r="CQ347" s="287"/>
      <c r="CR347" s="287"/>
      <c r="CS347" s="287"/>
      <c r="CT347" s="287"/>
      <c r="CU347" s="287"/>
      <c r="CV347" s="287"/>
      <c r="CW347" s="287"/>
    </row>
    <row r="348" spans="1:101">
      <c r="A348" s="287"/>
      <c r="B348" s="288" t="s">
        <v>176</v>
      </c>
      <c r="C348" s="288" t="s">
        <v>150</v>
      </c>
      <c r="D348" s="288" t="s">
        <v>173</v>
      </c>
      <c r="E348" s="288" t="s">
        <v>129</v>
      </c>
      <c r="F348" s="353">
        <f t="shared" si="31"/>
        <v>0</v>
      </c>
      <c r="G348" s="353">
        <f t="shared" si="31"/>
        <v>0</v>
      </c>
      <c r="H348" s="309" t="b">
        <f t="shared" si="32"/>
        <v>1</v>
      </c>
      <c r="I348" s="287"/>
      <c r="J348" s="287"/>
      <c r="K348" s="287"/>
      <c r="L348" s="287"/>
      <c r="M348" s="287"/>
      <c r="N348" s="287"/>
      <c r="O348" s="287"/>
      <c r="P348" s="287"/>
      <c r="Q348" s="287"/>
      <c r="R348" s="287"/>
      <c r="S348" s="287"/>
      <c r="T348" s="287"/>
      <c r="U348" s="287"/>
      <c r="V348" s="287"/>
      <c r="W348" s="287"/>
      <c r="X348" s="287"/>
      <c r="Y348" s="287"/>
      <c r="Z348" s="287"/>
      <c r="AA348" s="287"/>
      <c r="AB348" s="287"/>
      <c r="AC348" s="287"/>
      <c r="AD348" s="287"/>
      <c r="AE348" s="287"/>
      <c r="AF348" s="287"/>
      <c r="AG348" s="287"/>
      <c r="AH348" s="287"/>
      <c r="AI348" s="287"/>
      <c r="AJ348" s="287"/>
      <c r="AK348" s="287"/>
      <c r="AL348" s="287"/>
      <c r="AM348" s="287"/>
      <c r="AN348" s="287"/>
      <c r="AO348" s="287"/>
      <c r="AP348" s="287"/>
      <c r="AQ348" s="287"/>
      <c r="AR348" s="287"/>
      <c r="AS348" s="287"/>
      <c r="AT348" s="287"/>
      <c r="AU348" s="287"/>
      <c r="AV348" s="287"/>
      <c r="AW348" s="287"/>
      <c r="AX348" s="287"/>
      <c r="AY348" s="287"/>
      <c r="AZ348" s="287"/>
      <c r="BA348" s="287"/>
      <c r="BB348" s="287"/>
      <c r="BC348" s="287"/>
      <c r="BD348" s="287"/>
      <c r="BE348" s="287"/>
      <c r="BF348" s="287"/>
      <c r="BG348" s="287"/>
      <c r="BH348" s="287"/>
      <c r="BI348" s="287"/>
      <c r="BJ348" s="287"/>
      <c r="BK348" s="287"/>
      <c r="BL348" s="287"/>
      <c r="BM348" s="287"/>
      <c r="BN348" s="287"/>
      <c r="BO348" s="287"/>
      <c r="BP348" s="287"/>
      <c r="BQ348" s="287"/>
      <c r="BR348" s="287"/>
      <c r="BS348" s="287"/>
      <c r="BT348" s="287"/>
      <c r="BU348" s="287"/>
      <c r="BV348" s="287"/>
      <c r="BW348" s="287"/>
      <c r="BX348" s="287"/>
      <c r="BY348" s="287"/>
      <c r="BZ348" s="287"/>
      <c r="CA348" s="287"/>
      <c r="CB348" s="287"/>
      <c r="CC348" s="287"/>
      <c r="CD348" s="287"/>
      <c r="CE348" s="287"/>
      <c r="CF348" s="287"/>
      <c r="CG348" s="287"/>
      <c r="CH348" s="287"/>
      <c r="CI348" s="287"/>
      <c r="CJ348" s="287"/>
      <c r="CK348" s="287"/>
      <c r="CL348" s="287"/>
      <c r="CM348" s="287"/>
      <c r="CN348" s="287"/>
      <c r="CO348" s="287"/>
      <c r="CP348" s="287"/>
      <c r="CQ348" s="287"/>
      <c r="CR348" s="287"/>
      <c r="CS348" s="287"/>
      <c r="CT348" s="287"/>
      <c r="CU348" s="287"/>
      <c r="CV348" s="287"/>
      <c r="CW348" s="287"/>
    </row>
    <row r="349" spans="1:101">
      <c r="A349" s="287"/>
      <c r="B349" s="288" t="s">
        <v>176</v>
      </c>
      <c r="C349" s="288" t="s">
        <v>150</v>
      </c>
      <c r="D349" s="288" t="s">
        <v>174</v>
      </c>
      <c r="E349" s="288" t="s">
        <v>129</v>
      </c>
      <c r="F349" s="353">
        <f t="shared" si="31"/>
        <v>0</v>
      </c>
      <c r="G349" s="353">
        <f t="shared" si="31"/>
        <v>0</v>
      </c>
      <c r="H349" s="309" t="b">
        <f t="shared" si="32"/>
        <v>1</v>
      </c>
      <c r="I349" s="287"/>
      <c r="J349" s="287"/>
      <c r="K349" s="287"/>
      <c r="L349" s="287"/>
      <c r="M349" s="287"/>
      <c r="N349" s="287"/>
      <c r="O349" s="287"/>
      <c r="P349" s="287"/>
      <c r="Q349" s="287"/>
      <c r="R349" s="287"/>
      <c r="S349" s="287"/>
      <c r="T349" s="287"/>
      <c r="U349" s="287"/>
      <c r="V349" s="287"/>
      <c r="W349" s="287"/>
      <c r="X349" s="287"/>
      <c r="Y349" s="287"/>
      <c r="Z349" s="287"/>
      <c r="AA349" s="287"/>
      <c r="AB349" s="287"/>
      <c r="AC349" s="287"/>
      <c r="AD349" s="287"/>
      <c r="AE349" s="287"/>
      <c r="AF349" s="287"/>
      <c r="AG349" s="287"/>
      <c r="AH349" s="287"/>
      <c r="AI349" s="287"/>
      <c r="AJ349" s="287"/>
      <c r="AK349" s="287"/>
      <c r="AL349" s="287"/>
      <c r="AM349" s="287"/>
      <c r="AN349" s="287"/>
      <c r="AO349" s="287"/>
      <c r="AP349" s="287"/>
      <c r="AQ349" s="287"/>
      <c r="AR349" s="287"/>
      <c r="AS349" s="287"/>
      <c r="AT349" s="287"/>
      <c r="AU349" s="287"/>
      <c r="AV349" s="287"/>
      <c r="AW349" s="287"/>
      <c r="AX349" s="287"/>
      <c r="AY349" s="287"/>
      <c r="AZ349" s="287"/>
      <c r="BA349" s="287"/>
      <c r="BB349" s="287"/>
      <c r="BC349" s="287"/>
      <c r="BD349" s="287"/>
      <c r="BE349" s="287"/>
      <c r="BF349" s="287"/>
      <c r="BG349" s="287"/>
      <c r="BH349" s="287"/>
      <c r="BI349" s="287"/>
      <c r="BJ349" s="287"/>
      <c r="BK349" s="287"/>
      <c r="BL349" s="287"/>
      <c r="BM349" s="287"/>
      <c r="BN349" s="287"/>
      <c r="BO349" s="287"/>
      <c r="BP349" s="287"/>
      <c r="BQ349" s="287"/>
      <c r="BR349" s="287"/>
      <c r="BS349" s="287"/>
      <c r="BT349" s="287"/>
      <c r="BU349" s="287"/>
      <c r="BV349" s="287"/>
      <c r="BW349" s="287"/>
      <c r="BX349" s="287"/>
      <c r="BY349" s="287"/>
      <c r="BZ349" s="287"/>
      <c r="CA349" s="287"/>
      <c r="CB349" s="287"/>
      <c r="CC349" s="287"/>
      <c r="CD349" s="287"/>
      <c r="CE349" s="287"/>
      <c r="CF349" s="287"/>
      <c r="CG349" s="287"/>
      <c r="CH349" s="287"/>
      <c r="CI349" s="287"/>
      <c r="CJ349" s="287"/>
      <c r="CK349" s="287"/>
      <c r="CL349" s="287"/>
      <c r="CM349" s="287"/>
      <c r="CN349" s="287"/>
      <c r="CO349" s="287"/>
      <c r="CP349" s="287"/>
      <c r="CQ349" s="287"/>
      <c r="CR349" s="287"/>
      <c r="CS349" s="287"/>
      <c r="CT349" s="287"/>
      <c r="CU349" s="287"/>
      <c r="CV349" s="287"/>
      <c r="CW349" s="287"/>
    </row>
    <row r="350" spans="1:101">
      <c r="A350" s="287"/>
      <c r="B350" s="288" t="s">
        <v>176</v>
      </c>
      <c r="C350" s="288" t="s">
        <v>150</v>
      </c>
      <c r="D350" s="288" t="s">
        <v>148</v>
      </c>
      <c r="E350" s="288" t="s">
        <v>129</v>
      </c>
      <c r="F350" s="353">
        <f t="shared" si="31"/>
        <v>0</v>
      </c>
      <c r="G350" s="353">
        <f t="shared" si="31"/>
        <v>0</v>
      </c>
      <c r="H350" s="309" t="b">
        <f t="shared" si="32"/>
        <v>1</v>
      </c>
      <c r="I350" s="287"/>
      <c r="J350" s="287"/>
      <c r="K350" s="287"/>
      <c r="L350" s="287"/>
      <c r="M350" s="287"/>
      <c r="N350" s="287"/>
      <c r="O350" s="287"/>
      <c r="P350" s="287"/>
      <c r="Q350" s="287"/>
      <c r="R350" s="287"/>
      <c r="S350" s="287"/>
      <c r="T350" s="287"/>
      <c r="U350" s="287"/>
      <c r="V350" s="287"/>
      <c r="W350" s="287"/>
      <c r="X350" s="287"/>
      <c r="Y350" s="287"/>
      <c r="Z350" s="287"/>
      <c r="AA350" s="287"/>
      <c r="AB350" s="287"/>
      <c r="AC350" s="287"/>
      <c r="AD350" s="287"/>
      <c r="AE350" s="287"/>
      <c r="AF350" s="287"/>
      <c r="AG350" s="287"/>
      <c r="AH350" s="287"/>
      <c r="AI350" s="287"/>
      <c r="AJ350" s="287"/>
      <c r="AK350" s="287"/>
      <c r="AL350" s="287"/>
      <c r="AM350" s="287"/>
      <c r="AN350" s="287"/>
      <c r="AO350" s="287"/>
      <c r="AP350" s="287"/>
      <c r="AQ350" s="287"/>
      <c r="AR350" s="287"/>
      <c r="AS350" s="287"/>
      <c r="AT350" s="287"/>
      <c r="AU350" s="287"/>
      <c r="AV350" s="287"/>
      <c r="AW350" s="287"/>
      <c r="AX350" s="287"/>
      <c r="AY350" s="287"/>
      <c r="AZ350" s="287"/>
      <c r="BA350" s="287"/>
      <c r="BB350" s="287"/>
      <c r="BC350" s="287"/>
      <c r="BD350" s="287"/>
      <c r="BE350" s="287"/>
      <c r="BF350" s="287"/>
      <c r="BG350" s="287"/>
      <c r="BH350" s="287"/>
      <c r="BI350" s="287"/>
      <c r="BJ350" s="287"/>
      <c r="BK350" s="287"/>
      <c r="BL350" s="287"/>
      <c r="BM350" s="287"/>
      <c r="BN350" s="287"/>
      <c r="BO350" s="287"/>
      <c r="BP350" s="287"/>
      <c r="BQ350" s="287"/>
      <c r="BR350" s="287"/>
      <c r="BS350" s="287"/>
      <c r="BT350" s="287"/>
      <c r="BU350" s="287"/>
      <c r="BV350" s="287"/>
      <c r="BW350" s="287"/>
      <c r="BX350" s="287"/>
      <c r="BY350" s="287"/>
      <c r="BZ350" s="287"/>
      <c r="CA350" s="287"/>
      <c r="CB350" s="287"/>
      <c r="CC350" s="287"/>
      <c r="CD350" s="287"/>
      <c r="CE350" s="287"/>
      <c r="CF350" s="287"/>
      <c r="CG350" s="287"/>
      <c r="CH350" s="287"/>
      <c r="CI350" s="287"/>
      <c r="CJ350" s="287"/>
      <c r="CK350" s="287"/>
      <c r="CL350" s="287"/>
      <c r="CM350" s="287"/>
      <c r="CN350" s="287"/>
      <c r="CO350" s="287"/>
      <c r="CP350" s="287"/>
      <c r="CQ350" s="287"/>
      <c r="CR350" s="287"/>
      <c r="CS350" s="287"/>
      <c r="CT350" s="287"/>
      <c r="CU350" s="287"/>
      <c r="CV350" s="287"/>
      <c r="CW350" s="287"/>
    </row>
    <row r="351" spans="1:101">
      <c r="A351" s="287"/>
      <c r="B351" s="288" t="s">
        <v>234</v>
      </c>
      <c r="C351" s="288" t="s">
        <v>126</v>
      </c>
      <c r="D351" s="288" t="s">
        <v>173</v>
      </c>
      <c r="E351" s="288" t="s">
        <v>129</v>
      </c>
      <c r="F351" s="353">
        <f t="shared" si="31"/>
        <v>0</v>
      </c>
      <c r="G351" s="353">
        <f t="shared" si="31"/>
        <v>0</v>
      </c>
      <c r="H351" s="309" t="b">
        <f t="shared" si="32"/>
        <v>1</v>
      </c>
      <c r="I351" s="287"/>
      <c r="J351" s="287"/>
      <c r="K351" s="287"/>
      <c r="L351" s="287"/>
      <c r="M351" s="287"/>
      <c r="N351" s="287"/>
      <c r="O351" s="287"/>
      <c r="P351" s="287"/>
      <c r="Q351" s="287"/>
      <c r="R351" s="287"/>
      <c r="S351" s="287"/>
      <c r="T351" s="287"/>
      <c r="U351" s="287"/>
      <c r="V351" s="287"/>
      <c r="W351" s="287"/>
      <c r="X351" s="287"/>
      <c r="Y351" s="287"/>
      <c r="Z351" s="287"/>
      <c r="AA351" s="287"/>
      <c r="AB351" s="287"/>
      <c r="AC351" s="287"/>
      <c r="AD351" s="287"/>
      <c r="AE351" s="287"/>
      <c r="AF351" s="287"/>
      <c r="AG351" s="287"/>
      <c r="AH351" s="287"/>
      <c r="AI351" s="287"/>
      <c r="AJ351" s="287"/>
      <c r="AK351" s="287"/>
      <c r="AL351" s="287"/>
      <c r="AM351" s="287"/>
      <c r="AN351" s="287"/>
      <c r="AO351" s="287"/>
      <c r="AP351" s="287"/>
      <c r="AQ351" s="287"/>
      <c r="AR351" s="287"/>
      <c r="AS351" s="287"/>
      <c r="AT351" s="287"/>
      <c r="AU351" s="287"/>
      <c r="AV351" s="287"/>
      <c r="AW351" s="287"/>
      <c r="AX351" s="287"/>
      <c r="AY351" s="287"/>
      <c r="AZ351" s="287"/>
      <c r="BA351" s="287"/>
      <c r="BB351" s="287"/>
      <c r="BC351" s="287"/>
      <c r="BD351" s="287"/>
      <c r="BE351" s="287"/>
      <c r="BF351" s="287"/>
      <c r="BG351" s="287"/>
      <c r="BH351" s="287"/>
      <c r="BI351" s="287"/>
      <c r="BJ351" s="287"/>
      <c r="BK351" s="287"/>
      <c r="BL351" s="287"/>
      <c r="BM351" s="287"/>
      <c r="BN351" s="287"/>
      <c r="BO351" s="287"/>
      <c r="BP351" s="287"/>
      <c r="BQ351" s="287"/>
      <c r="BR351" s="287"/>
      <c r="BS351" s="287"/>
      <c r="BT351" s="287"/>
      <c r="BU351" s="287"/>
      <c r="BV351" s="287"/>
      <c r="BW351" s="287"/>
      <c r="BX351" s="287"/>
      <c r="BY351" s="287"/>
      <c r="BZ351" s="287"/>
      <c r="CA351" s="287"/>
      <c r="CB351" s="287"/>
      <c r="CC351" s="287"/>
      <c r="CD351" s="287"/>
      <c r="CE351" s="287"/>
      <c r="CF351" s="287"/>
      <c r="CG351" s="287"/>
      <c r="CH351" s="287"/>
      <c r="CI351" s="287"/>
      <c r="CJ351" s="287"/>
      <c r="CK351" s="287"/>
      <c r="CL351" s="287"/>
      <c r="CM351" s="287"/>
      <c r="CN351" s="287"/>
      <c r="CO351" s="287"/>
      <c r="CP351" s="287"/>
      <c r="CQ351" s="287"/>
      <c r="CR351" s="287"/>
      <c r="CS351" s="287"/>
      <c r="CT351" s="287"/>
      <c r="CU351" s="287"/>
      <c r="CV351" s="287"/>
      <c r="CW351" s="287"/>
    </row>
    <row r="352" spans="1:101">
      <c r="A352" s="287"/>
      <c r="B352" s="288" t="s">
        <v>234</v>
      </c>
      <c r="C352" s="288" t="s">
        <v>126</v>
      </c>
      <c r="D352" s="288" t="s">
        <v>174</v>
      </c>
      <c r="E352" s="288" t="s">
        <v>129</v>
      </c>
      <c r="F352" s="353">
        <f t="shared" si="31"/>
        <v>0</v>
      </c>
      <c r="G352" s="353">
        <f t="shared" si="31"/>
        <v>0</v>
      </c>
      <c r="H352" s="309" t="b">
        <f t="shared" si="32"/>
        <v>1</v>
      </c>
      <c r="I352" s="287"/>
      <c r="J352" s="287"/>
      <c r="K352" s="287"/>
      <c r="L352" s="287"/>
      <c r="M352" s="287"/>
      <c r="N352" s="287"/>
      <c r="O352" s="287"/>
      <c r="P352" s="287"/>
      <c r="Q352" s="287"/>
      <c r="R352" s="287"/>
      <c r="S352" s="287"/>
      <c r="T352" s="287"/>
      <c r="U352" s="287"/>
      <c r="V352" s="287"/>
      <c r="W352" s="287"/>
      <c r="X352" s="287"/>
      <c r="Y352" s="287"/>
      <c r="Z352" s="287"/>
      <c r="AA352" s="287"/>
      <c r="AB352" s="287"/>
      <c r="AC352" s="287"/>
      <c r="AD352" s="287"/>
      <c r="AE352" s="287"/>
      <c r="AF352" s="287"/>
      <c r="AG352" s="287"/>
      <c r="AH352" s="287"/>
      <c r="AI352" s="287"/>
      <c r="AJ352" s="287"/>
      <c r="AK352" s="287"/>
      <c r="AL352" s="287"/>
      <c r="AM352" s="287"/>
      <c r="AN352" s="287"/>
      <c r="AO352" s="287"/>
      <c r="AP352" s="287"/>
      <c r="AQ352" s="287"/>
      <c r="AR352" s="287"/>
      <c r="AS352" s="287"/>
      <c r="AT352" s="287"/>
      <c r="AU352" s="287"/>
      <c r="AV352" s="287"/>
      <c r="AW352" s="287"/>
      <c r="AX352" s="287"/>
      <c r="AY352" s="287"/>
      <c r="AZ352" s="287"/>
      <c r="BA352" s="287"/>
      <c r="BB352" s="287"/>
      <c r="BC352" s="287"/>
      <c r="BD352" s="287"/>
      <c r="BE352" s="287"/>
      <c r="BF352" s="287"/>
      <c r="BG352" s="287"/>
      <c r="BH352" s="287"/>
      <c r="BI352" s="287"/>
      <c r="BJ352" s="287"/>
      <c r="BK352" s="287"/>
      <c r="BL352" s="287"/>
      <c r="BM352" s="287"/>
      <c r="BN352" s="287"/>
      <c r="BO352" s="287"/>
      <c r="BP352" s="287"/>
      <c r="BQ352" s="287"/>
      <c r="BR352" s="287"/>
      <c r="BS352" s="287"/>
      <c r="BT352" s="287"/>
      <c r="BU352" s="287"/>
      <c r="BV352" s="287"/>
      <c r="BW352" s="287"/>
      <c r="BX352" s="287"/>
      <c r="BY352" s="287"/>
      <c r="BZ352" s="287"/>
      <c r="CA352" s="287"/>
      <c r="CB352" s="287"/>
      <c r="CC352" s="287"/>
      <c r="CD352" s="287"/>
      <c r="CE352" s="287"/>
      <c r="CF352" s="287"/>
      <c r="CG352" s="287"/>
      <c r="CH352" s="287"/>
      <c r="CI352" s="287"/>
      <c r="CJ352" s="287"/>
      <c r="CK352" s="287"/>
      <c r="CL352" s="287"/>
      <c r="CM352" s="287"/>
      <c r="CN352" s="287"/>
      <c r="CO352" s="287"/>
      <c r="CP352" s="287"/>
      <c r="CQ352" s="287"/>
      <c r="CR352" s="287"/>
      <c r="CS352" s="287"/>
      <c r="CT352" s="287"/>
      <c r="CU352" s="287"/>
      <c r="CV352" s="287"/>
      <c r="CW352" s="287"/>
    </row>
    <row r="353" spans="1:101">
      <c r="A353" s="287"/>
      <c r="B353" s="288" t="s">
        <v>234</v>
      </c>
      <c r="C353" s="288" t="s">
        <v>126</v>
      </c>
      <c r="D353" s="288" t="s">
        <v>148</v>
      </c>
      <c r="E353" s="288" t="s">
        <v>129</v>
      </c>
      <c r="F353" s="353">
        <f t="shared" si="31"/>
        <v>0</v>
      </c>
      <c r="G353" s="353">
        <f t="shared" si="31"/>
        <v>0</v>
      </c>
      <c r="H353" s="309" t="b">
        <f t="shared" si="32"/>
        <v>1</v>
      </c>
      <c r="I353" s="287"/>
      <c r="J353" s="287"/>
      <c r="K353" s="287"/>
      <c r="L353" s="287"/>
      <c r="M353" s="287"/>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7"/>
      <c r="AL353" s="287"/>
      <c r="AM353" s="287"/>
      <c r="AN353" s="287"/>
      <c r="AO353" s="287"/>
      <c r="AP353" s="287"/>
      <c r="AQ353" s="287"/>
      <c r="AR353" s="287"/>
      <c r="AS353" s="287"/>
      <c r="AT353" s="287"/>
      <c r="AU353" s="287"/>
      <c r="AV353" s="287"/>
      <c r="AW353" s="287"/>
      <c r="AX353" s="287"/>
      <c r="AY353" s="287"/>
      <c r="AZ353" s="287"/>
      <c r="BA353" s="287"/>
      <c r="BB353" s="287"/>
      <c r="BC353" s="287"/>
      <c r="BD353" s="287"/>
      <c r="BE353" s="287"/>
      <c r="BF353" s="287"/>
      <c r="BG353" s="287"/>
      <c r="BH353" s="287"/>
      <c r="BI353" s="287"/>
      <c r="BJ353" s="287"/>
      <c r="BK353" s="287"/>
      <c r="BL353" s="287"/>
      <c r="BM353" s="287"/>
      <c r="BN353" s="287"/>
      <c r="BO353" s="287"/>
      <c r="BP353" s="287"/>
      <c r="BQ353" s="287"/>
      <c r="BR353" s="287"/>
      <c r="BS353" s="287"/>
      <c r="BT353" s="287"/>
      <c r="BU353" s="287"/>
      <c r="BV353" s="287"/>
      <c r="BW353" s="287"/>
      <c r="BX353" s="287"/>
      <c r="BY353" s="287"/>
      <c r="BZ353" s="287"/>
      <c r="CA353" s="287"/>
      <c r="CB353" s="287"/>
      <c r="CC353" s="287"/>
      <c r="CD353" s="287"/>
      <c r="CE353" s="287"/>
      <c r="CF353" s="287"/>
      <c r="CG353" s="287"/>
      <c r="CH353" s="287"/>
      <c r="CI353" s="287"/>
      <c r="CJ353" s="287"/>
      <c r="CK353" s="287"/>
      <c r="CL353" s="287"/>
      <c r="CM353" s="287"/>
      <c r="CN353" s="287"/>
      <c r="CO353" s="287"/>
      <c r="CP353" s="287"/>
      <c r="CQ353" s="287"/>
      <c r="CR353" s="287"/>
      <c r="CS353" s="287"/>
      <c r="CT353" s="287"/>
      <c r="CU353" s="287"/>
      <c r="CV353" s="287"/>
      <c r="CW353" s="287"/>
    </row>
    <row r="354" spans="1:101">
      <c r="A354" s="287"/>
      <c r="B354" s="288" t="s">
        <v>234</v>
      </c>
      <c r="C354" s="288" t="s">
        <v>150</v>
      </c>
      <c r="D354" s="288" t="s">
        <v>173</v>
      </c>
      <c r="E354" s="288" t="s">
        <v>129</v>
      </c>
      <c r="F354" s="353">
        <f t="shared" si="31"/>
        <v>0</v>
      </c>
      <c r="G354" s="353">
        <f t="shared" si="31"/>
        <v>0</v>
      </c>
      <c r="H354" s="309" t="b">
        <f t="shared" si="32"/>
        <v>1</v>
      </c>
      <c r="I354" s="287"/>
      <c r="J354" s="287"/>
      <c r="K354" s="287"/>
      <c r="L354" s="287"/>
      <c r="M354" s="287"/>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c r="AK354" s="287"/>
      <c r="AL354" s="287"/>
      <c r="AM354" s="287"/>
      <c r="AN354" s="287"/>
      <c r="AO354" s="287"/>
      <c r="AP354" s="287"/>
      <c r="AQ354" s="287"/>
      <c r="AR354" s="287"/>
      <c r="AS354" s="287"/>
      <c r="AT354" s="287"/>
      <c r="AU354" s="287"/>
      <c r="AV354" s="287"/>
      <c r="AW354" s="287"/>
      <c r="AX354" s="287"/>
      <c r="AY354" s="287"/>
      <c r="AZ354" s="287"/>
      <c r="BA354" s="287"/>
      <c r="BB354" s="287"/>
      <c r="BC354" s="287"/>
      <c r="BD354" s="287"/>
      <c r="BE354" s="287"/>
      <c r="BF354" s="287"/>
      <c r="BG354" s="287"/>
      <c r="BH354" s="287"/>
      <c r="BI354" s="287"/>
      <c r="BJ354" s="287"/>
      <c r="BK354" s="287"/>
      <c r="BL354" s="287"/>
      <c r="BM354" s="287"/>
      <c r="BN354" s="287"/>
      <c r="BO354" s="287"/>
      <c r="BP354" s="287"/>
      <c r="BQ354" s="287"/>
      <c r="BR354" s="287"/>
      <c r="BS354" s="287"/>
      <c r="BT354" s="287"/>
      <c r="BU354" s="287"/>
      <c r="BV354" s="287"/>
      <c r="BW354" s="287"/>
      <c r="BX354" s="287"/>
      <c r="BY354" s="287"/>
      <c r="BZ354" s="287"/>
      <c r="CA354" s="287"/>
      <c r="CB354" s="287"/>
      <c r="CC354" s="287"/>
      <c r="CD354" s="287"/>
      <c r="CE354" s="287"/>
      <c r="CF354" s="287"/>
      <c r="CG354" s="287"/>
      <c r="CH354" s="287"/>
      <c r="CI354" s="287"/>
      <c r="CJ354" s="287"/>
      <c r="CK354" s="287"/>
      <c r="CL354" s="287"/>
      <c r="CM354" s="287"/>
      <c r="CN354" s="287"/>
      <c r="CO354" s="287"/>
      <c r="CP354" s="287"/>
      <c r="CQ354" s="287"/>
      <c r="CR354" s="287"/>
      <c r="CS354" s="287"/>
      <c r="CT354" s="287"/>
      <c r="CU354" s="287"/>
      <c r="CV354" s="287"/>
      <c r="CW354" s="287"/>
    </row>
    <row r="355" spans="1:101">
      <c r="A355" s="287"/>
      <c r="B355" s="288" t="s">
        <v>234</v>
      </c>
      <c r="C355" s="288" t="s">
        <v>150</v>
      </c>
      <c r="D355" s="288" t="s">
        <v>174</v>
      </c>
      <c r="E355" s="288" t="s">
        <v>129</v>
      </c>
      <c r="F355" s="353">
        <f t="shared" si="31"/>
        <v>0</v>
      </c>
      <c r="G355" s="353">
        <f t="shared" si="31"/>
        <v>0</v>
      </c>
      <c r="H355" s="309" t="b">
        <f t="shared" si="32"/>
        <v>1</v>
      </c>
      <c r="I355" s="287"/>
      <c r="J355" s="287"/>
      <c r="K355" s="287"/>
      <c r="L355" s="287"/>
      <c r="M355" s="287"/>
      <c r="N355" s="287"/>
      <c r="O355" s="287"/>
      <c r="P355" s="287"/>
      <c r="Q355" s="287"/>
      <c r="R355" s="287"/>
      <c r="S355" s="287"/>
      <c r="T355" s="287"/>
      <c r="U355" s="287"/>
      <c r="V355" s="287"/>
      <c r="W355" s="287"/>
      <c r="X355" s="287"/>
      <c r="Y355" s="287"/>
      <c r="Z355" s="287"/>
      <c r="AA355" s="287"/>
      <c r="AB355" s="287"/>
      <c r="AC355" s="287"/>
      <c r="AD355" s="287"/>
      <c r="AE355" s="287"/>
      <c r="AF355" s="287"/>
      <c r="AG355" s="287"/>
      <c r="AH355" s="287"/>
      <c r="AI355" s="287"/>
      <c r="AJ355" s="287"/>
      <c r="AK355" s="287"/>
      <c r="AL355" s="287"/>
      <c r="AM355" s="287"/>
      <c r="AN355" s="287"/>
      <c r="AO355" s="287"/>
      <c r="AP355" s="287"/>
      <c r="AQ355" s="287"/>
      <c r="AR355" s="287"/>
      <c r="AS355" s="287"/>
      <c r="AT355" s="287"/>
      <c r="AU355" s="287"/>
      <c r="AV355" s="287"/>
      <c r="AW355" s="287"/>
      <c r="AX355" s="287"/>
      <c r="AY355" s="287"/>
      <c r="AZ355" s="287"/>
      <c r="BA355" s="287"/>
      <c r="BB355" s="287"/>
      <c r="BC355" s="287"/>
      <c r="BD355" s="287"/>
      <c r="BE355" s="287"/>
      <c r="BF355" s="287"/>
      <c r="BG355" s="287"/>
      <c r="BH355" s="287"/>
      <c r="BI355" s="287"/>
      <c r="BJ355" s="287"/>
      <c r="BK355" s="287"/>
      <c r="BL355" s="287"/>
      <c r="BM355" s="287"/>
      <c r="BN355" s="287"/>
      <c r="BO355" s="287"/>
      <c r="BP355" s="287"/>
      <c r="BQ355" s="287"/>
      <c r="BR355" s="287"/>
      <c r="BS355" s="287"/>
      <c r="BT355" s="287"/>
      <c r="BU355" s="287"/>
      <c r="BV355" s="287"/>
      <c r="BW355" s="287"/>
      <c r="BX355" s="287"/>
      <c r="BY355" s="287"/>
      <c r="BZ355" s="287"/>
      <c r="CA355" s="287"/>
      <c r="CB355" s="287"/>
      <c r="CC355" s="287"/>
      <c r="CD355" s="287"/>
      <c r="CE355" s="287"/>
      <c r="CF355" s="287"/>
      <c r="CG355" s="287"/>
      <c r="CH355" s="287"/>
      <c r="CI355" s="287"/>
      <c r="CJ355" s="287"/>
      <c r="CK355" s="287"/>
      <c r="CL355" s="287"/>
      <c r="CM355" s="287"/>
      <c r="CN355" s="287"/>
      <c r="CO355" s="287"/>
      <c r="CP355" s="287"/>
      <c r="CQ355" s="287"/>
      <c r="CR355" s="287"/>
      <c r="CS355" s="287"/>
      <c r="CT355" s="287"/>
      <c r="CU355" s="287"/>
      <c r="CV355" s="287"/>
      <c r="CW355" s="287"/>
    </row>
    <row r="356" spans="1:101">
      <c r="A356" s="287"/>
      <c r="B356" s="288" t="s">
        <v>234</v>
      </c>
      <c r="C356" s="288" t="s">
        <v>150</v>
      </c>
      <c r="D356" s="288" t="s">
        <v>148</v>
      </c>
      <c r="E356" s="288" t="s">
        <v>129</v>
      </c>
      <c r="F356" s="353">
        <f t="shared" si="31"/>
        <v>0</v>
      </c>
      <c r="G356" s="353">
        <f t="shared" si="31"/>
        <v>0</v>
      </c>
      <c r="H356" s="309" t="b">
        <f t="shared" si="32"/>
        <v>1</v>
      </c>
      <c r="I356" s="287"/>
      <c r="J356" s="287"/>
      <c r="K356" s="287"/>
      <c r="L356" s="287"/>
      <c r="M356" s="287"/>
      <c r="N356" s="287"/>
      <c r="O356" s="287"/>
      <c r="P356" s="287"/>
      <c r="Q356" s="287"/>
      <c r="R356" s="287"/>
      <c r="S356" s="287"/>
      <c r="T356" s="287"/>
      <c r="U356" s="287"/>
      <c r="V356" s="287"/>
      <c r="W356" s="287"/>
      <c r="X356" s="287"/>
      <c r="Y356" s="287"/>
      <c r="Z356" s="287"/>
      <c r="AA356" s="287"/>
      <c r="AB356" s="287"/>
      <c r="AC356" s="287"/>
      <c r="AD356" s="287"/>
      <c r="AE356" s="287"/>
      <c r="AF356" s="287"/>
      <c r="AG356" s="287"/>
      <c r="AH356" s="287"/>
      <c r="AI356" s="287"/>
      <c r="AJ356" s="287"/>
      <c r="AK356" s="287"/>
      <c r="AL356" s="287"/>
      <c r="AM356" s="287"/>
      <c r="AN356" s="287"/>
      <c r="AO356" s="287"/>
      <c r="AP356" s="287"/>
      <c r="AQ356" s="287"/>
      <c r="AR356" s="287"/>
      <c r="AS356" s="287"/>
      <c r="AT356" s="287"/>
      <c r="AU356" s="287"/>
      <c r="AV356" s="287"/>
      <c r="AW356" s="287"/>
      <c r="AX356" s="287"/>
      <c r="AY356" s="287"/>
      <c r="AZ356" s="287"/>
      <c r="BA356" s="287"/>
      <c r="BB356" s="287"/>
      <c r="BC356" s="287"/>
      <c r="BD356" s="287"/>
      <c r="BE356" s="287"/>
      <c r="BF356" s="287"/>
      <c r="BG356" s="287"/>
      <c r="BH356" s="287"/>
      <c r="BI356" s="287"/>
      <c r="BJ356" s="287"/>
      <c r="BK356" s="287"/>
      <c r="BL356" s="287"/>
      <c r="BM356" s="287"/>
      <c r="BN356" s="287"/>
      <c r="BO356" s="287"/>
      <c r="BP356" s="287"/>
      <c r="BQ356" s="287"/>
      <c r="BR356" s="287"/>
      <c r="BS356" s="287"/>
      <c r="BT356" s="287"/>
      <c r="BU356" s="287"/>
      <c r="BV356" s="287"/>
      <c r="BW356" s="287"/>
      <c r="BX356" s="287"/>
      <c r="BY356" s="287"/>
      <c r="BZ356" s="287"/>
      <c r="CA356" s="287"/>
      <c r="CB356" s="287"/>
      <c r="CC356" s="287"/>
      <c r="CD356" s="287"/>
      <c r="CE356" s="287"/>
      <c r="CF356" s="287"/>
      <c r="CG356" s="287"/>
      <c r="CH356" s="287"/>
      <c r="CI356" s="287"/>
      <c r="CJ356" s="287"/>
      <c r="CK356" s="287"/>
      <c r="CL356" s="287"/>
      <c r="CM356" s="287"/>
      <c r="CN356" s="287"/>
      <c r="CO356" s="287"/>
      <c r="CP356" s="287"/>
      <c r="CQ356" s="287"/>
      <c r="CR356" s="287"/>
      <c r="CS356" s="287"/>
      <c r="CT356" s="287"/>
      <c r="CU356" s="287"/>
      <c r="CV356" s="287"/>
      <c r="CW356" s="287"/>
    </row>
    <row r="357" spans="1:101">
      <c r="A357" s="287"/>
      <c r="B357" s="287"/>
      <c r="C357" s="287"/>
      <c r="D357" s="287"/>
      <c r="G357" s="287"/>
      <c r="H357" s="287"/>
      <c r="I357" s="287"/>
      <c r="J357" s="287"/>
      <c r="K357" s="287"/>
      <c r="L357" s="287"/>
      <c r="M357" s="287"/>
      <c r="N357" s="287"/>
      <c r="O357" s="287"/>
      <c r="P357" s="287"/>
      <c r="Q357" s="287"/>
      <c r="R357" s="287"/>
      <c r="S357" s="287"/>
      <c r="T357" s="287"/>
      <c r="U357" s="287"/>
      <c r="V357" s="287"/>
      <c r="W357" s="287"/>
      <c r="X357" s="287"/>
      <c r="Y357" s="287"/>
      <c r="Z357" s="287"/>
      <c r="AA357" s="287"/>
      <c r="AB357" s="287"/>
      <c r="AC357" s="287"/>
      <c r="AD357" s="287"/>
      <c r="AE357" s="287"/>
      <c r="AF357" s="287"/>
      <c r="AG357" s="287"/>
      <c r="AH357" s="287"/>
      <c r="AI357" s="287"/>
      <c r="AJ357" s="287"/>
      <c r="AK357" s="287"/>
      <c r="AL357" s="287"/>
      <c r="AM357" s="287"/>
      <c r="AN357" s="287"/>
      <c r="AO357" s="287"/>
      <c r="AP357" s="287"/>
      <c r="AQ357" s="287"/>
      <c r="AR357" s="287"/>
      <c r="AS357" s="287"/>
      <c r="AT357" s="287"/>
      <c r="AU357" s="287"/>
      <c r="AV357" s="287"/>
      <c r="AW357" s="287"/>
      <c r="AX357" s="287"/>
      <c r="AY357" s="287"/>
      <c r="AZ357" s="287"/>
      <c r="BA357" s="287"/>
      <c r="BB357" s="287"/>
      <c r="BC357" s="287"/>
      <c r="BD357" s="287"/>
      <c r="BE357" s="287"/>
      <c r="BF357" s="287"/>
      <c r="BG357" s="287"/>
      <c r="BH357" s="287"/>
      <c r="BI357" s="287"/>
      <c r="BJ357" s="287"/>
      <c r="BK357" s="287"/>
      <c r="BL357" s="287"/>
      <c r="BM357" s="287"/>
      <c r="BN357" s="287"/>
      <c r="BO357" s="287"/>
      <c r="BP357" s="287"/>
      <c r="BQ357" s="287"/>
      <c r="BR357" s="287"/>
      <c r="BS357" s="287"/>
      <c r="BT357" s="287"/>
      <c r="BU357" s="287"/>
      <c r="BV357" s="287"/>
      <c r="BW357" s="287"/>
      <c r="BX357" s="287"/>
      <c r="BY357" s="287"/>
      <c r="BZ357" s="287"/>
      <c r="CA357" s="287"/>
      <c r="CB357" s="287"/>
      <c r="CC357" s="287"/>
      <c r="CD357" s="287"/>
      <c r="CE357" s="287"/>
      <c r="CF357" s="287"/>
      <c r="CG357" s="287"/>
      <c r="CH357" s="287"/>
      <c r="CI357" s="287"/>
      <c r="CJ357" s="287"/>
      <c r="CK357" s="287"/>
      <c r="CL357" s="287"/>
      <c r="CM357" s="287"/>
      <c r="CN357" s="287"/>
      <c r="CO357" s="287"/>
      <c r="CP357" s="287"/>
      <c r="CQ357" s="287"/>
      <c r="CR357" s="287"/>
      <c r="CS357" s="287"/>
      <c r="CT357" s="287"/>
      <c r="CU357" s="287"/>
      <c r="CV357" s="287"/>
      <c r="CW357" s="287"/>
    </row>
    <row r="358" spans="1:101">
      <c r="A358" s="287"/>
      <c r="B358" s="116" t="s">
        <v>756</v>
      </c>
      <c r="C358" s="287"/>
      <c r="D358" s="287"/>
      <c r="E358" s="309"/>
      <c r="F358" s="309" t="s">
        <v>201</v>
      </c>
      <c r="G358" s="309" t="s">
        <v>286</v>
      </c>
      <c r="H358" s="287"/>
      <c r="I358" s="287"/>
      <c r="J358" s="287"/>
      <c r="K358" s="287"/>
      <c r="L358" s="287"/>
      <c r="M358" s="287"/>
      <c r="N358" s="287"/>
      <c r="O358" s="287"/>
      <c r="P358" s="287"/>
      <c r="Q358" s="287"/>
      <c r="R358" s="287"/>
      <c r="S358" s="287"/>
      <c r="T358" s="287"/>
      <c r="U358" s="287"/>
      <c r="V358" s="287"/>
      <c r="W358" s="287"/>
      <c r="X358" s="287"/>
      <c r="Y358" s="287"/>
      <c r="Z358" s="287"/>
      <c r="AA358" s="287"/>
      <c r="AB358" s="287"/>
      <c r="AC358" s="287"/>
      <c r="AD358" s="287"/>
      <c r="AE358" s="287"/>
      <c r="AF358" s="287"/>
      <c r="AG358" s="287"/>
      <c r="AH358" s="287"/>
      <c r="AI358" s="287"/>
      <c r="AJ358" s="287"/>
      <c r="AK358" s="287"/>
      <c r="AL358" s="287"/>
      <c r="AM358" s="287"/>
      <c r="AN358" s="287"/>
      <c r="AO358" s="287"/>
      <c r="AP358" s="287"/>
      <c r="AQ358" s="287"/>
      <c r="AR358" s="287"/>
      <c r="AS358" s="287"/>
      <c r="AT358" s="287"/>
      <c r="AU358" s="287"/>
      <c r="AV358" s="287"/>
      <c r="AW358" s="287"/>
      <c r="AX358" s="287"/>
      <c r="AY358" s="287"/>
      <c r="AZ358" s="287"/>
      <c r="BA358" s="287"/>
      <c r="BB358" s="287"/>
      <c r="BC358" s="287"/>
      <c r="BD358" s="287"/>
      <c r="BE358" s="287"/>
      <c r="BF358" s="287"/>
      <c r="BG358" s="287"/>
      <c r="BH358" s="287"/>
      <c r="BI358" s="287"/>
      <c r="BJ358" s="287"/>
      <c r="BK358" s="287"/>
      <c r="BL358" s="287"/>
      <c r="BM358" s="287"/>
      <c r="BN358" s="287"/>
      <c r="BO358" s="287"/>
      <c r="BP358" s="287"/>
      <c r="BQ358" s="287"/>
      <c r="BR358" s="287"/>
      <c r="BS358" s="287"/>
      <c r="BT358" s="287"/>
      <c r="BU358" s="287"/>
      <c r="BV358" s="287"/>
      <c r="BW358" s="287"/>
      <c r="BX358" s="287"/>
      <c r="BY358" s="287"/>
      <c r="BZ358" s="287"/>
      <c r="CA358" s="287"/>
      <c r="CB358" s="287"/>
      <c r="CC358" s="287"/>
      <c r="CD358" s="287"/>
      <c r="CE358" s="287"/>
      <c r="CF358" s="287"/>
      <c r="CG358" s="287"/>
      <c r="CH358" s="287"/>
      <c r="CI358" s="287"/>
      <c r="CJ358" s="287"/>
      <c r="CK358" s="287"/>
      <c r="CL358" s="287"/>
      <c r="CM358" s="287"/>
      <c r="CN358" s="287"/>
      <c r="CO358" s="287"/>
      <c r="CP358" s="287"/>
      <c r="CQ358" s="287"/>
      <c r="CR358" s="287"/>
      <c r="CS358" s="287"/>
      <c r="CT358" s="287"/>
      <c r="CU358" s="287"/>
      <c r="CV358" s="287"/>
      <c r="CW358" s="287"/>
    </row>
    <row r="359" spans="1:101" ht="22.8">
      <c r="A359" s="287"/>
      <c r="B359" s="303" t="s">
        <v>168</v>
      </c>
      <c r="C359" s="284" t="s">
        <v>66</v>
      </c>
      <c r="D359" s="284" t="s">
        <v>68</v>
      </c>
      <c r="E359" s="284" t="s">
        <v>192</v>
      </c>
      <c r="F359" s="285" t="s">
        <v>232</v>
      </c>
      <c r="G359" s="285" t="s">
        <v>233</v>
      </c>
      <c r="H359" s="309" t="s">
        <v>293</v>
      </c>
      <c r="I359" s="287"/>
      <c r="J359" s="287"/>
      <c r="K359" s="287"/>
      <c r="L359" s="287"/>
      <c r="M359" s="287"/>
      <c r="N359" s="287"/>
      <c r="O359" s="287"/>
      <c r="P359" s="287"/>
      <c r="Q359" s="287"/>
      <c r="R359" s="287"/>
      <c r="S359" s="287"/>
      <c r="T359" s="287"/>
      <c r="U359" s="287"/>
      <c r="V359" s="287"/>
      <c r="W359" s="287"/>
      <c r="X359" s="287"/>
      <c r="Y359" s="287"/>
      <c r="Z359" s="287"/>
      <c r="AA359" s="287"/>
      <c r="AB359" s="287"/>
      <c r="AC359" s="287"/>
      <c r="AD359" s="287"/>
      <c r="AE359" s="287"/>
      <c r="AF359" s="287"/>
      <c r="AG359" s="287"/>
      <c r="AH359" s="287"/>
      <c r="AI359" s="287"/>
      <c r="AJ359" s="287"/>
      <c r="AK359" s="287"/>
      <c r="AL359" s="287"/>
      <c r="AM359" s="287"/>
      <c r="AN359" s="287"/>
      <c r="AO359" s="287"/>
      <c r="AP359" s="287"/>
      <c r="AQ359" s="287"/>
      <c r="AR359" s="287"/>
      <c r="AS359" s="287"/>
      <c r="AT359" s="287"/>
      <c r="AU359" s="287"/>
      <c r="AV359" s="287"/>
      <c r="AW359" s="287"/>
      <c r="AX359" s="287"/>
      <c r="AY359" s="287"/>
      <c r="AZ359" s="287"/>
      <c r="BA359" s="287"/>
      <c r="BB359" s="287"/>
      <c r="BC359" s="287"/>
      <c r="BD359" s="287"/>
      <c r="BE359" s="287"/>
      <c r="BF359" s="287"/>
      <c r="BG359" s="287"/>
      <c r="BH359" s="287"/>
      <c r="BI359" s="287"/>
      <c r="BJ359" s="287"/>
      <c r="BK359" s="287"/>
      <c r="BL359" s="287"/>
      <c r="BM359" s="287"/>
      <c r="BN359" s="287"/>
      <c r="BO359" s="287"/>
      <c r="BP359" s="287"/>
      <c r="BQ359" s="287"/>
      <c r="BR359" s="287"/>
      <c r="BS359" s="287"/>
      <c r="BT359" s="287"/>
      <c r="BU359" s="287"/>
      <c r="BV359" s="287"/>
      <c r="BW359" s="287"/>
      <c r="BX359" s="287"/>
      <c r="BY359" s="287"/>
      <c r="BZ359" s="287"/>
      <c r="CA359" s="287"/>
      <c r="CB359" s="287"/>
      <c r="CC359" s="287"/>
      <c r="CD359" s="287"/>
      <c r="CE359" s="287"/>
      <c r="CF359" s="287"/>
      <c r="CG359" s="287"/>
      <c r="CH359" s="287"/>
      <c r="CI359" s="287"/>
      <c r="CJ359" s="287"/>
      <c r="CK359" s="287"/>
      <c r="CL359" s="287"/>
      <c r="CM359" s="287"/>
      <c r="CN359" s="287"/>
      <c r="CO359" s="287"/>
      <c r="CP359" s="287"/>
      <c r="CQ359" s="287"/>
      <c r="CR359" s="287"/>
      <c r="CS359" s="287"/>
      <c r="CT359" s="287"/>
      <c r="CU359" s="287"/>
      <c r="CV359" s="287"/>
      <c r="CW359" s="287"/>
    </row>
    <row r="360" spans="1:101">
      <c r="A360" s="287"/>
      <c r="B360" s="295" t="s">
        <v>172</v>
      </c>
      <c r="C360" s="295" t="s">
        <v>126</v>
      </c>
      <c r="D360" s="295" t="s">
        <v>173</v>
      </c>
      <c r="E360" s="295" t="s">
        <v>197</v>
      </c>
      <c r="F360" s="353">
        <f>IFERROR(F262*INDEX($C$324:$C$325,MATCH($C360,$B$324:$B$325,0)), "")</f>
        <v>0</v>
      </c>
      <c r="G360" s="354">
        <f t="shared" ref="F360:G383" si="33">IFERROR(G262*INDEX($C$324:$C$325,MATCH($C360,$B$324:$B$325,0)), "")</f>
        <v>0</v>
      </c>
      <c r="H360" s="317" t="b">
        <f>(F360*INDEX($C$307:$C$308,MATCH($F$358,$B$307:$B$308,0)))+(G360*INDEX($C$301:$C$304,MATCH($G$358,$A$301:$A$304,0)))=F262</f>
        <v>1</v>
      </c>
      <c r="I360" s="287"/>
      <c r="J360" s="351"/>
      <c r="K360" s="348"/>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7"/>
      <c r="AL360" s="287"/>
      <c r="AM360" s="287"/>
      <c r="AN360" s="287"/>
      <c r="AO360" s="287"/>
      <c r="AP360" s="287"/>
      <c r="AQ360" s="287"/>
      <c r="AR360" s="287"/>
      <c r="AS360" s="287"/>
      <c r="AT360" s="287"/>
      <c r="AU360" s="287"/>
      <c r="AV360" s="287"/>
      <c r="AW360" s="287"/>
      <c r="AX360" s="287"/>
      <c r="AY360" s="287"/>
      <c r="AZ360" s="287"/>
      <c r="BA360" s="287"/>
      <c r="BB360" s="287"/>
      <c r="BC360" s="287"/>
      <c r="BD360" s="287"/>
      <c r="BE360" s="287"/>
      <c r="BF360" s="287"/>
      <c r="BG360" s="287"/>
      <c r="BH360" s="287"/>
      <c r="BI360" s="287"/>
      <c r="BJ360" s="287"/>
      <c r="BK360" s="287"/>
      <c r="BL360" s="287"/>
      <c r="BM360" s="287"/>
      <c r="BN360" s="287"/>
      <c r="BO360" s="287"/>
      <c r="BP360" s="287"/>
      <c r="BQ360" s="287"/>
      <c r="BR360" s="287"/>
      <c r="BS360" s="287"/>
      <c r="BT360" s="287"/>
      <c r="BU360" s="287"/>
      <c r="BV360" s="287"/>
      <c r="BW360" s="287"/>
      <c r="BX360" s="287"/>
      <c r="BY360" s="287"/>
      <c r="BZ360" s="287"/>
      <c r="CA360" s="287"/>
      <c r="CB360" s="287"/>
      <c r="CC360" s="287"/>
      <c r="CD360" s="287"/>
      <c r="CE360" s="287"/>
      <c r="CF360" s="287"/>
      <c r="CG360" s="287"/>
      <c r="CH360" s="287"/>
      <c r="CI360" s="287"/>
      <c r="CJ360" s="287"/>
      <c r="CK360" s="287"/>
      <c r="CL360" s="287"/>
      <c r="CM360" s="287"/>
      <c r="CN360" s="287"/>
      <c r="CO360" s="287"/>
      <c r="CP360" s="287"/>
      <c r="CQ360" s="287"/>
      <c r="CR360" s="287"/>
      <c r="CS360" s="287"/>
      <c r="CT360" s="287"/>
      <c r="CU360" s="287"/>
      <c r="CV360" s="287"/>
      <c r="CW360" s="287"/>
    </row>
    <row r="361" spans="1:101">
      <c r="A361" s="287"/>
      <c r="B361" s="288" t="s">
        <v>172</v>
      </c>
      <c r="C361" s="288" t="s">
        <v>126</v>
      </c>
      <c r="D361" s="288" t="s">
        <v>174</v>
      </c>
      <c r="E361" s="295" t="s">
        <v>197</v>
      </c>
      <c r="F361" s="353">
        <f t="shared" si="33"/>
        <v>0</v>
      </c>
      <c r="G361" s="353">
        <f t="shared" si="33"/>
        <v>0</v>
      </c>
      <c r="H361" s="317" t="b">
        <f>(F361*INDEX($C$307:$C$308,MATCH($F$358,$B$307:$B$308,0)))+(G361*INDEX($C$301:$C$304,MATCH($G$358,$A$301:$A$304,0)))=F263</f>
        <v>1</v>
      </c>
      <c r="I361" s="287"/>
      <c r="J361" s="351"/>
      <c r="K361" s="348"/>
      <c r="L361" s="287"/>
      <c r="M361" s="287"/>
      <c r="N361" s="287"/>
      <c r="O361" s="287"/>
      <c r="P361" s="287"/>
      <c r="Q361" s="287"/>
      <c r="R361" s="287"/>
      <c r="S361" s="287"/>
      <c r="T361" s="287"/>
      <c r="U361" s="287"/>
      <c r="V361" s="287"/>
      <c r="W361" s="287"/>
      <c r="X361" s="287"/>
      <c r="Y361" s="287"/>
      <c r="Z361" s="287"/>
      <c r="AA361" s="287"/>
      <c r="AB361" s="287"/>
      <c r="AC361" s="287"/>
      <c r="AD361" s="287"/>
      <c r="AE361" s="287"/>
      <c r="AF361" s="287"/>
      <c r="AG361" s="287"/>
      <c r="AH361" s="287"/>
      <c r="AI361" s="287"/>
      <c r="AJ361" s="287"/>
      <c r="AK361" s="287"/>
      <c r="AL361" s="287"/>
      <c r="AM361" s="287"/>
      <c r="AN361" s="287"/>
      <c r="AO361" s="287"/>
      <c r="AP361" s="287"/>
      <c r="AQ361" s="287"/>
      <c r="AR361" s="287"/>
      <c r="AS361" s="287"/>
      <c r="AT361" s="287"/>
      <c r="AU361" s="287"/>
      <c r="AV361" s="287"/>
      <c r="AW361" s="287"/>
      <c r="AX361" s="287"/>
      <c r="AY361" s="287"/>
      <c r="AZ361" s="287"/>
      <c r="BA361" s="287"/>
      <c r="BB361" s="287"/>
      <c r="BC361" s="287"/>
      <c r="BD361" s="287"/>
      <c r="BE361" s="287"/>
      <c r="BF361" s="287"/>
      <c r="BG361" s="287"/>
      <c r="BH361" s="287"/>
      <c r="BI361" s="287"/>
      <c r="BJ361" s="287"/>
      <c r="BK361" s="287"/>
      <c r="BL361" s="287"/>
      <c r="BM361" s="287"/>
      <c r="BN361" s="287"/>
      <c r="BO361" s="287"/>
      <c r="BP361" s="287"/>
      <c r="BQ361" s="287"/>
      <c r="BR361" s="287"/>
      <c r="BS361" s="287"/>
      <c r="BT361" s="287"/>
      <c r="BU361" s="287"/>
      <c r="BV361" s="287"/>
      <c r="BW361" s="287"/>
      <c r="BX361" s="287"/>
      <c r="BY361" s="287"/>
      <c r="BZ361" s="287"/>
      <c r="CA361" s="287"/>
      <c r="CB361" s="287"/>
      <c r="CC361" s="287"/>
      <c r="CD361" s="287"/>
      <c r="CE361" s="287"/>
      <c r="CF361" s="287"/>
      <c r="CG361" s="287"/>
      <c r="CH361" s="287"/>
      <c r="CI361" s="287"/>
      <c r="CJ361" s="287"/>
      <c r="CK361" s="287"/>
      <c r="CL361" s="287"/>
      <c r="CM361" s="287"/>
      <c r="CN361" s="287"/>
      <c r="CO361" s="287"/>
      <c r="CP361" s="287"/>
      <c r="CQ361" s="287"/>
      <c r="CR361" s="287"/>
      <c r="CS361" s="287"/>
      <c r="CT361" s="287"/>
      <c r="CU361" s="287"/>
      <c r="CV361" s="287"/>
      <c r="CW361" s="287"/>
    </row>
    <row r="362" spans="1:101">
      <c r="A362" s="287"/>
      <c r="B362" s="288" t="s">
        <v>172</v>
      </c>
      <c r="C362" s="288" t="s">
        <v>126</v>
      </c>
      <c r="D362" s="288" t="s">
        <v>148</v>
      </c>
      <c r="E362" s="295" t="s">
        <v>197</v>
      </c>
      <c r="F362" s="353">
        <f t="shared" si="33"/>
        <v>0</v>
      </c>
      <c r="G362" s="353">
        <f t="shared" si="33"/>
        <v>0</v>
      </c>
      <c r="H362" s="317" t="b">
        <f>(F362*INDEX($C$307:$C$308,MATCH($F$358,$B$307:$B$308,0)))+(G362*INDEX($C$301:$C$304,MATCH($G$358,$A$301:$A$304,0)))=F264</f>
        <v>1</v>
      </c>
      <c r="I362" s="287"/>
      <c r="J362" s="287"/>
      <c r="K362" s="287"/>
      <c r="L362" s="287"/>
      <c r="M362" s="287"/>
      <c r="N362" s="287"/>
      <c r="O362" s="287"/>
      <c r="P362" s="287"/>
      <c r="Q362" s="287"/>
      <c r="R362" s="287"/>
      <c r="S362" s="287"/>
      <c r="T362" s="287"/>
      <c r="U362" s="287"/>
      <c r="V362" s="287"/>
      <c r="W362" s="287"/>
      <c r="X362" s="287"/>
      <c r="Y362" s="287"/>
      <c r="Z362" s="287"/>
      <c r="AA362" s="287"/>
      <c r="AB362" s="287"/>
      <c r="AC362" s="287"/>
      <c r="AD362" s="287"/>
      <c r="AE362" s="287"/>
      <c r="AF362" s="287"/>
      <c r="AG362" s="287"/>
      <c r="AH362" s="287"/>
      <c r="AI362" s="287"/>
      <c r="AJ362" s="287"/>
      <c r="AK362" s="287"/>
      <c r="AL362" s="287"/>
      <c r="AM362" s="287"/>
      <c r="AN362" s="287"/>
      <c r="AO362" s="287"/>
      <c r="AP362" s="287"/>
      <c r="AQ362" s="287"/>
      <c r="AR362" s="287"/>
      <c r="AS362" s="287"/>
      <c r="AT362" s="287"/>
      <c r="AU362" s="287"/>
      <c r="AV362" s="287"/>
      <c r="AW362" s="287"/>
      <c r="AX362" s="287"/>
      <c r="AY362" s="287"/>
      <c r="AZ362" s="287"/>
      <c r="BA362" s="287"/>
      <c r="BB362" s="287"/>
      <c r="BC362" s="287"/>
      <c r="BD362" s="287"/>
      <c r="BE362" s="287"/>
      <c r="BF362" s="287"/>
      <c r="BG362" s="287"/>
      <c r="BH362" s="287"/>
      <c r="BI362" s="287"/>
      <c r="BJ362" s="287"/>
      <c r="BK362" s="287"/>
      <c r="BL362" s="287"/>
      <c r="BM362" s="287"/>
      <c r="BN362" s="287"/>
      <c r="BO362" s="287"/>
      <c r="BP362" s="287"/>
      <c r="BQ362" s="287"/>
      <c r="BR362" s="287"/>
      <c r="BS362" s="287"/>
      <c r="BT362" s="287"/>
      <c r="BU362" s="287"/>
      <c r="BV362" s="287"/>
      <c r="BW362" s="287"/>
      <c r="BX362" s="287"/>
      <c r="BY362" s="287"/>
      <c r="BZ362" s="287"/>
      <c r="CA362" s="287"/>
      <c r="CB362" s="287"/>
      <c r="CC362" s="287"/>
      <c r="CD362" s="287"/>
      <c r="CE362" s="287"/>
      <c r="CF362" s="287"/>
      <c r="CG362" s="287"/>
      <c r="CH362" s="287"/>
      <c r="CI362" s="287"/>
      <c r="CJ362" s="287"/>
      <c r="CK362" s="287"/>
      <c r="CL362" s="287"/>
      <c r="CM362" s="287"/>
      <c r="CN362" s="287"/>
      <c r="CO362" s="287"/>
      <c r="CP362" s="287"/>
      <c r="CQ362" s="287"/>
      <c r="CR362" s="287"/>
      <c r="CS362" s="287"/>
      <c r="CT362" s="287"/>
      <c r="CU362" s="287"/>
      <c r="CV362" s="287"/>
      <c r="CW362" s="287"/>
    </row>
    <row r="363" spans="1:101">
      <c r="A363" s="287"/>
      <c r="B363" s="288" t="s">
        <v>172</v>
      </c>
      <c r="C363" s="288" t="s">
        <v>150</v>
      </c>
      <c r="D363" s="288" t="s">
        <v>173</v>
      </c>
      <c r="E363" s="295" t="s">
        <v>197</v>
      </c>
      <c r="F363" s="353">
        <f t="shared" si="33"/>
        <v>0</v>
      </c>
      <c r="G363" s="353">
        <f t="shared" si="33"/>
        <v>0</v>
      </c>
      <c r="H363" s="317" t="b">
        <f>(F363*INDEX($C$319:$C$320,MATCH($F$358,$B$319:$B$320,0)))+(G363*INDEX($C$312:$C$315,MATCH($G$358,$A$312:$A$315,0)))=F265</f>
        <v>1</v>
      </c>
      <c r="I363" s="287"/>
      <c r="J363" s="287"/>
      <c r="K363" s="287"/>
      <c r="L363" s="287"/>
      <c r="M363" s="287"/>
      <c r="N363" s="287"/>
      <c r="O363" s="287"/>
      <c r="P363" s="287"/>
      <c r="Q363" s="287"/>
      <c r="R363" s="287"/>
      <c r="S363" s="287"/>
      <c r="T363" s="287"/>
      <c r="U363" s="287"/>
      <c r="V363" s="287"/>
      <c r="W363" s="287"/>
      <c r="X363" s="287"/>
      <c r="Y363" s="287"/>
      <c r="Z363" s="287"/>
      <c r="AA363" s="287"/>
      <c r="AB363" s="287"/>
      <c r="AC363" s="287"/>
      <c r="AD363" s="287"/>
      <c r="AE363" s="287"/>
      <c r="AF363" s="287"/>
      <c r="AG363" s="287"/>
      <c r="AH363" s="287"/>
      <c r="AI363" s="287"/>
      <c r="AJ363" s="287"/>
      <c r="AK363" s="287"/>
      <c r="AL363" s="287"/>
      <c r="AM363" s="287"/>
      <c r="AN363" s="287"/>
      <c r="AO363" s="287"/>
      <c r="AP363" s="287"/>
      <c r="AQ363" s="287"/>
      <c r="AR363" s="287"/>
      <c r="AS363" s="287"/>
      <c r="AT363" s="287"/>
      <c r="AU363" s="287"/>
      <c r="AV363" s="287"/>
      <c r="AW363" s="287"/>
      <c r="AX363" s="287"/>
      <c r="AY363" s="287"/>
      <c r="AZ363" s="287"/>
      <c r="BA363" s="287"/>
      <c r="BB363" s="287"/>
      <c r="BC363" s="287"/>
      <c r="BD363" s="287"/>
      <c r="BE363" s="287"/>
      <c r="BF363" s="287"/>
      <c r="BG363" s="287"/>
      <c r="BH363" s="287"/>
      <c r="BI363" s="287"/>
      <c r="BJ363" s="287"/>
      <c r="BK363" s="287"/>
      <c r="BL363" s="287"/>
      <c r="BM363" s="287"/>
      <c r="BN363" s="287"/>
      <c r="BO363" s="287"/>
      <c r="BP363" s="287"/>
      <c r="BQ363" s="287"/>
      <c r="BR363" s="287"/>
      <c r="BS363" s="287"/>
      <c r="BT363" s="287"/>
      <c r="BU363" s="287"/>
      <c r="BV363" s="287"/>
      <c r="BW363" s="287"/>
      <c r="BX363" s="287"/>
      <c r="BY363" s="287"/>
      <c r="BZ363" s="287"/>
      <c r="CA363" s="287"/>
      <c r="CB363" s="287"/>
      <c r="CC363" s="287"/>
      <c r="CD363" s="287"/>
      <c r="CE363" s="287"/>
      <c r="CF363" s="287"/>
      <c r="CG363" s="287"/>
      <c r="CH363" s="287"/>
      <c r="CI363" s="287"/>
      <c r="CJ363" s="287"/>
      <c r="CK363" s="287"/>
      <c r="CL363" s="287"/>
      <c r="CM363" s="287"/>
      <c r="CN363" s="287"/>
      <c r="CO363" s="287"/>
      <c r="CP363" s="287"/>
      <c r="CQ363" s="287"/>
      <c r="CR363" s="287"/>
      <c r="CS363" s="287"/>
      <c r="CT363" s="287"/>
      <c r="CU363" s="287"/>
      <c r="CV363" s="287"/>
      <c r="CW363" s="287"/>
    </row>
    <row r="364" spans="1:101">
      <c r="A364" s="287"/>
      <c r="B364" s="288" t="s">
        <v>172</v>
      </c>
      <c r="C364" s="288" t="s">
        <v>150</v>
      </c>
      <c r="D364" s="288" t="s">
        <v>174</v>
      </c>
      <c r="E364" s="295" t="s">
        <v>197</v>
      </c>
      <c r="F364" s="353">
        <f t="shared" si="33"/>
        <v>0</v>
      </c>
      <c r="G364" s="353">
        <f t="shared" si="33"/>
        <v>0</v>
      </c>
      <c r="H364" s="317" t="b">
        <f>(F364*INDEX($C$319:$C$320,MATCH($F$358,$B$319:$B$320,0)))+(G364*INDEX($C$312:$C$315,MATCH($G$358,$A$312:$A$315,0)))=F266</f>
        <v>1</v>
      </c>
      <c r="I364" s="287"/>
      <c r="J364" s="287"/>
      <c r="K364" s="287"/>
      <c r="L364" s="287"/>
      <c r="M364" s="287"/>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87"/>
      <c r="AJ364" s="287"/>
      <c r="AK364" s="287"/>
      <c r="AL364" s="287"/>
      <c r="AM364" s="287"/>
      <c r="AN364" s="287"/>
      <c r="AO364" s="287"/>
      <c r="AP364" s="287"/>
      <c r="AQ364" s="287"/>
      <c r="AR364" s="287"/>
      <c r="AS364" s="287"/>
      <c r="AT364" s="287"/>
      <c r="AU364" s="287"/>
      <c r="AV364" s="287"/>
      <c r="AW364" s="287"/>
      <c r="AX364" s="287"/>
      <c r="AY364" s="287"/>
      <c r="AZ364" s="287"/>
      <c r="BA364" s="287"/>
      <c r="BB364" s="287"/>
      <c r="BC364" s="287"/>
      <c r="BD364" s="287"/>
      <c r="BE364" s="287"/>
      <c r="BF364" s="287"/>
      <c r="BG364" s="287"/>
      <c r="BH364" s="287"/>
      <c r="BI364" s="287"/>
      <c r="BJ364" s="287"/>
      <c r="BK364" s="287"/>
      <c r="BL364" s="287"/>
      <c r="BM364" s="287"/>
      <c r="BN364" s="287"/>
      <c r="BO364" s="287"/>
      <c r="BP364" s="287"/>
      <c r="BQ364" s="287"/>
      <c r="BR364" s="287"/>
      <c r="BS364" s="287"/>
      <c r="BT364" s="287"/>
      <c r="BU364" s="287"/>
      <c r="BV364" s="287"/>
      <c r="BW364" s="287"/>
      <c r="BX364" s="287"/>
      <c r="BY364" s="287"/>
      <c r="BZ364" s="287"/>
      <c r="CA364" s="287"/>
      <c r="CB364" s="287"/>
      <c r="CC364" s="287"/>
      <c r="CD364" s="287"/>
      <c r="CE364" s="287"/>
      <c r="CF364" s="287"/>
      <c r="CG364" s="287"/>
      <c r="CH364" s="287"/>
      <c r="CI364" s="287"/>
      <c r="CJ364" s="287"/>
      <c r="CK364" s="287"/>
      <c r="CL364" s="287"/>
      <c r="CM364" s="287"/>
      <c r="CN364" s="287"/>
      <c r="CO364" s="287"/>
      <c r="CP364" s="287"/>
      <c r="CQ364" s="287"/>
      <c r="CR364" s="287"/>
      <c r="CS364" s="287"/>
      <c r="CT364" s="287"/>
      <c r="CU364" s="287"/>
      <c r="CV364" s="287"/>
      <c r="CW364" s="287"/>
    </row>
    <row r="365" spans="1:101">
      <c r="A365" s="287"/>
      <c r="B365" s="288" t="s">
        <v>172</v>
      </c>
      <c r="C365" s="288" t="s">
        <v>150</v>
      </c>
      <c r="D365" s="288" t="s">
        <v>148</v>
      </c>
      <c r="E365" s="295" t="s">
        <v>197</v>
      </c>
      <c r="F365" s="353">
        <f t="shared" si="33"/>
        <v>0</v>
      </c>
      <c r="G365" s="353">
        <f t="shared" si="33"/>
        <v>0</v>
      </c>
      <c r="H365" s="317" t="b">
        <f>(F365*INDEX($C$319:$C$320,MATCH($F$358,$B$319:$B$320,0)))+(G365*INDEX($C$312:$C$315,MATCH($G$358,$A$312:$A$315,0)))=F267</f>
        <v>1</v>
      </c>
      <c r="I365" s="287"/>
      <c r="J365" s="287"/>
      <c r="K365" s="287"/>
      <c r="L365" s="287"/>
      <c r="M365" s="287"/>
      <c r="N365" s="287"/>
      <c r="O365" s="287"/>
      <c r="P365" s="287"/>
      <c r="Q365" s="287"/>
      <c r="R365" s="287"/>
      <c r="S365" s="287"/>
      <c r="T365" s="287"/>
      <c r="U365" s="287"/>
      <c r="V365" s="287"/>
      <c r="W365" s="287"/>
      <c r="X365" s="287"/>
      <c r="Y365" s="287"/>
      <c r="Z365" s="287"/>
      <c r="AA365" s="287"/>
      <c r="AB365" s="287"/>
      <c r="AC365" s="287"/>
      <c r="AD365" s="287"/>
      <c r="AE365" s="287"/>
      <c r="AF365" s="287"/>
      <c r="AG365" s="287"/>
      <c r="AH365" s="287"/>
      <c r="AI365" s="287"/>
      <c r="AJ365" s="287"/>
      <c r="AK365" s="287"/>
      <c r="AL365" s="287"/>
      <c r="AM365" s="287"/>
      <c r="AN365" s="287"/>
      <c r="AO365" s="287"/>
      <c r="AP365" s="287"/>
      <c r="AQ365" s="287"/>
      <c r="AR365" s="287"/>
      <c r="AS365" s="287"/>
      <c r="AT365" s="287"/>
      <c r="AU365" s="287"/>
      <c r="AV365" s="287"/>
      <c r="AW365" s="287"/>
      <c r="AX365" s="287"/>
      <c r="AY365" s="287"/>
      <c r="AZ365" s="287"/>
      <c r="BA365" s="287"/>
      <c r="BB365" s="287"/>
      <c r="BC365" s="287"/>
      <c r="BD365" s="287"/>
      <c r="BE365" s="287"/>
      <c r="BF365" s="287"/>
      <c r="BG365" s="287"/>
      <c r="BH365" s="287"/>
      <c r="BI365" s="287"/>
      <c r="BJ365" s="287"/>
      <c r="BK365" s="287"/>
      <c r="BL365" s="287"/>
      <c r="BM365" s="287"/>
      <c r="BN365" s="287"/>
      <c r="BO365" s="287"/>
      <c r="BP365" s="287"/>
      <c r="BQ365" s="287"/>
      <c r="BR365" s="287"/>
      <c r="BS365" s="287"/>
      <c r="BT365" s="287"/>
      <c r="BU365" s="287"/>
      <c r="BV365" s="287"/>
      <c r="BW365" s="287"/>
      <c r="BX365" s="287"/>
      <c r="BY365" s="287"/>
      <c r="BZ365" s="287"/>
      <c r="CA365" s="287"/>
      <c r="CB365" s="287"/>
      <c r="CC365" s="287"/>
      <c r="CD365" s="287"/>
      <c r="CE365" s="287"/>
      <c r="CF365" s="287"/>
      <c r="CG365" s="287"/>
      <c r="CH365" s="287"/>
      <c r="CI365" s="287"/>
      <c r="CJ365" s="287"/>
      <c r="CK365" s="287"/>
      <c r="CL365" s="287"/>
      <c r="CM365" s="287"/>
      <c r="CN365" s="287"/>
      <c r="CO365" s="287"/>
      <c r="CP365" s="287"/>
      <c r="CQ365" s="287"/>
      <c r="CR365" s="287"/>
      <c r="CS365" s="287"/>
      <c r="CT365" s="287"/>
      <c r="CU365" s="287"/>
      <c r="CV365" s="287"/>
      <c r="CW365" s="287"/>
    </row>
    <row r="366" spans="1:101">
      <c r="A366" s="287"/>
      <c r="B366" s="288" t="s">
        <v>175</v>
      </c>
      <c r="C366" s="288" t="s">
        <v>126</v>
      </c>
      <c r="D366" s="288" t="s">
        <v>173</v>
      </c>
      <c r="E366" s="295" t="s">
        <v>197</v>
      </c>
      <c r="F366" s="353">
        <f t="shared" si="33"/>
        <v>0</v>
      </c>
      <c r="G366" s="353">
        <f t="shared" si="33"/>
        <v>0</v>
      </c>
      <c r="H366" s="317" t="b">
        <f>(F366*INDEX($C$307:$C$308,MATCH($F$358,$B$307:$B$308,0)))+(G366*INDEX($C$301:$C$304,MATCH($G$358,$A$301:$A$304,0)))=F268</f>
        <v>1</v>
      </c>
      <c r="I366" s="287"/>
      <c r="J366" s="287"/>
      <c r="K366" s="287"/>
      <c r="L366" s="287"/>
      <c r="M366" s="287"/>
      <c r="N366" s="287"/>
      <c r="O366" s="287"/>
      <c r="P366" s="287"/>
      <c r="Q366" s="287"/>
      <c r="R366" s="287"/>
      <c r="S366" s="287"/>
      <c r="T366" s="287"/>
      <c r="U366" s="287"/>
      <c r="V366" s="287"/>
      <c r="W366" s="287"/>
      <c r="X366" s="287"/>
      <c r="Y366" s="287"/>
      <c r="Z366" s="287"/>
      <c r="AA366" s="287"/>
      <c r="AB366" s="287"/>
      <c r="AC366" s="287"/>
      <c r="AD366" s="287"/>
      <c r="AE366" s="287"/>
      <c r="AF366" s="287"/>
      <c r="AG366" s="287"/>
      <c r="AH366" s="287"/>
      <c r="AI366" s="287"/>
      <c r="AJ366" s="287"/>
      <c r="AK366" s="287"/>
      <c r="AL366" s="287"/>
      <c r="AM366" s="287"/>
      <c r="AN366" s="287"/>
      <c r="AO366" s="287"/>
      <c r="AP366" s="287"/>
      <c r="AQ366" s="287"/>
      <c r="AR366" s="287"/>
      <c r="AS366" s="287"/>
      <c r="AT366" s="287"/>
      <c r="AU366" s="287"/>
      <c r="AV366" s="287"/>
      <c r="AW366" s="287"/>
      <c r="AX366" s="287"/>
      <c r="AY366" s="287"/>
      <c r="AZ366" s="287"/>
      <c r="BA366" s="287"/>
      <c r="BB366" s="287"/>
      <c r="BC366" s="287"/>
      <c r="BD366" s="287"/>
      <c r="BE366" s="287"/>
      <c r="BF366" s="287"/>
      <c r="BG366" s="287"/>
      <c r="BH366" s="287"/>
      <c r="BI366" s="287"/>
      <c r="BJ366" s="287"/>
      <c r="BK366" s="287"/>
      <c r="BL366" s="287"/>
      <c r="BM366" s="287"/>
      <c r="BN366" s="287"/>
      <c r="BO366" s="287"/>
      <c r="BP366" s="287"/>
      <c r="BQ366" s="287"/>
      <c r="BR366" s="287"/>
      <c r="BS366" s="287"/>
      <c r="BT366" s="287"/>
      <c r="BU366" s="287"/>
      <c r="BV366" s="287"/>
      <c r="BW366" s="287"/>
      <c r="BX366" s="287"/>
      <c r="BY366" s="287"/>
      <c r="BZ366" s="287"/>
      <c r="CA366" s="287"/>
      <c r="CB366" s="287"/>
      <c r="CC366" s="287"/>
      <c r="CD366" s="287"/>
      <c r="CE366" s="287"/>
      <c r="CF366" s="287"/>
      <c r="CG366" s="287"/>
      <c r="CH366" s="287"/>
      <c r="CI366" s="287"/>
      <c r="CJ366" s="287"/>
      <c r="CK366" s="287"/>
      <c r="CL366" s="287"/>
      <c r="CM366" s="287"/>
      <c r="CN366" s="287"/>
      <c r="CO366" s="287"/>
      <c r="CP366" s="287"/>
      <c r="CQ366" s="287"/>
      <c r="CR366" s="287"/>
      <c r="CS366" s="287"/>
      <c r="CT366" s="287"/>
      <c r="CU366" s="287"/>
      <c r="CV366" s="287"/>
      <c r="CW366" s="287"/>
    </row>
    <row r="367" spans="1:101">
      <c r="A367" s="287"/>
      <c r="B367" s="288" t="s">
        <v>175</v>
      </c>
      <c r="C367" s="288" t="s">
        <v>126</v>
      </c>
      <c r="D367" s="288" t="s">
        <v>174</v>
      </c>
      <c r="E367" s="295" t="s">
        <v>197</v>
      </c>
      <c r="F367" s="353">
        <f t="shared" si="33"/>
        <v>0</v>
      </c>
      <c r="G367" s="353">
        <f t="shared" si="33"/>
        <v>0</v>
      </c>
      <c r="H367" s="317" t="b">
        <f>(F367*INDEX($C$307:$C$308,MATCH($F$358,$B$307:$B$308,0)))+(G367*INDEX($C$301:$C$304,MATCH($G$358,$A$301:$A$304,0)))=F269</f>
        <v>1</v>
      </c>
      <c r="I367" s="287"/>
      <c r="J367" s="287"/>
      <c r="K367" s="287"/>
      <c r="L367" s="287"/>
      <c r="M367" s="287"/>
      <c r="N367" s="287"/>
      <c r="O367" s="287"/>
      <c r="P367" s="287"/>
      <c r="Q367" s="287"/>
      <c r="R367" s="287"/>
      <c r="S367" s="287"/>
      <c r="T367" s="287"/>
      <c r="U367" s="287"/>
      <c r="V367" s="287"/>
      <c r="W367" s="287"/>
      <c r="X367" s="287"/>
      <c r="Y367" s="287"/>
      <c r="Z367" s="287"/>
      <c r="AA367" s="287"/>
      <c r="AB367" s="287"/>
      <c r="AC367" s="287"/>
      <c r="AD367" s="287"/>
      <c r="AE367" s="287"/>
      <c r="AF367" s="287"/>
      <c r="AG367" s="287"/>
      <c r="AH367" s="287"/>
      <c r="AI367" s="287"/>
      <c r="AJ367" s="287"/>
      <c r="AK367" s="287"/>
      <c r="AL367" s="287"/>
      <c r="AM367" s="287"/>
      <c r="AN367" s="287"/>
      <c r="AO367" s="287"/>
      <c r="AP367" s="287"/>
      <c r="AQ367" s="287"/>
      <c r="AR367" s="287"/>
      <c r="AS367" s="287"/>
      <c r="AT367" s="287"/>
      <c r="AU367" s="287"/>
      <c r="AV367" s="287"/>
      <c r="AW367" s="287"/>
      <c r="AX367" s="287"/>
      <c r="AY367" s="287"/>
      <c r="AZ367" s="287"/>
      <c r="BA367" s="287"/>
      <c r="BB367" s="287"/>
      <c r="BC367" s="287"/>
      <c r="BD367" s="287"/>
      <c r="BE367" s="287"/>
      <c r="BF367" s="287"/>
      <c r="BG367" s="287"/>
      <c r="BH367" s="287"/>
      <c r="BI367" s="287"/>
      <c r="BJ367" s="287"/>
      <c r="BK367" s="287"/>
      <c r="BL367" s="287"/>
      <c r="BM367" s="287"/>
      <c r="BN367" s="287"/>
      <c r="BO367" s="287"/>
      <c r="BP367" s="287"/>
      <c r="BQ367" s="287"/>
      <c r="BR367" s="287"/>
      <c r="BS367" s="287"/>
      <c r="BT367" s="287"/>
      <c r="BU367" s="287"/>
      <c r="BV367" s="287"/>
      <c r="BW367" s="287"/>
      <c r="BX367" s="287"/>
      <c r="BY367" s="287"/>
      <c r="BZ367" s="287"/>
      <c r="CA367" s="287"/>
      <c r="CB367" s="287"/>
      <c r="CC367" s="287"/>
      <c r="CD367" s="287"/>
      <c r="CE367" s="287"/>
      <c r="CF367" s="287"/>
      <c r="CG367" s="287"/>
      <c r="CH367" s="287"/>
      <c r="CI367" s="287"/>
      <c r="CJ367" s="287"/>
      <c r="CK367" s="287"/>
      <c r="CL367" s="287"/>
      <c r="CM367" s="287"/>
      <c r="CN367" s="287"/>
      <c r="CO367" s="287"/>
      <c r="CP367" s="287"/>
      <c r="CQ367" s="287"/>
      <c r="CR367" s="287"/>
      <c r="CS367" s="287"/>
      <c r="CT367" s="287"/>
      <c r="CU367" s="287"/>
      <c r="CV367" s="287"/>
      <c r="CW367" s="287"/>
    </row>
    <row r="368" spans="1:101">
      <c r="A368" s="287"/>
      <c r="B368" s="288" t="s">
        <v>175</v>
      </c>
      <c r="C368" s="288" t="s">
        <v>126</v>
      </c>
      <c r="D368" s="288" t="s">
        <v>148</v>
      </c>
      <c r="E368" s="295" t="s">
        <v>197</v>
      </c>
      <c r="F368" s="353">
        <f t="shared" si="33"/>
        <v>0</v>
      </c>
      <c r="G368" s="353">
        <f t="shared" si="33"/>
        <v>0</v>
      </c>
      <c r="H368" s="317" t="b">
        <f>(F368*INDEX($C$307:$C$308,MATCH($F$358,$B$307:$B$308,0)))+(G368*INDEX($C$301:$C$304,MATCH($G$358,$A$301:$A$304,0)))=F270</f>
        <v>1</v>
      </c>
      <c r="I368" s="287"/>
      <c r="J368" s="287"/>
      <c r="K368" s="287"/>
      <c r="L368" s="287"/>
      <c r="M368" s="287"/>
      <c r="N368" s="287"/>
      <c r="O368" s="287"/>
      <c r="P368" s="287"/>
      <c r="Q368" s="287"/>
      <c r="R368" s="287"/>
      <c r="S368" s="287"/>
      <c r="T368" s="287"/>
      <c r="U368" s="287"/>
      <c r="V368" s="287"/>
      <c r="W368" s="287"/>
      <c r="X368" s="287"/>
      <c r="Y368" s="287"/>
      <c r="Z368" s="287"/>
      <c r="AA368" s="287"/>
      <c r="AB368" s="287"/>
      <c r="AC368" s="287"/>
      <c r="AD368" s="287"/>
      <c r="AE368" s="287"/>
      <c r="AF368" s="287"/>
      <c r="AG368" s="287"/>
      <c r="AH368" s="287"/>
      <c r="AI368" s="287"/>
      <c r="AJ368" s="287"/>
      <c r="AK368" s="287"/>
      <c r="AL368" s="287"/>
      <c r="AM368" s="287"/>
      <c r="AN368" s="287"/>
      <c r="AO368" s="287"/>
      <c r="AP368" s="287"/>
      <c r="AQ368" s="287"/>
      <c r="AR368" s="287"/>
      <c r="AS368" s="287"/>
      <c r="AT368" s="287"/>
      <c r="AU368" s="287"/>
      <c r="AV368" s="287"/>
      <c r="AW368" s="287"/>
      <c r="AX368" s="287"/>
      <c r="AY368" s="287"/>
      <c r="AZ368" s="287"/>
      <c r="BA368" s="287"/>
      <c r="BB368" s="287"/>
      <c r="BC368" s="287"/>
      <c r="BD368" s="287"/>
      <c r="BE368" s="287"/>
      <c r="BF368" s="287"/>
      <c r="BG368" s="287"/>
      <c r="BH368" s="287"/>
      <c r="BI368" s="287"/>
      <c r="BJ368" s="287"/>
      <c r="BK368" s="287"/>
      <c r="BL368" s="287"/>
      <c r="BM368" s="287"/>
      <c r="BN368" s="287"/>
      <c r="BO368" s="287"/>
      <c r="BP368" s="287"/>
      <c r="BQ368" s="287"/>
      <c r="BR368" s="287"/>
      <c r="BS368" s="287"/>
      <c r="BT368" s="287"/>
      <c r="BU368" s="287"/>
      <c r="BV368" s="287"/>
      <c r="BW368" s="287"/>
      <c r="BX368" s="287"/>
      <c r="BY368" s="287"/>
      <c r="BZ368" s="287"/>
      <c r="CA368" s="287"/>
      <c r="CB368" s="287"/>
      <c r="CC368" s="287"/>
      <c r="CD368" s="287"/>
      <c r="CE368" s="287"/>
      <c r="CF368" s="287"/>
      <c r="CG368" s="287"/>
      <c r="CH368" s="287"/>
      <c r="CI368" s="287"/>
      <c r="CJ368" s="287"/>
      <c r="CK368" s="287"/>
      <c r="CL368" s="287"/>
      <c r="CM368" s="287"/>
      <c r="CN368" s="287"/>
      <c r="CO368" s="287"/>
      <c r="CP368" s="287"/>
      <c r="CQ368" s="287"/>
      <c r="CR368" s="287"/>
      <c r="CS368" s="287"/>
      <c r="CT368" s="287"/>
      <c r="CU368" s="287"/>
      <c r="CV368" s="287"/>
      <c r="CW368" s="287"/>
    </row>
    <row r="369" spans="1:101">
      <c r="A369" s="287"/>
      <c r="B369" s="288" t="s">
        <v>175</v>
      </c>
      <c r="C369" s="288" t="s">
        <v>150</v>
      </c>
      <c r="D369" s="288" t="s">
        <v>173</v>
      </c>
      <c r="E369" s="295" t="s">
        <v>197</v>
      </c>
      <c r="F369" s="353">
        <f t="shared" si="33"/>
        <v>0</v>
      </c>
      <c r="G369" s="353">
        <f t="shared" si="33"/>
        <v>0</v>
      </c>
      <c r="H369" s="317" t="b">
        <f>(F369*INDEX($C$319:$C$320,MATCH($F$358,$B$319:$B$320,0)))+(G369*INDEX($C$312:$C$315,MATCH($G$358,$A$312:$A$315,0)))=F271</f>
        <v>1</v>
      </c>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287"/>
      <c r="AY369" s="287"/>
      <c r="AZ369" s="287"/>
      <c r="BA369" s="287"/>
      <c r="BB369" s="287"/>
      <c r="BC369" s="287"/>
      <c r="BD369" s="287"/>
      <c r="BE369" s="287"/>
      <c r="BF369" s="287"/>
      <c r="BG369" s="287"/>
      <c r="BH369" s="287"/>
      <c r="BI369" s="287"/>
      <c r="BJ369" s="287"/>
      <c r="BK369" s="287"/>
      <c r="BL369" s="287"/>
      <c r="BM369" s="287"/>
      <c r="BN369" s="287"/>
      <c r="BO369" s="287"/>
      <c r="BP369" s="287"/>
      <c r="BQ369" s="287"/>
      <c r="BR369" s="287"/>
      <c r="BS369" s="287"/>
      <c r="BT369" s="287"/>
      <c r="BU369" s="287"/>
      <c r="BV369" s="287"/>
      <c r="BW369" s="287"/>
      <c r="BX369" s="287"/>
      <c r="BY369" s="287"/>
      <c r="BZ369" s="287"/>
      <c r="CA369" s="287"/>
      <c r="CB369" s="287"/>
      <c r="CC369" s="287"/>
      <c r="CD369" s="287"/>
      <c r="CE369" s="287"/>
      <c r="CF369" s="287"/>
      <c r="CG369" s="287"/>
      <c r="CH369" s="287"/>
      <c r="CI369" s="287"/>
      <c r="CJ369" s="287"/>
      <c r="CK369" s="287"/>
      <c r="CL369" s="287"/>
      <c r="CM369" s="287"/>
      <c r="CN369" s="287"/>
      <c r="CO369" s="287"/>
      <c r="CP369" s="287"/>
      <c r="CQ369" s="287"/>
      <c r="CR369" s="287"/>
      <c r="CS369" s="287"/>
      <c r="CT369" s="287"/>
      <c r="CU369" s="287"/>
      <c r="CV369" s="287"/>
      <c r="CW369" s="287"/>
    </row>
    <row r="370" spans="1:101">
      <c r="A370" s="287"/>
      <c r="B370" s="288" t="s">
        <v>175</v>
      </c>
      <c r="C370" s="288" t="s">
        <v>150</v>
      </c>
      <c r="D370" s="288" t="s">
        <v>174</v>
      </c>
      <c r="E370" s="295" t="s">
        <v>197</v>
      </c>
      <c r="F370" s="353">
        <f t="shared" si="33"/>
        <v>0</v>
      </c>
      <c r="G370" s="353">
        <f t="shared" si="33"/>
        <v>0</v>
      </c>
      <c r="H370" s="317" t="b">
        <f>(F370*INDEX($C$319:$C$320,MATCH($F$358,$B$319:$B$320,0)))+(G370*INDEX($C$312:$C$315,MATCH($G$358,$A$312:$A$315,0)))=F272</f>
        <v>1</v>
      </c>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7"/>
      <c r="AY370" s="287"/>
      <c r="AZ370" s="287"/>
      <c r="BA370" s="287"/>
      <c r="BB370" s="287"/>
      <c r="BC370" s="287"/>
      <c r="BD370" s="287"/>
      <c r="BE370" s="287"/>
      <c r="BF370" s="287"/>
      <c r="BG370" s="287"/>
      <c r="BH370" s="287"/>
      <c r="BI370" s="287"/>
      <c r="BJ370" s="287"/>
      <c r="BK370" s="287"/>
      <c r="BL370" s="287"/>
      <c r="BM370" s="287"/>
      <c r="BN370" s="287"/>
      <c r="BO370" s="287"/>
      <c r="BP370" s="287"/>
      <c r="BQ370" s="287"/>
      <c r="BR370" s="287"/>
      <c r="BS370" s="287"/>
      <c r="BT370" s="287"/>
      <c r="BU370" s="287"/>
      <c r="BV370" s="287"/>
      <c r="BW370" s="287"/>
      <c r="BX370" s="287"/>
      <c r="BY370" s="287"/>
      <c r="BZ370" s="287"/>
      <c r="CA370" s="287"/>
      <c r="CB370" s="287"/>
      <c r="CC370" s="287"/>
      <c r="CD370" s="287"/>
      <c r="CE370" s="287"/>
      <c r="CF370" s="287"/>
      <c r="CG370" s="287"/>
      <c r="CH370" s="287"/>
      <c r="CI370" s="287"/>
      <c r="CJ370" s="287"/>
      <c r="CK370" s="287"/>
      <c r="CL370" s="287"/>
      <c r="CM370" s="287"/>
      <c r="CN370" s="287"/>
      <c r="CO370" s="287"/>
      <c r="CP370" s="287"/>
      <c r="CQ370" s="287"/>
      <c r="CR370" s="287"/>
      <c r="CS370" s="287"/>
      <c r="CT370" s="287"/>
      <c r="CU370" s="287"/>
      <c r="CV370" s="287"/>
      <c r="CW370" s="287"/>
    </row>
    <row r="371" spans="1:101">
      <c r="A371" s="287"/>
      <c r="B371" s="288" t="s">
        <v>175</v>
      </c>
      <c r="C371" s="288" t="s">
        <v>150</v>
      </c>
      <c r="D371" s="288" t="s">
        <v>148</v>
      </c>
      <c r="E371" s="295" t="s">
        <v>197</v>
      </c>
      <c r="F371" s="353">
        <f t="shared" si="33"/>
        <v>0</v>
      </c>
      <c r="G371" s="353">
        <f t="shared" si="33"/>
        <v>0</v>
      </c>
      <c r="H371" s="317" t="b">
        <f>(F371*INDEX($C$319:$C$320,MATCH($F$358,$B$319:$B$320,0)))+(G371*INDEX($C$312:$C$315,MATCH($G$358,$A$312:$A$315,0)))=F273</f>
        <v>1</v>
      </c>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7"/>
      <c r="AY371" s="287"/>
      <c r="AZ371" s="287"/>
      <c r="BA371" s="287"/>
      <c r="BB371" s="287"/>
      <c r="BC371" s="287"/>
      <c r="BD371" s="287"/>
      <c r="BE371" s="287"/>
      <c r="BF371" s="287"/>
      <c r="BG371" s="287"/>
      <c r="BH371" s="287"/>
      <c r="BI371" s="287"/>
      <c r="BJ371" s="287"/>
      <c r="BK371" s="287"/>
      <c r="BL371" s="287"/>
      <c r="BM371" s="287"/>
      <c r="BN371" s="287"/>
      <c r="BO371" s="287"/>
      <c r="BP371" s="287"/>
      <c r="BQ371" s="287"/>
      <c r="BR371" s="287"/>
      <c r="BS371" s="287"/>
      <c r="BT371" s="287"/>
      <c r="BU371" s="287"/>
      <c r="BV371" s="287"/>
      <c r="BW371" s="287"/>
      <c r="BX371" s="287"/>
      <c r="BY371" s="287"/>
      <c r="BZ371" s="287"/>
      <c r="CA371" s="287"/>
      <c r="CB371" s="287"/>
      <c r="CC371" s="287"/>
      <c r="CD371" s="287"/>
      <c r="CE371" s="287"/>
      <c r="CF371" s="287"/>
      <c r="CG371" s="287"/>
      <c r="CH371" s="287"/>
      <c r="CI371" s="287"/>
      <c r="CJ371" s="287"/>
      <c r="CK371" s="287"/>
      <c r="CL371" s="287"/>
      <c r="CM371" s="287"/>
      <c r="CN371" s="287"/>
      <c r="CO371" s="287"/>
      <c r="CP371" s="287"/>
      <c r="CQ371" s="287"/>
      <c r="CR371" s="287"/>
      <c r="CS371" s="287"/>
      <c r="CT371" s="287"/>
      <c r="CU371" s="287"/>
      <c r="CV371" s="287"/>
      <c r="CW371" s="287"/>
    </row>
    <row r="372" spans="1:101">
      <c r="A372" s="287"/>
      <c r="B372" s="288" t="s">
        <v>176</v>
      </c>
      <c r="C372" s="288" t="s">
        <v>126</v>
      </c>
      <c r="D372" s="288" t="s">
        <v>173</v>
      </c>
      <c r="E372" s="295" t="s">
        <v>197</v>
      </c>
      <c r="F372" s="353">
        <f t="shared" si="33"/>
        <v>0</v>
      </c>
      <c r="G372" s="353">
        <f t="shared" si="33"/>
        <v>0</v>
      </c>
      <c r="H372" s="317" t="b">
        <f>(F372*INDEX($C$307:$C$308,MATCH($F$358,$B$307:$B$308,0)))+(G372*INDEX($C$301:$C$304,MATCH($G$358,$A$301:$A$304,0)))=F274</f>
        <v>1</v>
      </c>
      <c r="I372" s="287"/>
      <c r="J372" s="287"/>
      <c r="K372" s="287"/>
      <c r="L372" s="287"/>
      <c r="M372" s="287"/>
      <c r="N372" s="287"/>
      <c r="O372" s="287"/>
      <c r="P372" s="287"/>
      <c r="Q372" s="287"/>
      <c r="R372" s="287"/>
      <c r="S372" s="287"/>
      <c r="T372" s="287"/>
      <c r="U372" s="287"/>
      <c r="V372" s="287"/>
      <c r="W372" s="287"/>
      <c r="X372" s="287"/>
      <c r="Y372" s="287"/>
      <c r="Z372" s="287"/>
      <c r="AA372" s="287"/>
      <c r="AB372" s="287"/>
      <c r="AC372" s="287"/>
      <c r="AD372" s="287"/>
      <c r="AE372" s="287"/>
      <c r="AF372" s="287"/>
      <c r="AG372" s="287"/>
      <c r="AH372" s="287"/>
      <c r="AI372" s="287"/>
      <c r="AJ372" s="287"/>
      <c r="AK372" s="287"/>
      <c r="AL372" s="287"/>
      <c r="AM372" s="287"/>
      <c r="AN372" s="287"/>
      <c r="AO372" s="287"/>
      <c r="AP372" s="287"/>
      <c r="AQ372" s="287"/>
      <c r="AR372" s="287"/>
      <c r="AS372" s="287"/>
      <c r="AT372" s="287"/>
      <c r="AU372" s="287"/>
      <c r="AV372" s="287"/>
      <c r="AW372" s="287"/>
      <c r="AX372" s="287"/>
      <c r="AY372" s="287"/>
      <c r="AZ372" s="287"/>
      <c r="BA372" s="287"/>
      <c r="BB372" s="287"/>
      <c r="BC372" s="287"/>
      <c r="BD372" s="287"/>
      <c r="BE372" s="287"/>
      <c r="BF372" s="287"/>
      <c r="BG372" s="287"/>
      <c r="BH372" s="287"/>
      <c r="BI372" s="287"/>
      <c r="BJ372" s="287"/>
      <c r="BK372" s="287"/>
      <c r="BL372" s="287"/>
      <c r="BM372" s="287"/>
      <c r="BN372" s="287"/>
      <c r="BO372" s="287"/>
      <c r="BP372" s="287"/>
      <c r="BQ372" s="287"/>
      <c r="BR372" s="287"/>
      <c r="BS372" s="287"/>
      <c r="BT372" s="287"/>
      <c r="BU372" s="287"/>
      <c r="BV372" s="287"/>
      <c r="BW372" s="287"/>
      <c r="BX372" s="287"/>
      <c r="BY372" s="287"/>
      <c r="BZ372" s="287"/>
      <c r="CA372" s="287"/>
      <c r="CB372" s="287"/>
      <c r="CC372" s="287"/>
      <c r="CD372" s="287"/>
      <c r="CE372" s="287"/>
      <c r="CF372" s="287"/>
      <c r="CG372" s="287"/>
      <c r="CH372" s="287"/>
      <c r="CI372" s="287"/>
      <c r="CJ372" s="287"/>
      <c r="CK372" s="287"/>
      <c r="CL372" s="287"/>
      <c r="CM372" s="287"/>
      <c r="CN372" s="287"/>
      <c r="CO372" s="287"/>
      <c r="CP372" s="287"/>
      <c r="CQ372" s="287"/>
      <c r="CR372" s="287"/>
      <c r="CS372" s="287"/>
      <c r="CT372" s="287"/>
      <c r="CU372" s="287"/>
      <c r="CV372" s="287"/>
      <c r="CW372" s="287"/>
    </row>
    <row r="373" spans="1:101">
      <c r="A373" s="287"/>
      <c r="B373" s="288" t="s">
        <v>176</v>
      </c>
      <c r="C373" s="288" t="s">
        <v>126</v>
      </c>
      <c r="D373" s="288" t="s">
        <v>174</v>
      </c>
      <c r="E373" s="295" t="s">
        <v>197</v>
      </c>
      <c r="F373" s="353">
        <f t="shared" si="33"/>
        <v>0</v>
      </c>
      <c r="G373" s="353">
        <f t="shared" si="33"/>
        <v>0</v>
      </c>
      <c r="H373" s="317" t="b">
        <f>(F373*INDEX($C$307:$C$308,MATCH($F$358,$B$307:$B$308,0)))+(G373*INDEX($C$301:$C$304,MATCH($G$358,$A$301:$A$304,0)))=F275</f>
        <v>1</v>
      </c>
      <c r="I373" s="287"/>
      <c r="J373" s="287"/>
      <c r="K373" s="287"/>
      <c r="L373" s="287"/>
      <c r="M373" s="287"/>
      <c r="N373" s="287"/>
      <c r="O373" s="287"/>
      <c r="P373" s="287"/>
      <c r="Q373" s="287"/>
      <c r="R373" s="287"/>
      <c r="S373" s="287"/>
      <c r="T373" s="287"/>
      <c r="U373" s="287"/>
      <c r="V373" s="287"/>
      <c r="W373" s="287"/>
      <c r="X373" s="287"/>
      <c r="Y373" s="287"/>
      <c r="Z373" s="287"/>
      <c r="AA373" s="287"/>
      <c r="AB373" s="287"/>
      <c r="AC373" s="287"/>
      <c r="AD373" s="287"/>
      <c r="AE373" s="287"/>
      <c r="AF373" s="287"/>
      <c r="AG373" s="287"/>
      <c r="AH373" s="287"/>
      <c r="AI373" s="287"/>
      <c r="AJ373" s="287"/>
      <c r="AK373" s="287"/>
      <c r="AL373" s="287"/>
      <c r="AM373" s="287"/>
      <c r="AN373" s="287"/>
      <c r="AO373" s="287"/>
      <c r="AP373" s="287"/>
      <c r="AQ373" s="287"/>
      <c r="AR373" s="287"/>
      <c r="AS373" s="287"/>
      <c r="AT373" s="287"/>
      <c r="AU373" s="287"/>
      <c r="AV373" s="287"/>
      <c r="AW373" s="287"/>
      <c r="AX373" s="287"/>
      <c r="AY373" s="287"/>
      <c r="AZ373" s="287"/>
      <c r="BA373" s="287"/>
      <c r="BB373" s="287"/>
      <c r="BC373" s="287"/>
      <c r="BD373" s="287"/>
      <c r="BE373" s="287"/>
      <c r="BF373" s="287"/>
      <c r="BG373" s="287"/>
      <c r="BH373" s="287"/>
      <c r="BI373" s="287"/>
      <c r="BJ373" s="287"/>
      <c r="BK373" s="287"/>
      <c r="BL373" s="287"/>
      <c r="BM373" s="287"/>
      <c r="BN373" s="287"/>
      <c r="BO373" s="287"/>
      <c r="BP373" s="287"/>
      <c r="BQ373" s="287"/>
      <c r="BR373" s="287"/>
      <c r="BS373" s="287"/>
      <c r="BT373" s="287"/>
      <c r="BU373" s="287"/>
      <c r="BV373" s="287"/>
      <c r="BW373" s="287"/>
      <c r="BX373" s="287"/>
      <c r="BY373" s="287"/>
      <c r="BZ373" s="287"/>
      <c r="CA373" s="287"/>
      <c r="CB373" s="287"/>
      <c r="CC373" s="287"/>
      <c r="CD373" s="287"/>
      <c r="CE373" s="287"/>
      <c r="CF373" s="287"/>
      <c r="CG373" s="287"/>
      <c r="CH373" s="287"/>
      <c r="CI373" s="287"/>
      <c r="CJ373" s="287"/>
      <c r="CK373" s="287"/>
      <c r="CL373" s="287"/>
      <c r="CM373" s="287"/>
      <c r="CN373" s="287"/>
      <c r="CO373" s="287"/>
      <c r="CP373" s="287"/>
      <c r="CQ373" s="287"/>
      <c r="CR373" s="287"/>
      <c r="CS373" s="287"/>
      <c r="CT373" s="287"/>
      <c r="CU373" s="287"/>
      <c r="CV373" s="287"/>
      <c r="CW373" s="287"/>
    </row>
    <row r="374" spans="1:101">
      <c r="A374" s="287"/>
      <c r="B374" s="288" t="s">
        <v>176</v>
      </c>
      <c r="C374" s="288" t="s">
        <v>126</v>
      </c>
      <c r="D374" s="288" t="s">
        <v>148</v>
      </c>
      <c r="E374" s="295" t="s">
        <v>197</v>
      </c>
      <c r="F374" s="353">
        <f t="shared" si="33"/>
        <v>0</v>
      </c>
      <c r="G374" s="353">
        <f t="shared" si="33"/>
        <v>0</v>
      </c>
      <c r="H374" s="317" t="b">
        <f>(F374*INDEX($C$307:$C$308,MATCH($F$358,$B$307:$B$308,0)))+(G374*INDEX($C$301:$C$304,MATCH($G$358,$A$301:$A$304,0)))=F276</f>
        <v>1</v>
      </c>
      <c r="I374" s="287"/>
      <c r="J374" s="287"/>
      <c r="K374" s="287"/>
      <c r="L374" s="287"/>
      <c r="M374" s="287"/>
      <c r="N374" s="287"/>
      <c r="O374" s="287"/>
      <c r="P374" s="287"/>
      <c r="Q374" s="287"/>
      <c r="R374" s="287"/>
      <c r="S374" s="287"/>
      <c r="T374" s="287"/>
      <c r="U374" s="287"/>
      <c r="V374" s="287"/>
      <c r="W374" s="287"/>
      <c r="X374" s="287"/>
      <c r="Y374" s="287"/>
      <c r="Z374" s="287"/>
      <c r="AA374" s="287"/>
      <c r="AB374" s="287"/>
      <c r="AC374" s="287"/>
      <c r="AD374" s="287"/>
      <c r="AE374" s="287"/>
      <c r="AF374" s="287"/>
      <c r="AG374" s="287"/>
      <c r="AH374" s="287"/>
      <c r="AI374" s="287"/>
      <c r="AJ374" s="287"/>
      <c r="AK374" s="287"/>
      <c r="AL374" s="287"/>
      <c r="AM374" s="287"/>
      <c r="AN374" s="287"/>
      <c r="AO374" s="287"/>
      <c r="AP374" s="287"/>
      <c r="AQ374" s="287"/>
      <c r="AR374" s="287"/>
      <c r="AS374" s="287"/>
      <c r="AT374" s="287"/>
      <c r="AU374" s="287"/>
      <c r="AV374" s="287"/>
      <c r="AW374" s="287"/>
      <c r="AX374" s="287"/>
      <c r="AY374" s="287"/>
      <c r="AZ374" s="287"/>
      <c r="BA374" s="287"/>
      <c r="BB374" s="287"/>
      <c r="BC374" s="287"/>
      <c r="BD374" s="287"/>
      <c r="BE374" s="287"/>
      <c r="BF374" s="287"/>
      <c r="BG374" s="287"/>
      <c r="BH374" s="287"/>
      <c r="BI374" s="287"/>
      <c r="BJ374" s="287"/>
      <c r="BK374" s="287"/>
      <c r="BL374" s="287"/>
      <c r="BM374" s="287"/>
      <c r="BN374" s="287"/>
      <c r="BO374" s="287"/>
      <c r="BP374" s="287"/>
      <c r="BQ374" s="287"/>
      <c r="BR374" s="287"/>
      <c r="BS374" s="287"/>
      <c r="BT374" s="287"/>
      <c r="BU374" s="287"/>
      <c r="BV374" s="287"/>
      <c r="BW374" s="287"/>
      <c r="BX374" s="287"/>
      <c r="BY374" s="287"/>
      <c r="BZ374" s="287"/>
      <c r="CA374" s="287"/>
      <c r="CB374" s="287"/>
      <c r="CC374" s="287"/>
      <c r="CD374" s="287"/>
      <c r="CE374" s="287"/>
      <c r="CF374" s="287"/>
      <c r="CG374" s="287"/>
      <c r="CH374" s="287"/>
      <c r="CI374" s="287"/>
      <c r="CJ374" s="287"/>
      <c r="CK374" s="287"/>
      <c r="CL374" s="287"/>
      <c r="CM374" s="287"/>
      <c r="CN374" s="287"/>
      <c r="CO374" s="287"/>
      <c r="CP374" s="287"/>
      <c r="CQ374" s="287"/>
      <c r="CR374" s="287"/>
      <c r="CS374" s="287"/>
      <c r="CT374" s="287"/>
      <c r="CU374" s="287"/>
      <c r="CV374" s="287"/>
      <c r="CW374" s="287"/>
    </row>
    <row r="375" spans="1:101">
      <c r="A375" s="287"/>
      <c r="B375" s="288" t="s">
        <v>176</v>
      </c>
      <c r="C375" s="288" t="s">
        <v>150</v>
      </c>
      <c r="D375" s="288" t="s">
        <v>173</v>
      </c>
      <c r="E375" s="295" t="s">
        <v>197</v>
      </c>
      <c r="F375" s="353">
        <f t="shared" si="33"/>
        <v>0</v>
      </c>
      <c r="G375" s="353">
        <f t="shared" si="33"/>
        <v>0</v>
      </c>
      <c r="H375" s="317" t="b">
        <f>(F375*INDEX($C$319:$C$320,MATCH($F$358,$B$319:$B$320,0)))+(G375*INDEX($C$312:$C$315,MATCH($G$358,$A$312:$A$315,0)))=F277</f>
        <v>1</v>
      </c>
      <c r="I375" s="287"/>
      <c r="J375" s="287"/>
      <c r="K375" s="287"/>
      <c r="L375" s="287"/>
      <c r="M375" s="287"/>
      <c r="N375" s="287"/>
      <c r="O375" s="287"/>
      <c r="P375" s="287"/>
      <c r="Q375" s="287"/>
      <c r="R375" s="287"/>
      <c r="S375" s="287"/>
      <c r="T375" s="287"/>
      <c r="U375" s="287"/>
      <c r="V375" s="287"/>
      <c r="W375" s="287"/>
      <c r="X375" s="287"/>
      <c r="Y375" s="287"/>
      <c r="Z375" s="287"/>
      <c r="AA375" s="287"/>
      <c r="AB375" s="287"/>
      <c r="AC375" s="287"/>
      <c r="AD375" s="287"/>
      <c r="AE375" s="287"/>
      <c r="AF375" s="287"/>
      <c r="AG375" s="287"/>
      <c r="AH375" s="287"/>
      <c r="AI375" s="287"/>
      <c r="AJ375" s="287"/>
      <c r="AK375" s="287"/>
      <c r="AL375" s="287"/>
      <c r="AM375" s="287"/>
      <c r="AN375" s="287"/>
      <c r="AO375" s="287"/>
      <c r="AP375" s="287"/>
      <c r="AQ375" s="287"/>
      <c r="AR375" s="287"/>
      <c r="AS375" s="287"/>
      <c r="AT375" s="287"/>
      <c r="AU375" s="287"/>
      <c r="AV375" s="287"/>
      <c r="AW375" s="287"/>
      <c r="AX375" s="287"/>
      <c r="AY375" s="287"/>
      <c r="AZ375" s="287"/>
      <c r="BA375" s="287"/>
      <c r="BB375" s="287"/>
      <c r="BC375" s="287"/>
      <c r="BD375" s="287"/>
      <c r="BE375" s="287"/>
      <c r="BF375" s="287"/>
      <c r="BG375" s="287"/>
      <c r="BH375" s="287"/>
      <c r="BI375" s="287"/>
      <c r="BJ375" s="287"/>
      <c r="BK375" s="287"/>
      <c r="BL375" s="287"/>
      <c r="BM375" s="287"/>
      <c r="BN375" s="287"/>
      <c r="BO375" s="287"/>
      <c r="BP375" s="287"/>
      <c r="BQ375" s="287"/>
      <c r="BR375" s="287"/>
      <c r="BS375" s="287"/>
      <c r="BT375" s="287"/>
      <c r="BU375" s="287"/>
      <c r="BV375" s="287"/>
      <c r="BW375" s="287"/>
      <c r="BX375" s="287"/>
      <c r="BY375" s="287"/>
      <c r="BZ375" s="287"/>
      <c r="CA375" s="287"/>
      <c r="CB375" s="287"/>
      <c r="CC375" s="287"/>
      <c r="CD375" s="287"/>
      <c r="CE375" s="287"/>
      <c r="CF375" s="287"/>
      <c r="CG375" s="287"/>
      <c r="CH375" s="287"/>
      <c r="CI375" s="287"/>
      <c r="CJ375" s="287"/>
      <c r="CK375" s="287"/>
      <c r="CL375" s="287"/>
      <c r="CM375" s="287"/>
      <c r="CN375" s="287"/>
      <c r="CO375" s="287"/>
      <c r="CP375" s="287"/>
      <c r="CQ375" s="287"/>
      <c r="CR375" s="287"/>
      <c r="CS375" s="287"/>
      <c r="CT375" s="287"/>
      <c r="CU375" s="287"/>
      <c r="CV375" s="287"/>
      <c r="CW375" s="287"/>
    </row>
    <row r="376" spans="1:101">
      <c r="A376" s="287"/>
      <c r="B376" s="288" t="s">
        <v>176</v>
      </c>
      <c r="C376" s="288" t="s">
        <v>150</v>
      </c>
      <c r="D376" s="288" t="s">
        <v>174</v>
      </c>
      <c r="E376" s="295" t="s">
        <v>197</v>
      </c>
      <c r="F376" s="353">
        <f t="shared" si="33"/>
        <v>0</v>
      </c>
      <c r="G376" s="353">
        <f t="shared" si="33"/>
        <v>0</v>
      </c>
      <c r="H376" s="317" t="b">
        <f>(F376*INDEX($C$319:$C$320,MATCH($F$358,$B$319:$B$320,0)))+(G376*INDEX($C$312:$C$315,MATCH($G$358,$A$312:$A$315,0)))=F278</f>
        <v>1</v>
      </c>
      <c r="I376" s="287"/>
      <c r="J376" s="287"/>
      <c r="K376" s="287"/>
      <c r="L376" s="287"/>
      <c r="M376" s="287"/>
      <c r="N376" s="287"/>
      <c r="O376" s="287"/>
      <c r="P376" s="287"/>
      <c r="Q376" s="287"/>
      <c r="R376" s="287"/>
      <c r="S376" s="287"/>
      <c r="T376" s="287"/>
      <c r="U376" s="287"/>
      <c r="V376" s="287"/>
      <c r="W376" s="287"/>
      <c r="X376" s="287"/>
      <c r="Y376" s="287"/>
      <c r="Z376" s="287"/>
      <c r="AA376" s="287"/>
      <c r="AB376" s="287"/>
      <c r="AC376" s="287"/>
      <c r="AD376" s="287"/>
      <c r="AE376" s="287"/>
      <c r="AF376" s="287"/>
      <c r="AG376" s="287"/>
      <c r="AH376" s="287"/>
      <c r="AI376" s="287"/>
      <c r="AJ376" s="287"/>
      <c r="AK376" s="287"/>
      <c r="AL376" s="287"/>
      <c r="AM376" s="287"/>
      <c r="AN376" s="287"/>
      <c r="AO376" s="287"/>
      <c r="AP376" s="287"/>
      <c r="AQ376" s="287"/>
      <c r="AR376" s="287"/>
      <c r="AS376" s="287"/>
      <c r="AT376" s="287"/>
      <c r="AU376" s="287"/>
      <c r="AV376" s="287"/>
      <c r="AW376" s="287"/>
      <c r="AX376" s="287"/>
      <c r="AY376" s="287"/>
      <c r="AZ376" s="287"/>
      <c r="BA376" s="287"/>
      <c r="BB376" s="287"/>
      <c r="BC376" s="287"/>
      <c r="BD376" s="287"/>
      <c r="BE376" s="287"/>
      <c r="BF376" s="287"/>
      <c r="BG376" s="287"/>
      <c r="BH376" s="287"/>
      <c r="BI376" s="287"/>
      <c r="BJ376" s="287"/>
      <c r="BK376" s="287"/>
      <c r="BL376" s="287"/>
      <c r="BM376" s="287"/>
      <c r="BN376" s="287"/>
      <c r="BO376" s="287"/>
      <c r="BP376" s="287"/>
      <c r="BQ376" s="287"/>
      <c r="BR376" s="287"/>
      <c r="BS376" s="287"/>
      <c r="BT376" s="287"/>
      <c r="BU376" s="287"/>
      <c r="BV376" s="287"/>
      <c r="BW376" s="287"/>
      <c r="BX376" s="287"/>
      <c r="BY376" s="287"/>
      <c r="BZ376" s="287"/>
      <c r="CA376" s="287"/>
      <c r="CB376" s="287"/>
      <c r="CC376" s="287"/>
      <c r="CD376" s="287"/>
      <c r="CE376" s="287"/>
      <c r="CF376" s="287"/>
      <c r="CG376" s="287"/>
      <c r="CH376" s="287"/>
      <c r="CI376" s="287"/>
      <c r="CJ376" s="287"/>
      <c r="CK376" s="287"/>
      <c r="CL376" s="287"/>
      <c r="CM376" s="287"/>
      <c r="CN376" s="287"/>
      <c r="CO376" s="287"/>
      <c r="CP376" s="287"/>
      <c r="CQ376" s="287"/>
      <c r="CR376" s="287"/>
      <c r="CS376" s="287"/>
      <c r="CT376" s="287"/>
      <c r="CU376" s="287"/>
      <c r="CV376" s="287"/>
      <c r="CW376" s="287"/>
    </row>
    <row r="377" spans="1:101">
      <c r="A377" s="287"/>
      <c r="B377" s="288" t="s">
        <v>176</v>
      </c>
      <c r="C377" s="288" t="s">
        <v>150</v>
      </c>
      <c r="D377" s="288" t="s">
        <v>148</v>
      </c>
      <c r="E377" s="295" t="s">
        <v>197</v>
      </c>
      <c r="F377" s="353">
        <f t="shared" si="33"/>
        <v>0</v>
      </c>
      <c r="G377" s="353">
        <f t="shared" si="33"/>
        <v>0</v>
      </c>
      <c r="H377" s="317" t="b">
        <f>(F377*INDEX($C$319:$C$320,MATCH($F$358,$B$319:$B$320,0)))+(G377*INDEX($C$312:$C$315,MATCH($G$358,$A$312:$A$315,0)))=F279</f>
        <v>1</v>
      </c>
      <c r="I377" s="287"/>
      <c r="J377" s="287"/>
      <c r="K377" s="287"/>
      <c r="L377" s="287"/>
      <c r="M377" s="287"/>
      <c r="N377" s="287"/>
      <c r="O377" s="287"/>
      <c r="P377" s="287"/>
      <c r="Q377" s="287"/>
      <c r="R377" s="287"/>
      <c r="S377" s="287"/>
      <c r="T377" s="287"/>
      <c r="U377" s="287"/>
      <c r="V377" s="287"/>
      <c r="W377" s="287"/>
      <c r="X377" s="287"/>
      <c r="Y377" s="287"/>
      <c r="Z377" s="287"/>
      <c r="AA377" s="287"/>
      <c r="AB377" s="287"/>
      <c r="AC377" s="287"/>
      <c r="AD377" s="287"/>
      <c r="AE377" s="287"/>
      <c r="AF377" s="287"/>
      <c r="AG377" s="287"/>
      <c r="AH377" s="287"/>
      <c r="AI377" s="287"/>
      <c r="AJ377" s="287"/>
      <c r="AK377" s="287"/>
      <c r="AL377" s="287"/>
      <c r="AM377" s="287"/>
      <c r="AN377" s="287"/>
      <c r="AO377" s="287"/>
      <c r="AP377" s="287"/>
      <c r="AQ377" s="287"/>
      <c r="AR377" s="287"/>
      <c r="AS377" s="287"/>
      <c r="AT377" s="287"/>
      <c r="AU377" s="287"/>
      <c r="AV377" s="287"/>
      <c r="AW377" s="287"/>
      <c r="AX377" s="287"/>
      <c r="AY377" s="287"/>
      <c r="AZ377" s="287"/>
      <c r="BA377" s="287"/>
      <c r="BB377" s="287"/>
      <c r="BC377" s="287"/>
      <c r="BD377" s="287"/>
      <c r="BE377" s="287"/>
      <c r="BF377" s="287"/>
      <c r="BG377" s="287"/>
      <c r="BH377" s="287"/>
      <c r="BI377" s="287"/>
      <c r="BJ377" s="287"/>
      <c r="BK377" s="287"/>
      <c r="BL377" s="287"/>
      <c r="BM377" s="287"/>
      <c r="BN377" s="287"/>
      <c r="BO377" s="287"/>
      <c r="BP377" s="287"/>
      <c r="BQ377" s="287"/>
      <c r="BR377" s="287"/>
      <c r="BS377" s="287"/>
      <c r="BT377" s="287"/>
      <c r="BU377" s="287"/>
      <c r="BV377" s="287"/>
      <c r="BW377" s="287"/>
      <c r="BX377" s="287"/>
      <c r="BY377" s="287"/>
      <c r="BZ377" s="287"/>
      <c r="CA377" s="287"/>
      <c r="CB377" s="287"/>
      <c r="CC377" s="287"/>
      <c r="CD377" s="287"/>
      <c r="CE377" s="287"/>
      <c r="CF377" s="287"/>
      <c r="CG377" s="287"/>
      <c r="CH377" s="287"/>
      <c r="CI377" s="287"/>
      <c r="CJ377" s="287"/>
      <c r="CK377" s="287"/>
      <c r="CL377" s="287"/>
      <c r="CM377" s="287"/>
      <c r="CN377" s="287"/>
      <c r="CO377" s="287"/>
      <c r="CP377" s="287"/>
      <c r="CQ377" s="287"/>
      <c r="CR377" s="287"/>
      <c r="CS377" s="287"/>
      <c r="CT377" s="287"/>
      <c r="CU377" s="287"/>
      <c r="CV377" s="287"/>
      <c r="CW377" s="287"/>
    </row>
    <row r="378" spans="1:101">
      <c r="A378" s="287"/>
      <c r="B378" s="288" t="s">
        <v>234</v>
      </c>
      <c r="C378" s="288" t="s">
        <v>126</v>
      </c>
      <c r="D378" s="288" t="s">
        <v>173</v>
      </c>
      <c r="E378" s="295" t="s">
        <v>197</v>
      </c>
      <c r="F378" s="353">
        <f t="shared" si="33"/>
        <v>0</v>
      </c>
      <c r="G378" s="353">
        <f t="shared" si="33"/>
        <v>0</v>
      </c>
      <c r="H378" s="317" t="b">
        <f>(F378*INDEX($C$307:$C$308,MATCH($F$358,$B$307:$B$308,0)))+(G378*INDEX($C$301:$C$304,MATCH($G$358,$A$301:$A$304,0)))=F280</f>
        <v>1</v>
      </c>
      <c r="I378" s="287"/>
      <c r="J378" s="287"/>
      <c r="K378" s="287"/>
      <c r="L378" s="287"/>
      <c r="M378" s="287"/>
      <c r="N378" s="287"/>
      <c r="O378" s="287"/>
      <c r="P378" s="287"/>
      <c r="Q378" s="287"/>
      <c r="R378" s="287"/>
      <c r="S378" s="287"/>
      <c r="T378" s="287"/>
      <c r="U378" s="287"/>
      <c r="V378" s="287"/>
      <c r="W378" s="287"/>
      <c r="X378" s="287"/>
      <c r="Y378" s="287"/>
      <c r="Z378" s="287"/>
      <c r="AA378" s="287"/>
      <c r="AB378" s="287"/>
      <c r="AC378" s="287"/>
      <c r="AD378" s="287"/>
      <c r="AE378" s="287"/>
      <c r="AF378" s="287"/>
      <c r="AG378" s="287"/>
      <c r="AH378" s="287"/>
      <c r="AI378" s="287"/>
      <c r="AJ378" s="287"/>
      <c r="AK378" s="287"/>
      <c r="AL378" s="287"/>
      <c r="AM378" s="287"/>
      <c r="AN378" s="287"/>
      <c r="AO378" s="287"/>
      <c r="AP378" s="287"/>
      <c r="AQ378" s="287"/>
      <c r="AR378" s="287"/>
      <c r="AS378" s="287"/>
      <c r="AT378" s="287"/>
      <c r="AU378" s="287"/>
      <c r="AV378" s="287"/>
      <c r="AW378" s="287"/>
      <c r="AX378" s="287"/>
      <c r="AY378" s="287"/>
      <c r="AZ378" s="287"/>
      <c r="BA378" s="287"/>
      <c r="BB378" s="287"/>
      <c r="BC378" s="287"/>
      <c r="BD378" s="287"/>
      <c r="BE378" s="287"/>
      <c r="BF378" s="287"/>
      <c r="BG378" s="287"/>
      <c r="BH378" s="287"/>
      <c r="BI378" s="287"/>
      <c r="BJ378" s="287"/>
      <c r="BK378" s="287"/>
      <c r="BL378" s="287"/>
      <c r="BM378" s="287"/>
      <c r="BN378" s="287"/>
      <c r="BO378" s="287"/>
      <c r="BP378" s="287"/>
      <c r="BQ378" s="287"/>
      <c r="BR378" s="287"/>
      <c r="BS378" s="287"/>
      <c r="BT378" s="287"/>
      <c r="BU378" s="287"/>
      <c r="BV378" s="287"/>
      <c r="BW378" s="287"/>
      <c r="BX378" s="287"/>
      <c r="BY378" s="287"/>
      <c r="BZ378" s="287"/>
      <c r="CA378" s="287"/>
      <c r="CB378" s="287"/>
      <c r="CC378" s="287"/>
      <c r="CD378" s="287"/>
      <c r="CE378" s="287"/>
      <c r="CF378" s="287"/>
      <c r="CG378" s="287"/>
      <c r="CH378" s="287"/>
      <c r="CI378" s="287"/>
      <c r="CJ378" s="287"/>
      <c r="CK378" s="287"/>
      <c r="CL378" s="287"/>
      <c r="CM378" s="287"/>
      <c r="CN378" s="287"/>
      <c r="CO378" s="287"/>
      <c r="CP378" s="287"/>
      <c r="CQ378" s="287"/>
      <c r="CR378" s="287"/>
      <c r="CS378" s="287"/>
      <c r="CT378" s="287"/>
      <c r="CU378" s="287"/>
      <c r="CV378" s="287"/>
      <c r="CW378" s="287"/>
    </row>
    <row r="379" spans="1:101">
      <c r="A379" s="287"/>
      <c r="B379" s="288" t="s">
        <v>234</v>
      </c>
      <c r="C379" s="288" t="s">
        <v>126</v>
      </c>
      <c r="D379" s="288" t="s">
        <v>174</v>
      </c>
      <c r="E379" s="295" t="s">
        <v>197</v>
      </c>
      <c r="F379" s="353">
        <f t="shared" si="33"/>
        <v>0</v>
      </c>
      <c r="G379" s="353">
        <f t="shared" si="33"/>
        <v>0</v>
      </c>
      <c r="H379" s="317" t="b">
        <f>(F379*INDEX($C$307:$C$308,MATCH($F$358,$B$307:$B$308,0)))+(G379*INDEX($C$301:$C$304,MATCH($G$358,$A$301:$A$304,0)))=F281</f>
        <v>1</v>
      </c>
      <c r="I379" s="287"/>
      <c r="J379" s="287"/>
      <c r="K379" s="287"/>
      <c r="L379" s="287"/>
      <c r="M379" s="287"/>
      <c r="N379" s="287"/>
      <c r="O379" s="287"/>
      <c r="P379" s="287"/>
      <c r="Q379" s="287"/>
      <c r="R379" s="287"/>
      <c r="S379" s="287"/>
      <c r="T379" s="287"/>
      <c r="U379" s="287"/>
      <c r="V379" s="287"/>
      <c r="W379" s="287"/>
      <c r="X379" s="287"/>
      <c r="Y379" s="287"/>
      <c r="Z379" s="287"/>
      <c r="AA379" s="287"/>
      <c r="AB379" s="287"/>
      <c r="AC379" s="287"/>
      <c r="AD379" s="287"/>
      <c r="AE379" s="287"/>
      <c r="AF379" s="287"/>
      <c r="AG379" s="287"/>
      <c r="AH379" s="287"/>
      <c r="AI379" s="287"/>
      <c r="AJ379" s="287"/>
      <c r="AK379" s="287"/>
      <c r="AL379" s="287"/>
      <c r="AM379" s="287"/>
      <c r="AN379" s="287"/>
      <c r="AO379" s="287"/>
      <c r="AP379" s="287"/>
      <c r="AQ379" s="287"/>
      <c r="AR379" s="287"/>
      <c r="AS379" s="287"/>
      <c r="AT379" s="287"/>
      <c r="AU379" s="287"/>
      <c r="AV379" s="287"/>
      <c r="AW379" s="287"/>
      <c r="AX379" s="287"/>
      <c r="AY379" s="287"/>
      <c r="AZ379" s="287"/>
      <c r="BA379" s="287"/>
      <c r="BB379" s="287"/>
      <c r="BC379" s="287"/>
      <c r="BD379" s="287"/>
      <c r="BE379" s="287"/>
      <c r="BF379" s="287"/>
      <c r="BG379" s="287"/>
      <c r="BH379" s="287"/>
      <c r="BI379" s="287"/>
      <c r="BJ379" s="287"/>
      <c r="BK379" s="287"/>
      <c r="BL379" s="287"/>
      <c r="BM379" s="287"/>
      <c r="BN379" s="287"/>
      <c r="BO379" s="287"/>
      <c r="BP379" s="287"/>
      <c r="BQ379" s="287"/>
      <c r="BR379" s="287"/>
      <c r="BS379" s="287"/>
      <c r="BT379" s="287"/>
      <c r="BU379" s="287"/>
      <c r="BV379" s="287"/>
      <c r="BW379" s="287"/>
      <c r="BX379" s="287"/>
      <c r="BY379" s="287"/>
      <c r="BZ379" s="287"/>
      <c r="CA379" s="287"/>
      <c r="CB379" s="287"/>
      <c r="CC379" s="287"/>
      <c r="CD379" s="287"/>
      <c r="CE379" s="287"/>
      <c r="CF379" s="287"/>
      <c r="CG379" s="287"/>
      <c r="CH379" s="287"/>
      <c r="CI379" s="287"/>
      <c r="CJ379" s="287"/>
      <c r="CK379" s="287"/>
      <c r="CL379" s="287"/>
      <c r="CM379" s="287"/>
      <c r="CN379" s="287"/>
      <c r="CO379" s="287"/>
      <c r="CP379" s="287"/>
      <c r="CQ379" s="287"/>
      <c r="CR379" s="287"/>
      <c r="CS379" s="287"/>
      <c r="CT379" s="287"/>
      <c r="CU379" s="287"/>
      <c r="CV379" s="287"/>
      <c r="CW379" s="287"/>
    </row>
    <row r="380" spans="1:101">
      <c r="A380" s="287"/>
      <c r="B380" s="288" t="s">
        <v>234</v>
      </c>
      <c r="C380" s="288" t="s">
        <v>126</v>
      </c>
      <c r="D380" s="288" t="s">
        <v>148</v>
      </c>
      <c r="E380" s="295" t="s">
        <v>197</v>
      </c>
      <c r="F380" s="353">
        <f t="shared" si="33"/>
        <v>0</v>
      </c>
      <c r="G380" s="353">
        <f t="shared" si="33"/>
        <v>0</v>
      </c>
      <c r="H380" s="317" t="b">
        <f>(F380*INDEX($C$307:$C$308,MATCH($F$358,$B$307:$B$308,0)))+(G380*INDEX($C$301:$C$304,MATCH($G$358,$A$301:$A$304,0)))=F282</f>
        <v>1</v>
      </c>
      <c r="I380" s="287"/>
      <c r="J380" s="287"/>
      <c r="K380" s="287"/>
      <c r="L380" s="287"/>
      <c r="M380" s="287"/>
      <c r="N380" s="287"/>
      <c r="O380" s="287"/>
      <c r="P380" s="287"/>
      <c r="Q380" s="287"/>
      <c r="R380" s="287"/>
      <c r="S380" s="287"/>
      <c r="T380" s="287"/>
      <c r="U380" s="287"/>
      <c r="V380" s="287"/>
      <c r="W380" s="287"/>
      <c r="X380" s="287"/>
      <c r="Y380" s="287"/>
      <c r="Z380" s="287"/>
      <c r="AA380" s="287"/>
      <c r="AB380" s="287"/>
      <c r="AC380" s="287"/>
      <c r="AD380" s="287"/>
      <c r="AE380" s="287"/>
      <c r="AF380" s="287"/>
      <c r="AG380" s="287"/>
      <c r="AH380" s="287"/>
      <c r="AI380" s="287"/>
      <c r="AJ380" s="287"/>
      <c r="AK380" s="287"/>
      <c r="AL380" s="287"/>
      <c r="AM380" s="287"/>
      <c r="AN380" s="287"/>
      <c r="AO380" s="287"/>
      <c r="AP380" s="287"/>
      <c r="AQ380" s="287"/>
      <c r="AR380" s="287"/>
      <c r="AS380" s="287"/>
      <c r="AT380" s="287"/>
      <c r="AU380" s="287"/>
      <c r="AV380" s="287"/>
      <c r="AW380" s="287"/>
      <c r="AX380" s="287"/>
      <c r="AY380" s="287"/>
      <c r="AZ380" s="287"/>
      <c r="BA380" s="287"/>
      <c r="BB380" s="287"/>
      <c r="BC380" s="287"/>
      <c r="BD380" s="287"/>
      <c r="BE380" s="287"/>
      <c r="BF380" s="287"/>
      <c r="BG380" s="287"/>
      <c r="BH380" s="287"/>
      <c r="BI380" s="287"/>
      <c r="BJ380" s="287"/>
      <c r="BK380" s="287"/>
      <c r="BL380" s="287"/>
      <c r="BM380" s="287"/>
      <c r="BN380" s="287"/>
      <c r="BO380" s="287"/>
      <c r="BP380" s="287"/>
      <c r="BQ380" s="287"/>
      <c r="BR380" s="287"/>
      <c r="BS380" s="287"/>
      <c r="BT380" s="287"/>
      <c r="BU380" s="287"/>
      <c r="BV380" s="287"/>
      <c r="BW380" s="287"/>
      <c r="BX380" s="287"/>
      <c r="BY380" s="287"/>
      <c r="BZ380" s="287"/>
      <c r="CA380" s="287"/>
      <c r="CB380" s="287"/>
      <c r="CC380" s="287"/>
      <c r="CD380" s="287"/>
      <c r="CE380" s="287"/>
      <c r="CF380" s="287"/>
      <c r="CG380" s="287"/>
      <c r="CH380" s="287"/>
      <c r="CI380" s="287"/>
      <c r="CJ380" s="287"/>
      <c r="CK380" s="287"/>
      <c r="CL380" s="287"/>
      <c r="CM380" s="287"/>
      <c r="CN380" s="287"/>
      <c r="CO380" s="287"/>
      <c r="CP380" s="287"/>
      <c r="CQ380" s="287"/>
      <c r="CR380" s="287"/>
      <c r="CS380" s="287"/>
      <c r="CT380" s="287"/>
      <c r="CU380" s="287"/>
      <c r="CV380" s="287"/>
      <c r="CW380" s="287"/>
    </row>
    <row r="381" spans="1:101">
      <c r="A381" s="287"/>
      <c r="B381" s="288" t="s">
        <v>234</v>
      </c>
      <c r="C381" s="288" t="s">
        <v>150</v>
      </c>
      <c r="D381" s="288" t="s">
        <v>173</v>
      </c>
      <c r="E381" s="295" t="s">
        <v>197</v>
      </c>
      <c r="F381" s="353">
        <f t="shared" si="33"/>
        <v>0</v>
      </c>
      <c r="G381" s="353">
        <f t="shared" si="33"/>
        <v>0</v>
      </c>
      <c r="H381" s="317" t="b">
        <f>(F381*INDEX($C$319:$C$320,MATCH($F$358,$B$319:$B$320,0)))+(G381*INDEX($C$312:$C$315,MATCH($G$358,$A$312:$A$315,0)))=F283</f>
        <v>1</v>
      </c>
      <c r="I381" s="287"/>
      <c r="J381" s="287"/>
      <c r="K381" s="287"/>
      <c r="L381" s="287"/>
      <c r="M381" s="287"/>
      <c r="N381" s="287"/>
      <c r="O381" s="287"/>
      <c r="P381" s="287"/>
      <c r="Q381" s="287"/>
      <c r="R381" s="287"/>
      <c r="S381" s="287"/>
      <c r="T381" s="287"/>
      <c r="U381" s="287"/>
      <c r="V381" s="287"/>
      <c r="W381" s="287"/>
      <c r="X381" s="287"/>
      <c r="Y381" s="287"/>
      <c r="Z381" s="287"/>
      <c r="AA381" s="287"/>
      <c r="AB381" s="287"/>
      <c r="AC381" s="287"/>
      <c r="AD381" s="287"/>
      <c r="AE381" s="287"/>
      <c r="AF381" s="287"/>
      <c r="AG381" s="287"/>
      <c r="AH381" s="287"/>
      <c r="AI381" s="287"/>
      <c r="AJ381" s="287"/>
      <c r="AK381" s="287"/>
      <c r="AL381" s="287"/>
      <c r="AM381" s="287"/>
      <c r="AN381" s="287"/>
      <c r="AO381" s="287"/>
      <c r="AP381" s="287"/>
      <c r="AQ381" s="287"/>
      <c r="AR381" s="287"/>
      <c r="AS381" s="287"/>
      <c r="AT381" s="287"/>
      <c r="AU381" s="287"/>
      <c r="AV381" s="287"/>
      <c r="AW381" s="287"/>
      <c r="AX381" s="287"/>
      <c r="AY381" s="287"/>
      <c r="AZ381" s="287"/>
      <c r="BA381" s="287"/>
      <c r="BB381" s="287"/>
      <c r="BC381" s="287"/>
      <c r="BD381" s="287"/>
      <c r="BE381" s="287"/>
      <c r="BF381" s="287"/>
      <c r="BG381" s="287"/>
      <c r="BH381" s="287"/>
      <c r="BI381" s="287"/>
      <c r="BJ381" s="287"/>
      <c r="BK381" s="287"/>
      <c r="BL381" s="287"/>
      <c r="BM381" s="287"/>
      <c r="BN381" s="287"/>
      <c r="BO381" s="287"/>
      <c r="BP381" s="287"/>
      <c r="BQ381" s="287"/>
      <c r="BR381" s="287"/>
      <c r="BS381" s="287"/>
      <c r="BT381" s="287"/>
      <c r="BU381" s="287"/>
      <c r="BV381" s="287"/>
      <c r="BW381" s="287"/>
      <c r="BX381" s="287"/>
      <c r="BY381" s="287"/>
      <c r="BZ381" s="287"/>
      <c r="CA381" s="287"/>
      <c r="CB381" s="287"/>
      <c r="CC381" s="287"/>
      <c r="CD381" s="287"/>
      <c r="CE381" s="287"/>
      <c r="CF381" s="287"/>
      <c r="CG381" s="287"/>
      <c r="CH381" s="287"/>
      <c r="CI381" s="287"/>
      <c r="CJ381" s="287"/>
      <c r="CK381" s="287"/>
      <c r="CL381" s="287"/>
      <c r="CM381" s="287"/>
      <c r="CN381" s="287"/>
      <c r="CO381" s="287"/>
      <c r="CP381" s="287"/>
      <c r="CQ381" s="287"/>
      <c r="CR381" s="287"/>
      <c r="CS381" s="287"/>
      <c r="CT381" s="287"/>
      <c r="CU381" s="287"/>
      <c r="CV381" s="287"/>
      <c r="CW381" s="287"/>
    </row>
    <row r="382" spans="1:101">
      <c r="A382" s="287"/>
      <c r="B382" s="288" t="s">
        <v>234</v>
      </c>
      <c r="C382" s="288" t="s">
        <v>150</v>
      </c>
      <c r="D382" s="288" t="s">
        <v>174</v>
      </c>
      <c r="E382" s="295" t="s">
        <v>197</v>
      </c>
      <c r="F382" s="353">
        <f t="shared" si="33"/>
        <v>0</v>
      </c>
      <c r="G382" s="353">
        <f t="shared" si="33"/>
        <v>0</v>
      </c>
      <c r="H382" s="317" t="b">
        <f>(F382*INDEX($C$319:$C$320,MATCH($F$358,$B$319:$B$320,0)))+(G382*INDEX($C$312:$C$315,MATCH($G$358,$A$312:$A$315,0)))=F284</f>
        <v>1</v>
      </c>
      <c r="I382" s="287"/>
      <c r="J382" s="287"/>
      <c r="K382" s="287"/>
      <c r="L382" s="287"/>
      <c r="M382" s="287"/>
      <c r="N382" s="287"/>
      <c r="O382" s="287"/>
      <c r="P382" s="287"/>
      <c r="Q382" s="287"/>
      <c r="R382" s="287"/>
      <c r="S382" s="287"/>
      <c r="T382" s="287"/>
      <c r="U382" s="287"/>
      <c r="V382" s="287"/>
      <c r="W382" s="287"/>
      <c r="X382" s="287"/>
      <c r="Y382" s="287"/>
      <c r="Z382" s="287"/>
      <c r="AA382" s="287"/>
      <c r="AB382" s="287"/>
      <c r="AC382" s="287"/>
      <c r="AD382" s="287"/>
      <c r="AE382" s="287"/>
      <c r="AF382" s="287"/>
      <c r="AG382" s="287"/>
      <c r="AH382" s="287"/>
      <c r="AI382" s="287"/>
      <c r="AJ382" s="287"/>
      <c r="AK382" s="287"/>
      <c r="AL382" s="287"/>
      <c r="AM382" s="287"/>
      <c r="AN382" s="287"/>
      <c r="AO382" s="287"/>
      <c r="AP382" s="287"/>
      <c r="AQ382" s="287"/>
      <c r="AR382" s="287"/>
      <c r="AS382" s="287"/>
      <c r="AT382" s="287"/>
      <c r="AU382" s="287"/>
      <c r="AV382" s="287"/>
      <c r="AW382" s="287"/>
      <c r="AX382" s="287"/>
      <c r="AY382" s="287"/>
      <c r="AZ382" s="287"/>
      <c r="BA382" s="287"/>
      <c r="BB382" s="287"/>
      <c r="BC382" s="287"/>
      <c r="BD382" s="287"/>
      <c r="BE382" s="287"/>
      <c r="BF382" s="287"/>
      <c r="BG382" s="287"/>
      <c r="BH382" s="287"/>
      <c r="BI382" s="287"/>
      <c r="BJ382" s="287"/>
      <c r="BK382" s="287"/>
      <c r="BL382" s="287"/>
      <c r="BM382" s="287"/>
      <c r="BN382" s="287"/>
      <c r="BO382" s="287"/>
      <c r="BP382" s="287"/>
      <c r="BQ382" s="287"/>
      <c r="BR382" s="287"/>
      <c r="BS382" s="287"/>
      <c r="BT382" s="287"/>
      <c r="BU382" s="287"/>
      <c r="BV382" s="287"/>
      <c r="BW382" s="287"/>
      <c r="BX382" s="287"/>
      <c r="BY382" s="287"/>
      <c r="BZ382" s="287"/>
      <c r="CA382" s="287"/>
      <c r="CB382" s="287"/>
      <c r="CC382" s="287"/>
      <c r="CD382" s="287"/>
      <c r="CE382" s="287"/>
      <c r="CF382" s="287"/>
      <c r="CG382" s="287"/>
      <c r="CH382" s="287"/>
      <c r="CI382" s="287"/>
      <c r="CJ382" s="287"/>
      <c r="CK382" s="287"/>
      <c r="CL382" s="287"/>
      <c r="CM382" s="287"/>
      <c r="CN382" s="287"/>
      <c r="CO382" s="287"/>
      <c r="CP382" s="287"/>
      <c r="CQ382" s="287"/>
      <c r="CR382" s="287"/>
      <c r="CS382" s="287"/>
      <c r="CT382" s="287"/>
      <c r="CU382" s="287"/>
      <c r="CV382" s="287"/>
      <c r="CW382" s="287"/>
    </row>
    <row r="383" spans="1:101">
      <c r="A383" s="287"/>
      <c r="B383" s="288" t="s">
        <v>234</v>
      </c>
      <c r="C383" s="288" t="s">
        <v>150</v>
      </c>
      <c r="D383" s="288" t="s">
        <v>148</v>
      </c>
      <c r="E383" s="295" t="s">
        <v>197</v>
      </c>
      <c r="F383" s="353">
        <f t="shared" si="33"/>
        <v>0</v>
      </c>
      <c r="G383" s="353">
        <f t="shared" si="33"/>
        <v>0</v>
      </c>
      <c r="H383" s="317" t="b">
        <f>(F383*INDEX($C$319:$C$320,MATCH($F$358,$B$319:$B$320,0)))+(G383*INDEX($C$312:$C$315,MATCH($G$358,$A$312:$A$315,0)))=F285</f>
        <v>1</v>
      </c>
      <c r="I383" s="287"/>
      <c r="J383" s="287"/>
      <c r="K383" s="287"/>
      <c r="L383" s="287"/>
      <c r="M383" s="287"/>
      <c r="N383" s="287"/>
      <c r="O383" s="287"/>
      <c r="P383" s="287"/>
      <c r="Q383" s="287"/>
      <c r="R383" s="287"/>
      <c r="S383" s="287"/>
      <c r="T383" s="287"/>
      <c r="U383" s="287"/>
      <c r="V383" s="287"/>
      <c r="W383" s="287"/>
      <c r="X383" s="287"/>
      <c r="Y383" s="287"/>
      <c r="Z383" s="287"/>
      <c r="AA383" s="287"/>
      <c r="AB383" s="287"/>
      <c r="AC383" s="287"/>
      <c r="AD383" s="287"/>
      <c r="AE383" s="287"/>
      <c r="AF383" s="287"/>
      <c r="AG383" s="287"/>
      <c r="AH383" s="287"/>
      <c r="AI383" s="287"/>
      <c r="AJ383" s="287"/>
      <c r="AK383" s="287"/>
      <c r="AL383" s="287"/>
      <c r="AM383" s="287"/>
      <c r="AN383" s="287"/>
      <c r="AO383" s="287"/>
      <c r="AP383" s="287"/>
      <c r="AQ383" s="287"/>
      <c r="AR383" s="287"/>
      <c r="AS383" s="287"/>
      <c r="AT383" s="287"/>
      <c r="AU383" s="287"/>
      <c r="AV383" s="287"/>
      <c r="AW383" s="287"/>
      <c r="AX383" s="287"/>
      <c r="AY383" s="287"/>
      <c r="AZ383" s="287"/>
      <c r="BA383" s="287"/>
      <c r="BB383" s="287"/>
      <c r="BC383" s="287"/>
      <c r="BD383" s="287"/>
      <c r="BE383" s="287"/>
      <c r="BF383" s="287"/>
      <c r="BG383" s="287"/>
      <c r="BH383" s="287"/>
      <c r="BI383" s="287"/>
      <c r="BJ383" s="287"/>
      <c r="BK383" s="287"/>
      <c r="BL383" s="287"/>
      <c r="BM383" s="287"/>
      <c r="BN383" s="287"/>
      <c r="BO383" s="287"/>
      <c r="BP383" s="287"/>
      <c r="BQ383" s="287"/>
      <c r="BR383" s="287"/>
      <c r="BS383" s="287"/>
      <c r="BT383" s="287"/>
      <c r="BU383" s="287"/>
      <c r="BV383" s="287"/>
      <c r="BW383" s="287"/>
      <c r="BX383" s="287"/>
      <c r="BY383" s="287"/>
      <c r="BZ383" s="287"/>
      <c r="CA383" s="287"/>
      <c r="CB383" s="287"/>
      <c r="CC383" s="287"/>
      <c r="CD383" s="287"/>
      <c r="CE383" s="287"/>
      <c r="CF383" s="287"/>
      <c r="CG383" s="287"/>
      <c r="CH383" s="287"/>
      <c r="CI383" s="287"/>
      <c r="CJ383" s="287"/>
      <c r="CK383" s="287"/>
      <c r="CL383" s="287"/>
      <c r="CM383" s="287"/>
      <c r="CN383" s="287"/>
      <c r="CO383" s="287"/>
      <c r="CP383" s="287"/>
      <c r="CQ383" s="287"/>
      <c r="CR383" s="287"/>
      <c r="CS383" s="287"/>
      <c r="CT383" s="287"/>
      <c r="CU383" s="287"/>
      <c r="CV383" s="287"/>
      <c r="CW383" s="287"/>
    </row>
    <row r="385" spans="1:101">
      <c r="A385" s="276"/>
      <c r="B385" s="277" t="s">
        <v>294</v>
      </c>
      <c r="C385" s="278"/>
      <c r="D385" s="278"/>
      <c r="E385" s="279"/>
      <c r="F385" s="276"/>
      <c r="G385" s="276"/>
      <c r="H385" s="276"/>
      <c r="I385" s="276"/>
      <c r="J385" s="276"/>
      <c r="K385" s="276"/>
      <c r="L385" s="276"/>
      <c r="M385" s="276"/>
      <c r="N385" s="276"/>
      <c r="O385" s="276"/>
      <c r="P385" s="276"/>
      <c r="Q385" s="276"/>
      <c r="R385" s="276"/>
      <c r="S385" s="276"/>
      <c r="T385" s="276"/>
      <c r="U385" s="276"/>
      <c r="V385" s="276"/>
      <c r="W385" s="276"/>
      <c r="X385" s="276"/>
      <c r="Y385" s="276"/>
      <c r="Z385" s="276"/>
      <c r="AA385" s="276"/>
      <c r="AB385" s="276"/>
      <c r="AC385" s="276"/>
      <c r="AD385" s="276"/>
      <c r="AE385" s="276"/>
      <c r="AF385" s="276"/>
      <c r="AG385" s="276"/>
      <c r="AH385" s="287"/>
      <c r="AI385" s="287"/>
      <c r="AJ385" s="287"/>
      <c r="AK385" s="287"/>
      <c r="AL385" s="287"/>
      <c r="AM385" s="287"/>
      <c r="AN385" s="287"/>
      <c r="AO385" s="287"/>
      <c r="AP385" s="287"/>
      <c r="AQ385" s="287"/>
      <c r="AR385" s="287"/>
      <c r="AS385" s="287"/>
      <c r="AT385" s="287"/>
      <c r="AU385" s="287"/>
      <c r="AV385" s="287"/>
      <c r="AW385" s="287"/>
      <c r="AX385" s="287"/>
      <c r="AY385" s="287"/>
      <c r="AZ385" s="287"/>
      <c r="BA385" s="287"/>
      <c r="BB385" s="287"/>
      <c r="BC385" s="287"/>
      <c r="BD385" s="287"/>
      <c r="BE385" s="287"/>
      <c r="BF385" s="287"/>
      <c r="BG385" s="287"/>
      <c r="BH385" s="287"/>
      <c r="BI385" s="287"/>
      <c r="BJ385" s="287"/>
      <c r="BK385" s="287"/>
      <c r="BL385" s="287"/>
      <c r="BM385" s="287"/>
      <c r="BN385" s="287"/>
      <c r="BO385" s="287"/>
      <c r="BP385" s="287"/>
      <c r="BQ385" s="287"/>
      <c r="BR385" s="287"/>
      <c r="BS385" s="287"/>
      <c r="BT385" s="287"/>
      <c r="BU385" s="287"/>
      <c r="BV385" s="287"/>
      <c r="BW385" s="287"/>
      <c r="BX385" s="287"/>
      <c r="BY385" s="287"/>
      <c r="BZ385" s="287"/>
      <c r="CA385" s="287"/>
      <c r="CB385" s="287"/>
      <c r="CC385" s="287"/>
      <c r="CD385" s="287"/>
      <c r="CE385" s="287"/>
      <c r="CF385" s="287"/>
      <c r="CG385" s="287"/>
      <c r="CH385" s="287"/>
      <c r="CI385" s="287"/>
      <c r="CJ385" s="287"/>
      <c r="CK385" s="287"/>
      <c r="CL385" s="287"/>
      <c r="CM385" s="287"/>
      <c r="CN385" s="287"/>
      <c r="CO385" s="287"/>
      <c r="CP385" s="287"/>
      <c r="CQ385" s="287"/>
      <c r="CR385" s="287"/>
      <c r="CS385" s="287"/>
      <c r="CT385" s="287"/>
      <c r="CU385" s="287"/>
      <c r="CV385" s="287"/>
      <c r="CW385" s="287"/>
    </row>
    <row r="386" spans="1:101">
      <c r="A386" s="287"/>
      <c r="B386" s="287"/>
      <c r="C386" s="287"/>
      <c r="D386" s="287"/>
      <c r="E386" s="287"/>
      <c r="F386" s="287"/>
      <c r="G386" s="287"/>
      <c r="H386" s="287"/>
      <c r="I386" s="287"/>
      <c r="J386" s="287"/>
      <c r="K386" s="287"/>
      <c r="L386" s="287"/>
      <c r="M386" s="287"/>
      <c r="N386" s="287"/>
      <c r="O386" s="287"/>
      <c r="P386" s="287"/>
      <c r="Q386" s="287"/>
      <c r="R386" s="287"/>
      <c r="S386" s="287"/>
      <c r="T386" s="287"/>
      <c r="U386" s="287"/>
      <c r="V386" s="287"/>
      <c r="W386" s="287"/>
      <c r="X386" s="287"/>
      <c r="Y386" s="287"/>
      <c r="Z386" s="287"/>
      <c r="AA386" s="287"/>
      <c r="AB386" s="287"/>
      <c r="AC386" s="287"/>
      <c r="AD386" s="287"/>
      <c r="AE386" s="287"/>
      <c r="AF386" s="287"/>
      <c r="AG386" s="287"/>
      <c r="AH386" s="287"/>
      <c r="AI386" s="287"/>
      <c r="AJ386" s="287"/>
      <c r="AK386" s="287"/>
      <c r="AL386" s="287"/>
      <c r="AM386" s="287"/>
      <c r="AN386" s="287"/>
      <c r="AO386" s="287"/>
      <c r="AP386" s="287"/>
      <c r="AQ386" s="287"/>
      <c r="AR386" s="287"/>
      <c r="AS386" s="287"/>
      <c r="AT386" s="287"/>
      <c r="AU386" s="287"/>
      <c r="AV386" s="287"/>
      <c r="AW386" s="287"/>
      <c r="AX386" s="287"/>
      <c r="AY386" s="287"/>
      <c r="AZ386" s="287"/>
      <c r="BA386" s="287"/>
      <c r="BB386" s="287"/>
      <c r="BC386" s="287"/>
      <c r="BD386" s="287"/>
      <c r="BE386" s="287"/>
      <c r="BF386" s="287"/>
      <c r="BG386" s="287"/>
      <c r="BH386" s="287"/>
      <c r="BI386" s="287"/>
      <c r="BJ386" s="287"/>
      <c r="BK386" s="287"/>
      <c r="BL386" s="287"/>
      <c r="BM386" s="287"/>
      <c r="BN386" s="287"/>
      <c r="BO386" s="287"/>
      <c r="BP386" s="287"/>
      <c r="BQ386" s="287"/>
      <c r="BR386" s="287"/>
      <c r="BS386" s="287"/>
      <c r="BT386" s="287"/>
      <c r="BU386" s="287"/>
      <c r="BV386" s="287"/>
      <c r="BW386" s="287"/>
      <c r="BX386" s="287"/>
      <c r="BY386" s="287"/>
      <c r="BZ386" s="287"/>
      <c r="CA386" s="287"/>
      <c r="CB386" s="287"/>
      <c r="CC386" s="287"/>
      <c r="CD386" s="287"/>
      <c r="CE386" s="287"/>
      <c r="CF386" s="287"/>
      <c r="CG386" s="287"/>
      <c r="CH386" s="287"/>
      <c r="CI386" s="287"/>
      <c r="CJ386" s="287"/>
      <c r="CK386" s="287"/>
      <c r="CL386" s="287"/>
      <c r="CM386" s="287"/>
      <c r="CN386" s="287"/>
      <c r="CO386" s="287"/>
      <c r="CP386" s="287"/>
      <c r="CQ386" s="287"/>
      <c r="CR386" s="287"/>
      <c r="CS386" s="287"/>
      <c r="CT386" s="287"/>
      <c r="CU386" s="287"/>
      <c r="CV386" s="287"/>
      <c r="CW386" s="287"/>
    </row>
    <row r="387" spans="1:101">
      <c r="A387" s="287"/>
      <c r="B387" s="369" t="s">
        <v>737</v>
      </c>
      <c r="C387" s="287"/>
      <c r="D387" s="287"/>
      <c r="E387" s="287"/>
      <c r="F387" s="287"/>
      <c r="G387" s="287"/>
      <c r="H387" s="287"/>
      <c r="I387" s="287"/>
      <c r="J387" s="287"/>
      <c r="K387" s="287"/>
      <c r="L387" s="287"/>
      <c r="M387" s="287"/>
      <c r="N387" s="287"/>
      <c r="O387" s="287"/>
      <c r="P387" s="287"/>
      <c r="Q387" s="287"/>
      <c r="R387" s="287"/>
      <c r="S387" s="287"/>
      <c r="T387" s="287"/>
      <c r="U387" s="287"/>
      <c r="V387" s="287"/>
      <c r="W387" s="287"/>
      <c r="X387" s="287"/>
      <c r="Y387" s="287"/>
      <c r="Z387" s="287"/>
      <c r="AA387" s="287"/>
      <c r="AB387" s="287"/>
      <c r="AC387" s="287"/>
      <c r="AD387" s="287"/>
      <c r="AE387" s="287"/>
      <c r="AF387" s="287"/>
      <c r="AG387" s="287"/>
      <c r="AH387" s="287"/>
      <c r="AI387" s="287"/>
      <c r="AJ387" s="287"/>
      <c r="AK387" s="287"/>
      <c r="AL387" s="287"/>
      <c r="AM387" s="287"/>
      <c r="AN387" s="287"/>
      <c r="AO387" s="287"/>
      <c r="AP387" s="287"/>
      <c r="AQ387" s="287"/>
      <c r="AR387" s="287"/>
      <c r="AS387" s="287"/>
      <c r="AT387" s="287"/>
      <c r="AU387" s="287"/>
      <c r="AV387" s="287"/>
      <c r="AW387" s="287"/>
      <c r="AX387" s="287"/>
      <c r="AY387" s="287"/>
      <c r="AZ387" s="287"/>
      <c r="BA387" s="287"/>
      <c r="BB387" s="287"/>
      <c r="BC387" s="287"/>
      <c r="BD387" s="287"/>
      <c r="BE387" s="287"/>
      <c r="BF387" s="287"/>
      <c r="BG387" s="287"/>
      <c r="BH387" s="287"/>
      <c r="BI387" s="287"/>
      <c r="BJ387" s="287"/>
      <c r="BK387" s="287"/>
      <c r="BL387" s="287"/>
      <c r="BM387" s="287"/>
      <c r="BN387" s="287"/>
      <c r="BO387" s="287"/>
      <c r="BP387" s="287"/>
      <c r="BQ387" s="287"/>
      <c r="BR387" s="287"/>
      <c r="BS387" s="287"/>
      <c r="BT387" s="287"/>
      <c r="BU387" s="287"/>
      <c r="BV387" s="287"/>
      <c r="BW387" s="287"/>
      <c r="BX387" s="287"/>
      <c r="BY387" s="287"/>
      <c r="BZ387" s="287"/>
      <c r="CA387" s="287"/>
      <c r="CB387" s="287"/>
      <c r="CC387" s="287"/>
      <c r="CD387" s="287"/>
      <c r="CE387" s="287"/>
      <c r="CF387" s="287"/>
      <c r="CG387" s="287"/>
      <c r="CH387" s="287"/>
      <c r="CI387" s="287"/>
      <c r="CJ387" s="287"/>
      <c r="CK387" s="287"/>
      <c r="CL387" s="287"/>
      <c r="CM387" s="287"/>
      <c r="CN387" s="287"/>
      <c r="CO387" s="287"/>
      <c r="CP387" s="287"/>
      <c r="CQ387" s="287"/>
      <c r="CR387" s="287"/>
      <c r="CS387" s="287"/>
      <c r="CT387" s="287"/>
      <c r="CU387" s="287"/>
      <c r="CV387" s="287"/>
      <c r="CW387" s="287"/>
    </row>
    <row r="388" spans="1:101">
      <c r="A388" s="287"/>
      <c r="B388" s="287"/>
      <c r="C388" s="287"/>
      <c r="D388" s="287"/>
      <c r="E388" s="287"/>
      <c r="F388" s="287"/>
      <c r="G388" s="287"/>
      <c r="H388" s="287"/>
      <c r="I388" s="287"/>
      <c r="J388" s="287"/>
      <c r="K388" s="287"/>
      <c r="L388" s="287"/>
      <c r="M388" s="287"/>
      <c r="N388" s="287"/>
      <c r="O388" s="287"/>
      <c r="P388" s="287"/>
      <c r="Q388" s="287"/>
      <c r="R388" s="287"/>
      <c r="S388" s="287"/>
      <c r="T388" s="287"/>
      <c r="U388" s="287"/>
      <c r="V388" s="287"/>
      <c r="W388" s="287"/>
      <c r="X388" s="287"/>
      <c r="Y388" s="287"/>
      <c r="Z388" s="287"/>
      <c r="AA388" s="287"/>
      <c r="AB388" s="287"/>
      <c r="AC388" s="287"/>
      <c r="AD388" s="287"/>
      <c r="AE388" s="287"/>
      <c r="AF388" s="287"/>
      <c r="AG388" s="287"/>
      <c r="AH388" s="287"/>
      <c r="AI388" s="287"/>
      <c r="AJ388" s="287"/>
      <c r="AK388" s="287"/>
      <c r="AL388" s="287"/>
      <c r="AM388" s="287"/>
      <c r="AN388" s="287"/>
      <c r="AO388" s="287"/>
      <c r="AP388" s="287"/>
      <c r="AQ388" s="287"/>
      <c r="AR388" s="287"/>
      <c r="AS388" s="287"/>
      <c r="AT388" s="287"/>
      <c r="AU388" s="287"/>
      <c r="AV388" s="287"/>
      <c r="AW388" s="287"/>
      <c r="AX388" s="287"/>
      <c r="AY388" s="287"/>
      <c r="AZ388" s="287"/>
      <c r="BA388" s="287"/>
      <c r="BB388" s="287"/>
      <c r="BC388" s="287"/>
      <c r="BD388" s="287"/>
      <c r="BE388" s="287"/>
      <c r="BF388" s="287"/>
      <c r="BG388" s="287"/>
      <c r="BH388" s="287"/>
      <c r="BI388" s="287"/>
      <c r="BJ388" s="287"/>
      <c r="BK388" s="287"/>
      <c r="BL388" s="287"/>
      <c r="BM388" s="287"/>
      <c r="BN388" s="287"/>
      <c r="BO388" s="287"/>
      <c r="BP388" s="287"/>
      <c r="BQ388" s="287"/>
      <c r="BR388" s="287"/>
      <c r="BS388" s="287"/>
      <c r="BT388" s="287"/>
      <c r="BU388" s="287"/>
      <c r="BV388" s="287"/>
      <c r="BW388" s="287"/>
      <c r="BX388" s="287"/>
      <c r="BY388" s="287"/>
      <c r="BZ388" s="287"/>
      <c r="CA388" s="287"/>
      <c r="CB388" s="287"/>
      <c r="CC388" s="287"/>
      <c r="CD388" s="287"/>
      <c r="CE388" s="287"/>
      <c r="CF388" s="287"/>
      <c r="CG388" s="287"/>
      <c r="CH388" s="287"/>
      <c r="CI388" s="287"/>
      <c r="CJ388" s="287"/>
      <c r="CK388" s="287"/>
      <c r="CL388" s="287"/>
      <c r="CM388" s="287"/>
      <c r="CN388" s="287"/>
      <c r="CO388" s="287"/>
      <c r="CP388" s="287"/>
      <c r="CQ388" s="287"/>
      <c r="CR388" s="287"/>
      <c r="CS388" s="287"/>
      <c r="CT388" s="287"/>
      <c r="CU388" s="287"/>
      <c r="CV388" s="287"/>
      <c r="CW388" s="287"/>
    </row>
    <row r="389" spans="1:101" ht="22.8">
      <c r="A389" s="287"/>
      <c r="B389" s="303" t="s">
        <v>168</v>
      </c>
      <c r="C389" s="284" t="s">
        <v>66</v>
      </c>
      <c r="D389" s="284" t="s">
        <v>68</v>
      </c>
      <c r="E389" s="284" t="s">
        <v>192</v>
      </c>
      <c r="F389" s="285" t="s">
        <v>747</v>
      </c>
      <c r="G389" s="285" t="s">
        <v>748</v>
      </c>
      <c r="H389" s="287"/>
      <c r="I389" s="287"/>
      <c r="J389" s="287"/>
      <c r="K389" s="287"/>
      <c r="L389" s="287"/>
      <c r="M389" s="287"/>
      <c r="N389" s="287"/>
      <c r="O389" s="287"/>
      <c r="P389" s="287"/>
      <c r="Q389" s="287"/>
      <c r="R389" s="287"/>
      <c r="S389" s="287"/>
      <c r="T389" s="287"/>
      <c r="U389" s="287"/>
      <c r="V389" s="287"/>
      <c r="W389" s="287"/>
      <c r="X389" s="287"/>
      <c r="Y389" s="287"/>
      <c r="Z389" s="287"/>
      <c r="AA389" s="287"/>
      <c r="AB389" s="287"/>
      <c r="AC389" s="287"/>
      <c r="AD389" s="287"/>
      <c r="AE389" s="287"/>
      <c r="AF389" s="287"/>
      <c r="AG389" s="287"/>
      <c r="AH389" s="287"/>
      <c r="AI389" s="287"/>
      <c r="AJ389" s="287"/>
      <c r="AK389" s="287"/>
      <c r="AL389" s="287"/>
      <c r="AM389" s="287"/>
      <c r="AN389" s="287"/>
      <c r="AO389" s="287"/>
      <c r="AP389" s="287"/>
      <c r="AQ389" s="287"/>
      <c r="AR389" s="287"/>
      <c r="AS389" s="287"/>
      <c r="AT389" s="287"/>
      <c r="AU389" s="287"/>
      <c r="AV389" s="287"/>
      <c r="AW389" s="287"/>
      <c r="AX389" s="287"/>
      <c r="AY389" s="287"/>
      <c r="AZ389" s="287"/>
      <c r="BA389" s="287"/>
      <c r="BB389" s="287"/>
      <c r="BC389" s="287"/>
      <c r="BD389" s="287"/>
      <c r="BE389" s="287"/>
      <c r="BF389" s="287"/>
      <c r="BG389" s="287"/>
      <c r="BH389" s="287"/>
      <c r="BI389" s="287"/>
      <c r="BJ389" s="287"/>
      <c r="BK389" s="287"/>
      <c r="BL389" s="287"/>
      <c r="BM389" s="287"/>
      <c r="BN389" s="287"/>
      <c r="BO389" s="287"/>
      <c r="BP389" s="287"/>
      <c r="BQ389" s="287"/>
      <c r="BR389" s="287"/>
      <c r="BS389" s="287"/>
      <c r="BT389" s="287"/>
      <c r="BU389" s="287"/>
      <c r="BV389" s="287"/>
      <c r="BW389" s="287"/>
      <c r="BX389" s="287"/>
      <c r="BY389" s="287"/>
      <c r="BZ389" s="287"/>
      <c r="CA389" s="287"/>
      <c r="CB389" s="287"/>
      <c r="CC389" s="287"/>
      <c r="CD389" s="287"/>
      <c r="CE389" s="287"/>
      <c r="CF389" s="287"/>
      <c r="CG389" s="287"/>
      <c r="CH389" s="287"/>
      <c r="CI389" s="287"/>
      <c r="CJ389" s="287"/>
      <c r="CK389" s="287"/>
      <c r="CL389" s="287"/>
      <c r="CM389" s="287"/>
      <c r="CN389" s="287"/>
      <c r="CO389" s="287"/>
      <c r="CP389" s="287"/>
      <c r="CQ389" s="287"/>
      <c r="CR389" s="287"/>
      <c r="CS389" s="287"/>
      <c r="CT389" s="287"/>
      <c r="CU389" s="287"/>
      <c r="CV389" s="287"/>
      <c r="CW389" s="287"/>
    </row>
    <row r="390" spans="1:101">
      <c r="A390" s="287"/>
      <c r="B390" s="288" t="s">
        <v>172</v>
      </c>
      <c r="C390" s="288" t="s">
        <v>126</v>
      </c>
      <c r="D390" s="288" t="s">
        <v>173</v>
      </c>
      <c r="E390" s="288" t="s">
        <v>129</v>
      </c>
      <c r="F390" s="305">
        <f>F333</f>
        <v>0</v>
      </c>
      <c r="G390" s="305">
        <f t="shared" ref="F390:G405" si="34">G333</f>
        <v>0</v>
      </c>
      <c r="H390" s="287"/>
      <c r="I390" s="287"/>
      <c r="J390" s="287"/>
      <c r="K390" s="287"/>
      <c r="L390" s="287"/>
      <c r="M390" s="287"/>
      <c r="N390" s="287"/>
      <c r="O390" s="287"/>
      <c r="P390" s="287"/>
      <c r="Q390" s="287"/>
      <c r="R390" s="287"/>
      <c r="S390" s="287"/>
      <c r="T390" s="287"/>
      <c r="U390" s="287"/>
      <c r="V390" s="287"/>
      <c r="W390" s="287"/>
      <c r="X390" s="287"/>
      <c r="Y390" s="287"/>
      <c r="Z390" s="287"/>
      <c r="AA390" s="287"/>
      <c r="AB390" s="287"/>
      <c r="AC390" s="287"/>
      <c r="AD390" s="287"/>
      <c r="AE390" s="287"/>
      <c r="AF390" s="287"/>
      <c r="AG390" s="287"/>
      <c r="AH390" s="287"/>
      <c r="AI390" s="287"/>
      <c r="AJ390" s="287"/>
      <c r="AK390" s="287"/>
      <c r="AL390" s="287"/>
      <c r="AM390" s="287"/>
      <c r="AN390" s="287"/>
      <c r="AO390" s="287"/>
      <c r="AP390" s="287"/>
      <c r="AQ390" s="287"/>
      <c r="AR390" s="287"/>
      <c r="AS390" s="287"/>
      <c r="AT390" s="287"/>
      <c r="AU390" s="287"/>
      <c r="AV390" s="287"/>
      <c r="AW390" s="287"/>
      <c r="AX390" s="287"/>
      <c r="AY390" s="287"/>
      <c r="AZ390" s="287"/>
      <c r="BA390" s="287"/>
      <c r="BB390" s="287"/>
      <c r="BC390" s="287"/>
      <c r="BD390" s="287"/>
      <c r="BE390" s="287"/>
      <c r="BF390" s="287"/>
      <c r="BG390" s="287"/>
      <c r="BH390" s="287"/>
      <c r="BI390" s="287"/>
      <c r="BJ390" s="287"/>
      <c r="BK390" s="287"/>
      <c r="BL390" s="287"/>
      <c r="BM390" s="287"/>
      <c r="BN390" s="287"/>
      <c r="BO390" s="287"/>
      <c r="BP390" s="287"/>
      <c r="BQ390" s="287"/>
      <c r="BR390" s="287"/>
      <c r="BS390" s="287"/>
      <c r="BT390" s="287"/>
      <c r="BU390" s="287"/>
      <c r="BV390" s="287"/>
      <c r="BW390" s="287"/>
      <c r="BX390" s="287"/>
      <c r="BY390" s="287"/>
      <c r="BZ390" s="287"/>
      <c r="CA390" s="287"/>
      <c r="CB390" s="287"/>
      <c r="CC390" s="287"/>
      <c r="CD390" s="287"/>
      <c r="CE390" s="287"/>
      <c r="CF390" s="287"/>
      <c r="CG390" s="287"/>
      <c r="CH390" s="287"/>
      <c r="CI390" s="287"/>
      <c r="CJ390" s="287"/>
      <c r="CK390" s="287"/>
      <c r="CL390" s="287"/>
      <c r="CM390" s="287"/>
      <c r="CN390" s="287"/>
      <c r="CO390" s="287"/>
      <c r="CP390" s="287"/>
      <c r="CQ390" s="287"/>
      <c r="CR390" s="287"/>
      <c r="CS390" s="287"/>
      <c r="CT390" s="287"/>
      <c r="CU390" s="287"/>
      <c r="CV390" s="287"/>
      <c r="CW390" s="287"/>
    </row>
    <row r="391" spans="1:101">
      <c r="B391" s="288" t="s">
        <v>172</v>
      </c>
      <c r="C391" s="288" t="s">
        <v>126</v>
      </c>
      <c r="D391" s="288" t="s">
        <v>174</v>
      </c>
      <c r="E391" s="288" t="s">
        <v>129</v>
      </c>
      <c r="F391" s="305">
        <f t="shared" si="34"/>
        <v>0</v>
      </c>
      <c r="G391" s="305">
        <f t="shared" si="34"/>
        <v>0</v>
      </c>
    </row>
    <row r="392" spans="1:101">
      <c r="B392" s="288" t="s">
        <v>172</v>
      </c>
      <c r="C392" s="288" t="s">
        <v>126</v>
      </c>
      <c r="D392" s="288" t="s">
        <v>148</v>
      </c>
      <c r="E392" s="288" t="s">
        <v>129</v>
      </c>
      <c r="F392" s="305">
        <f t="shared" si="34"/>
        <v>0</v>
      </c>
      <c r="G392" s="305">
        <f t="shared" si="34"/>
        <v>0</v>
      </c>
    </row>
    <row r="393" spans="1:101">
      <c r="B393" s="288" t="s">
        <v>172</v>
      </c>
      <c r="C393" s="288" t="s">
        <v>150</v>
      </c>
      <c r="D393" s="288" t="s">
        <v>173</v>
      </c>
      <c r="E393" s="288" t="s">
        <v>129</v>
      </c>
      <c r="F393" s="305">
        <f t="shared" si="34"/>
        <v>0</v>
      </c>
      <c r="G393" s="305">
        <f t="shared" si="34"/>
        <v>0</v>
      </c>
    </row>
    <row r="394" spans="1:101">
      <c r="B394" s="288" t="s">
        <v>172</v>
      </c>
      <c r="C394" s="288" t="s">
        <v>150</v>
      </c>
      <c r="D394" s="288" t="s">
        <v>174</v>
      </c>
      <c r="E394" s="288" t="s">
        <v>129</v>
      </c>
      <c r="F394" s="305">
        <f t="shared" si="34"/>
        <v>0</v>
      </c>
      <c r="G394" s="305">
        <f t="shared" si="34"/>
        <v>0</v>
      </c>
    </row>
    <row r="395" spans="1:101">
      <c r="B395" s="288" t="s">
        <v>172</v>
      </c>
      <c r="C395" s="288" t="s">
        <v>150</v>
      </c>
      <c r="D395" s="288" t="s">
        <v>148</v>
      </c>
      <c r="E395" s="288" t="s">
        <v>129</v>
      </c>
      <c r="F395" s="305">
        <f t="shared" si="34"/>
        <v>0</v>
      </c>
      <c r="G395" s="305">
        <f t="shared" si="34"/>
        <v>0</v>
      </c>
    </row>
    <row r="396" spans="1:101">
      <c r="B396" s="288" t="s">
        <v>175</v>
      </c>
      <c r="C396" s="288" t="s">
        <v>126</v>
      </c>
      <c r="D396" s="288" t="s">
        <v>173</v>
      </c>
      <c r="E396" s="288" t="s">
        <v>129</v>
      </c>
      <c r="F396" s="305">
        <f t="shared" si="34"/>
        <v>0</v>
      </c>
      <c r="G396" s="305">
        <f t="shared" si="34"/>
        <v>0</v>
      </c>
    </row>
    <row r="397" spans="1:101">
      <c r="B397" s="288" t="s">
        <v>175</v>
      </c>
      <c r="C397" s="288" t="s">
        <v>126</v>
      </c>
      <c r="D397" s="288" t="s">
        <v>174</v>
      </c>
      <c r="E397" s="288" t="s">
        <v>129</v>
      </c>
      <c r="F397" s="305">
        <f t="shared" si="34"/>
        <v>0</v>
      </c>
      <c r="G397" s="305">
        <f t="shared" si="34"/>
        <v>0</v>
      </c>
    </row>
    <row r="398" spans="1:101">
      <c r="B398" s="288" t="s">
        <v>175</v>
      </c>
      <c r="C398" s="288" t="s">
        <v>126</v>
      </c>
      <c r="D398" s="288" t="s">
        <v>148</v>
      </c>
      <c r="E398" s="288" t="s">
        <v>129</v>
      </c>
      <c r="F398" s="305">
        <f t="shared" si="34"/>
        <v>0</v>
      </c>
      <c r="G398" s="305">
        <f t="shared" si="34"/>
        <v>0</v>
      </c>
    </row>
    <row r="399" spans="1:101">
      <c r="B399" s="288" t="s">
        <v>175</v>
      </c>
      <c r="C399" s="288" t="s">
        <v>150</v>
      </c>
      <c r="D399" s="288" t="s">
        <v>173</v>
      </c>
      <c r="E399" s="288" t="s">
        <v>129</v>
      </c>
      <c r="F399" s="305">
        <f t="shared" si="34"/>
        <v>0</v>
      </c>
      <c r="G399" s="305">
        <f t="shared" si="34"/>
        <v>0</v>
      </c>
    </row>
    <row r="400" spans="1:101">
      <c r="B400" s="288" t="s">
        <v>175</v>
      </c>
      <c r="C400" s="288" t="s">
        <v>150</v>
      </c>
      <c r="D400" s="288" t="s">
        <v>174</v>
      </c>
      <c r="E400" s="288" t="s">
        <v>129</v>
      </c>
      <c r="F400" s="305">
        <f t="shared" si="34"/>
        <v>0</v>
      </c>
      <c r="G400" s="305">
        <f t="shared" si="34"/>
        <v>0</v>
      </c>
    </row>
    <row r="401" spans="2:7">
      <c r="B401" s="288" t="s">
        <v>175</v>
      </c>
      <c r="C401" s="288" t="s">
        <v>150</v>
      </c>
      <c r="D401" s="288" t="s">
        <v>148</v>
      </c>
      <c r="E401" s="288" t="s">
        <v>129</v>
      </c>
      <c r="F401" s="305">
        <f t="shared" si="34"/>
        <v>0</v>
      </c>
      <c r="G401" s="305">
        <f t="shared" si="34"/>
        <v>0</v>
      </c>
    </row>
    <row r="402" spans="2:7">
      <c r="B402" s="288" t="s">
        <v>176</v>
      </c>
      <c r="C402" s="288" t="s">
        <v>126</v>
      </c>
      <c r="D402" s="288" t="s">
        <v>173</v>
      </c>
      <c r="E402" s="288" t="s">
        <v>129</v>
      </c>
      <c r="F402" s="305">
        <f t="shared" si="34"/>
        <v>0</v>
      </c>
      <c r="G402" s="305">
        <f t="shared" si="34"/>
        <v>0</v>
      </c>
    </row>
    <row r="403" spans="2:7">
      <c r="B403" s="288" t="s">
        <v>176</v>
      </c>
      <c r="C403" s="288" t="s">
        <v>126</v>
      </c>
      <c r="D403" s="288" t="s">
        <v>174</v>
      </c>
      <c r="E403" s="288" t="s">
        <v>129</v>
      </c>
      <c r="F403" s="305">
        <f t="shared" si="34"/>
        <v>0</v>
      </c>
      <c r="G403" s="305">
        <f t="shared" si="34"/>
        <v>0</v>
      </c>
    </row>
    <row r="404" spans="2:7">
      <c r="B404" s="288" t="s">
        <v>176</v>
      </c>
      <c r="C404" s="288" t="s">
        <v>126</v>
      </c>
      <c r="D404" s="288" t="s">
        <v>148</v>
      </c>
      <c r="E404" s="288" t="s">
        <v>129</v>
      </c>
      <c r="F404" s="305">
        <f t="shared" si="34"/>
        <v>0</v>
      </c>
      <c r="G404" s="305">
        <f t="shared" si="34"/>
        <v>0</v>
      </c>
    </row>
    <row r="405" spans="2:7">
      <c r="B405" s="288" t="s">
        <v>176</v>
      </c>
      <c r="C405" s="288" t="s">
        <v>150</v>
      </c>
      <c r="D405" s="288" t="s">
        <v>173</v>
      </c>
      <c r="E405" s="288" t="s">
        <v>129</v>
      </c>
      <c r="F405" s="305">
        <f t="shared" si="34"/>
        <v>0</v>
      </c>
      <c r="G405" s="305">
        <f t="shared" si="34"/>
        <v>0</v>
      </c>
    </row>
    <row r="406" spans="2:7">
      <c r="B406" s="288" t="s">
        <v>176</v>
      </c>
      <c r="C406" s="288" t="s">
        <v>150</v>
      </c>
      <c r="D406" s="288" t="s">
        <v>174</v>
      </c>
      <c r="E406" s="288" t="s">
        <v>129</v>
      </c>
      <c r="F406" s="305">
        <f t="shared" ref="F406:G413" si="35">F349</f>
        <v>0</v>
      </c>
      <c r="G406" s="305">
        <f t="shared" si="35"/>
        <v>0</v>
      </c>
    </row>
    <row r="407" spans="2:7">
      <c r="B407" s="288" t="s">
        <v>176</v>
      </c>
      <c r="C407" s="288" t="s">
        <v>150</v>
      </c>
      <c r="D407" s="288" t="s">
        <v>148</v>
      </c>
      <c r="E407" s="288" t="s">
        <v>129</v>
      </c>
      <c r="F407" s="305">
        <f t="shared" si="35"/>
        <v>0</v>
      </c>
      <c r="G407" s="305">
        <f t="shared" si="35"/>
        <v>0</v>
      </c>
    </row>
    <row r="408" spans="2:7">
      <c r="B408" s="288" t="s">
        <v>234</v>
      </c>
      <c r="C408" s="288" t="s">
        <v>126</v>
      </c>
      <c r="D408" s="288" t="s">
        <v>173</v>
      </c>
      <c r="E408" s="288" t="s">
        <v>129</v>
      </c>
      <c r="F408" s="305">
        <f t="shared" si="35"/>
        <v>0</v>
      </c>
      <c r="G408" s="305">
        <f t="shared" si="35"/>
        <v>0</v>
      </c>
    </row>
    <row r="409" spans="2:7">
      <c r="B409" s="288" t="s">
        <v>234</v>
      </c>
      <c r="C409" s="288" t="s">
        <v>126</v>
      </c>
      <c r="D409" s="288" t="s">
        <v>174</v>
      </c>
      <c r="E409" s="288" t="s">
        <v>129</v>
      </c>
      <c r="F409" s="305">
        <f t="shared" si="35"/>
        <v>0</v>
      </c>
      <c r="G409" s="305">
        <f t="shared" si="35"/>
        <v>0</v>
      </c>
    </row>
    <row r="410" spans="2:7">
      <c r="B410" s="288" t="s">
        <v>234</v>
      </c>
      <c r="C410" s="288" t="s">
        <v>126</v>
      </c>
      <c r="D410" s="288" t="s">
        <v>148</v>
      </c>
      <c r="E410" s="288" t="s">
        <v>129</v>
      </c>
      <c r="F410" s="305">
        <f t="shared" si="35"/>
        <v>0</v>
      </c>
      <c r="G410" s="305">
        <f t="shared" si="35"/>
        <v>0</v>
      </c>
    </row>
    <row r="411" spans="2:7">
      <c r="B411" s="288" t="s">
        <v>234</v>
      </c>
      <c r="C411" s="288" t="s">
        <v>150</v>
      </c>
      <c r="D411" s="288" t="s">
        <v>173</v>
      </c>
      <c r="E411" s="288" t="s">
        <v>129</v>
      </c>
      <c r="F411" s="305">
        <f t="shared" si="35"/>
        <v>0</v>
      </c>
      <c r="G411" s="305">
        <f t="shared" si="35"/>
        <v>0</v>
      </c>
    </row>
    <row r="412" spans="2:7">
      <c r="B412" s="288" t="s">
        <v>234</v>
      </c>
      <c r="C412" s="288" t="s">
        <v>150</v>
      </c>
      <c r="D412" s="288" t="s">
        <v>174</v>
      </c>
      <c r="E412" s="288" t="s">
        <v>129</v>
      </c>
      <c r="F412" s="305">
        <f t="shared" si="35"/>
        <v>0</v>
      </c>
      <c r="G412" s="305">
        <f t="shared" si="35"/>
        <v>0</v>
      </c>
    </row>
    <row r="413" spans="2:7">
      <c r="B413" s="288" t="s">
        <v>234</v>
      </c>
      <c r="C413" s="288" t="s">
        <v>150</v>
      </c>
      <c r="D413" s="288" t="s">
        <v>148</v>
      </c>
      <c r="E413" s="288" t="s">
        <v>129</v>
      </c>
      <c r="F413" s="305">
        <f t="shared" si="35"/>
        <v>0</v>
      </c>
      <c r="G413" s="305">
        <f t="shared" si="35"/>
        <v>0</v>
      </c>
    </row>
    <row r="414" spans="2:7">
      <c r="B414" s="287"/>
      <c r="C414" s="287"/>
      <c r="D414" s="287"/>
      <c r="E414" s="287"/>
      <c r="F414" s="287"/>
      <c r="G414" s="287"/>
    </row>
    <row r="415" spans="2:7" ht="22.8">
      <c r="B415" s="303" t="s">
        <v>168</v>
      </c>
      <c r="C415" s="284" t="s">
        <v>66</v>
      </c>
      <c r="D415" s="284" t="s">
        <v>68</v>
      </c>
      <c r="E415" s="284" t="s">
        <v>192</v>
      </c>
      <c r="F415" s="285" t="s">
        <v>747</v>
      </c>
      <c r="G415" s="285" t="s">
        <v>748</v>
      </c>
    </row>
    <row r="416" spans="2:7">
      <c r="B416" s="288" t="s">
        <v>172</v>
      </c>
      <c r="C416" s="288" t="s">
        <v>126</v>
      </c>
      <c r="D416" s="288" t="s">
        <v>173</v>
      </c>
      <c r="E416" s="288" t="s">
        <v>146</v>
      </c>
      <c r="F416" s="306">
        <f t="shared" ref="F416:G431" si="36">F333+F360</f>
        <v>0</v>
      </c>
      <c r="G416" s="306">
        <f t="shared" si="36"/>
        <v>0</v>
      </c>
    </row>
    <row r="417" spans="2:7">
      <c r="B417" s="288" t="s">
        <v>172</v>
      </c>
      <c r="C417" s="288" t="s">
        <v>126</v>
      </c>
      <c r="D417" s="288" t="s">
        <v>174</v>
      </c>
      <c r="E417" s="288" t="s">
        <v>146</v>
      </c>
      <c r="F417" s="306">
        <f t="shared" si="36"/>
        <v>0</v>
      </c>
      <c r="G417" s="306">
        <f t="shared" si="36"/>
        <v>0</v>
      </c>
    </row>
    <row r="418" spans="2:7">
      <c r="B418" s="288" t="s">
        <v>172</v>
      </c>
      <c r="C418" s="288" t="s">
        <v>126</v>
      </c>
      <c r="D418" s="288" t="s">
        <v>148</v>
      </c>
      <c r="E418" s="288" t="s">
        <v>146</v>
      </c>
      <c r="F418" s="306">
        <f t="shared" si="36"/>
        <v>0</v>
      </c>
      <c r="G418" s="306">
        <f t="shared" si="36"/>
        <v>0</v>
      </c>
    </row>
    <row r="419" spans="2:7">
      <c r="B419" s="288" t="s">
        <v>172</v>
      </c>
      <c r="C419" s="288" t="s">
        <v>150</v>
      </c>
      <c r="D419" s="288" t="s">
        <v>173</v>
      </c>
      <c r="E419" s="288" t="s">
        <v>146</v>
      </c>
      <c r="F419" s="306">
        <f t="shared" si="36"/>
        <v>0</v>
      </c>
      <c r="G419" s="306">
        <f t="shared" si="36"/>
        <v>0</v>
      </c>
    </row>
    <row r="420" spans="2:7">
      <c r="B420" s="288" t="s">
        <v>172</v>
      </c>
      <c r="C420" s="288" t="s">
        <v>150</v>
      </c>
      <c r="D420" s="288" t="s">
        <v>174</v>
      </c>
      <c r="E420" s="288" t="s">
        <v>146</v>
      </c>
      <c r="F420" s="306">
        <f t="shared" si="36"/>
        <v>0</v>
      </c>
      <c r="G420" s="306">
        <f t="shared" si="36"/>
        <v>0</v>
      </c>
    </row>
    <row r="421" spans="2:7">
      <c r="B421" s="288" t="s">
        <v>172</v>
      </c>
      <c r="C421" s="288" t="s">
        <v>150</v>
      </c>
      <c r="D421" s="288" t="s">
        <v>148</v>
      </c>
      <c r="E421" s="288" t="s">
        <v>146</v>
      </c>
      <c r="F421" s="306">
        <f t="shared" si="36"/>
        <v>0</v>
      </c>
      <c r="G421" s="306">
        <f t="shared" si="36"/>
        <v>0</v>
      </c>
    </row>
    <row r="422" spans="2:7">
      <c r="B422" s="288" t="s">
        <v>175</v>
      </c>
      <c r="C422" s="288" t="s">
        <v>126</v>
      </c>
      <c r="D422" s="288" t="s">
        <v>173</v>
      </c>
      <c r="E422" s="288" t="s">
        <v>146</v>
      </c>
      <c r="F422" s="306">
        <f t="shared" si="36"/>
        <v>0</v>
      </c>
      <c r="G422" s="306">
        <f t="shared" si="36"/>
        <v>0</v>
      </c>
    </row>
    <row r="423" spans="2:7">
      <c r="B423" s="288" t="s">
        <v>175</v>
      </c>
      <c r="C423" s="288" t="s">
        <v>126</v>
      </c>
      <c r="D423" s="288" t="s">
        <v>174</v>
      </c>
      <c r="E423" s="288" t="s">
        <v>146</v>
      </c>
      <c r="F423" s="306">
        <f t="shared" si="36"/>
        <v>0</v>
      </c>
      <c r="G423" s="306">
        <f t="shared" si="36"/>
        <v>0</v>
      </c>
    </row>
    <row r="424" spans="2:7">
      <c r="B424" s="288" t="s">
        <v>175</v>
      </c>
      <c r="C424" s="288" t="s">
        <v>126</v>
      </c>
      <c r="D424" s="288" t="s">
        <v>148</v>
      </c>
      <c r="E424" s="288" t="s">
        <v>146</v>
      </c>
      <c r="F424" s="306">
        <f t="shared" si="36"/>
        <v>0</v>
      </c>
      <c r="G424" s="306">
        <f t="shared" si="36"/>
        <v>0</v>
      </c>
    </row>
    <row r="425" spans="2:7">
      <c r="B425" s="288" t="s">
        <v>175</v>
      </c>
      <c r="C425" s="288" t="s">
        <v>150</v>
      </c>
      <c r="D425" s="288" t="s">
        <v>173</v>
      </c>
      <c r="E425" s="288" t="s">
        <v>146</v>
      </c>
      <c r="F425" s="306">
        <f t="shared" si="36"/>
        <v>0</v>
      </c>
      <c r="G425" s="306">
        <f t="shared" si="36"/>
        <v>0</v>
      </c>
    </row>
    <row r="426" spans="2:7">
      <c r="B426" s="288" t="s">
        <v>175</v>
      </c>
      <c r="C426" s="288" t="s">
        <v>150</v>
      </c>
      <c r="D426" s="288" t="s">
        <v>174</v>
      </c>
      <c r="E426" s="288" t="s">
        <v>146</v>
      </c>
      <c r="F426" s="306">
        <f t="shared" si="36"/>
        <v>0</v>
      </c>
      <c r="G426" s="306">
        <f t="shared" si="36"/>
        <v>0</v>
      </c>
    </row>
    <row r="427" spans="2:7">
      <c r="B427" s="288" t="s">
        <v>175</v>
      </c>
      <c r="C427" s="288" t="s">
        <v>150</v>
      </c>
      <c r="D427" s="288" t="s">
        <v>148</v>
      </c>
      <c r="E427" s="288" t="s">
        <v>146</v>
      </c>
      <c r="F427" s="306">
        <f t="shared" si="36"/>
        <v>0</v>
      </c>
      <c r="G427" s="306">
        <f t="shared" si="36"/>
        <v>0</v>
      </c>
    </row>
    <row r="428" spans="2:7">
      <c r="B428" s="288" t="s">
        <v>176</v>
      </c>
      <c r="C428" s="288" t="s">
        <v>126</v>
      </c>
      <c r="D428" s="288" t="s">
        <v>173</v>
      </c>
      <c r="E428" s="288" t="s">
        <v>146</v>
      </c>
      <c r="F428" s="306">
        <f t="shared" si="36"/>
        <v>0</v>
      </c>
      <c r="G428" s="306">
        <f t="shared" si="36"/>
        <v>0</v>
      </c>
    </row>
    <row r="429" spans="2:7">
      <c r="B429" s="288" t="s">
        <v>176</v>
      </c>
      <c r="C429" s="288" t="s">
        <v>126</v>
      </c>
      <c r="D429" s="288" t="s">
        <v>174</v>
      </c>
      <c r="E429" s="288" t="s">
        <v>146</v>
      </c>
      <c r="F429" s="306">
        <f t="shared" si="36"/>
        <v>0</v>
      </c>
      <c r="G429" s="306">
        <f t="shared" si="36"/>
        <v>0</v>
      </c>
    </row>
    <row r="430" spans="2:7">
      <c r="B430" s="288" t="s">
        <v>176</v>
      </c>
      <c r="C430" s="288" t="s">
        <v>126</v>
      </c>
      <c r="D430" s="288" t="s">
        <v>148</v>
      </c>
      <c r="E430" s="288" t="s">
        <v>146</v>
      </c>
      <c r="F430" s="306">
        <f t="shared" si="36"/>
        <v>0</v>
      </c>
      <c r="G430" s="306">
        <f t="shared" si="36"/>
        <v>0</v>
      </c>
    </row>
    <row r="431" spans="2:7">
      <c r="B431" s="288" t="s">
        <v>175</v>
      </c>
      <c r="C431" s="288" t="s">
        <v>150</v>
      </c>
      <c r="D431" s="288" t="s">
        <v>173</v>
      </c>
      <c r="E431" s="288" t="s">
        <v>146</v>
      </c>
      <c r="F431" s="306">
        <f t="shared" si="36"/>
        <v>0</v>
      </c>
      <c r="G431" s="306">
        <f t="shared" si="36"/>
        <v>0</v>
      </c>
    </row>
    <row r="432" spans="2:7">
      <c r="B432" s="288" t="s">
        <v>176</v>
      </c>
      <c r="C432" s="288" t="s">
        <v>150</v>
      </c>
      <c r="D432" s="288" t="s">
        <v>174</v>
      </c>
      <c r="E432" s="288" t="s">
        <v>146</v>
      </c>
      <c r="F432" s="306">
        <f t="shared" ref="F432:G439" si="37">F349+F376</f>
        <v>0</v>
      </c>
      <c r="G432" s="306">
        <f t="shared" si="37"/>
        <v>0</v>
      </c>
    </row>
    <row r="433" spans="1:101">
      <c r="B433" s="288" t="s">
        <v>176</v>
      </c>
      <c r="C433" s="288" t="s">
        <v>150</v>
      </c>
      <c r="D433" s="288" t="s">
        <v>148</v>
      </c>
      <c r="E433" s="288" t="s">
        <v>146</v>
      </c>
      <c r="F433" s="306">
        <f t="shared" si="37"/>
        <v>0</v>
      </c>
      <c r="G433" s="306">
        <f t="shared" si="37"/>
        <v>0</v>
      </c>
    </row>
    <row r="434" spans="1:101">
      <c r="B434" s="288" t="s">
        <v>234</v>
      </c>
      <c r="C434" s="288" t="s">
        <v>126</v>
      </c>
      <c r="D434" s="288" t="s">
        <v>173</v>
      </c>
      <c r="E434" s="288" t="s">
        <v>146</v>
      </c>
      <c r="F434" s="306">
        <f t="shared" si="37"/>
        <v>0</v>
      </c>
      <c r="G434" s="306">
        <f t="shared" si="37"/>
        <v>0</v>
      </c>
    </row>
    <row r="435" spans="1:101">
      <c r="B435" s="288" t="s">
        <v>234</v>
      </c>
      <c r="C435" s="288" t="s">
        <v>126</v>
      </c>
      <c r="D435" s="288" t="s">
        <v>174</v>
      </c>
      <c r="E435" s="288" t="s">
        <v>146</v>
      </c>
      <c r="F435" s="306">
        <f t="shared" si="37"/>
        <v>0</v>
      </c>
      <c r="G435" s="306">
        <f t="shared" si="37"/>
        <v>0</v>
      </c>
    </row>
    <row r="436" spans="1:101">
      <c r="B436" s="288" t="s">
        <v>234</v>
      </c>
      <c r="C436" s="288" t="s">
        <v>126</v>
      </c>
      <c r="D436" s="288" t="s">
        <v>148</v>
      </c>
      <c r="E436" s="288" t="s">
        <v>146</v>
      </c>
      <c r="F436" s="306">
        <f t="shared" si="37"/>
        <v>0</v>
      </c>
      <c r="G436" s="306">
        <f t="shared" si="37"/>
        <v>0</v>
      </c>
    </row>
    <row r="437" spans="1:101">
      <c r="B437" s="288" t="s">
        <v>234</v>
      </c>
      <c r="C437" s="288" t="s">
        <v>150</v>
      </c>
      <c r="D437" s="288" t="s">
        <v>173</v>
      </c>
      <c r="E437" s="288" t="s">
        <v>146</v>
      </c>
      <c r="F437" s="306">
        <f t="shared" si="37"/>
        <v>0</v>
      </c>
      <c r="G437" s="306">
        <f t="shared" si="37"/>
        <v>0</v>
      </c>
    </row>
    <row r="438" spans="1:101">
      <c r="B438" s="288" t="s">
        <v>234</v>
      </c>
      <c r="C438" s="288" t="s">
        <v>150</v>
      </c>
      <c r="D438" s="288" t="s">
        <v>174</v>
      </c>
      <c r="E438" s="288" t="s">
        <v>146</v>
      </c>
      <c r="F438" s="306">
        <f t="shared" si="37"/>
        <v>0</v>
      </c>
      <c r="G438" s="306">
        <f t="shared" si="37"/>
        <v>0</v>
      </c>
    </row>
    <row r="439" spans="1:101">
      <c r="B439" s="288" t="s">
        <v>234</v>
      </c>
      <c r="C439" s="288" t="s">
        <v>150</v>
      </c>
      <c r="D439" s="288" t="s">
        <v>148</v>
      </c>
      <c r="E439" s="288" t="s">
        <v>146</v>
      </c>
      <c r="F439" s="306">
        <f t="shared" si="37"/>
        <v>0</v>
      </c>
      <c r="G439" s="306">
        <f t="shared" si="37"/>
        <v>0</v>
      </c>
    </row>
    <row r="441" spans="1:101">
      <c r="A441" s="276"/>
      <c r="B441" s="277" t="s">
        <v>295</v>
      </c>
      <c r="C441" s="278"/>
      <c r="D441" s="278"/>
      <c r="E441" s="279"/>
      <c r="F441" s="276"/>
      <c r="G441" s="276"/>
      <c r="H441" s="276"/>
      <c r="I441" s="276"/>
      <c r="J441" s="276"/>
      <c r="K441" s="276"/>
      <c r="L441" s="276"/>
      <c r="M441" s="276"/>
      <c r="N441" s="276"/>
      <c r="O441" s="276"/>
      <c r="P441" s="276"/>
      <c r="Q441" s="276"/>
      <c r="R441" s="276"/>
      <c r="S441" s="276"/>
      <c r="T441" s="276"/>
      <c r="U441" s="276"/>
      <c r="V441" s="276"/>
      <c r="W441" s="318"/>
      <c r="X441" s="318"/>
      <c r="Y441" s="318"/>
      <c r="Z441" s="318"/>
      <c r="AA441" s="318"/>
      <c r="AB441" s="318"/>
      <c r="AC441" s="318"/>
      <c r="AD441" s="318"/>
      <c r="AE441" s="318"/>
      <c r="AF441" s="318"/>
      <c r="AG441" s="318"/>
      <c r="AH441" s="318"/>
      <c r="AI441" s="318"/>
      <c r="AJ441" s="318"/>
      <c r="AK441" s="318"/>
      <c r="AL441" s="318"/>
      <c r="AM441" s="318"/>
      <c r="AN441" s="318"/>
      <c r="AO441" s="318"/>
      <c r="AP441" s="318"/>
      <c r="AQ441" s="318"/>
      <c r="AR441" s="318"/>
      <c r="AS441" s="318"/>
      <c r="AT441" s="318"/>
      <c r="AU441" s="318"/>
      <c r="AV441" s="318"/>
      <c r="AW441" s="318"/>
      <c r="AX441" s="318"/>
      <c r="AY441" s="318"/>
      <c r="AZ441" s="318"/>
      <c r="BA441" s="318"/>
      <c r="BB441" s="318"/>
      <c r="BC441" s="318"/>
      <c r="BD441" s="318"/>
      <c r="BE441" s="318"/>
      <c r="BF441" s="318"/>
      <c r="BG441" s="318"/>
      <c r="BH441" s="318"/>
      <c r="BI441" s="318"/>
      <c r="BJ441" s="318"/>
      <c r="BK441" s="318"/>
      <c r="BL441" s="318"/>
      <c r="BM441" s="318"/>
      <c r="BN441" s="318"/>
      <c r="BO441" s="318"/>
      <c r="BP441" s="318"/>
      <c r="BQ441" s="318"/>
      <c r="BR441" s="318"/>
      <c r="BS441" s="318"/>
      <c r="BT441" s="318"/>
      <c r="BU441" s="318"/>
      <c r="BV441" s="318"/>
      <c r="BW441" s="318"/>
      <c r="BX441" s="318"/>
      <c r="BY441" s="318"/>
      <c r="BZ441" s="318"/>
      <c r="CA441" s="318"/>
      <c r="CB441" s="318"/>
      <c r="CC441" s="318"/>
      <c r="CD441" s="318"/>
      <c r="CE441" s="318"/>
      <c r="CF441" s="318"/>
      <c r="CG441" s="318"/>
      <c r="CH441" s="318"/>
      <c r="CI441" s="318"/>
      <c r="CJ441" s="318"/>
      <c r="CK441" s="318"/>
      <c r="CL441" s="318"/>
      <c r="CM441" s="318"/>
      <c r="CN441" s="318"/>
      <c r="CO441" s="318"/>
      <c r="CP441" s="318"/>
      <c r="CQ441" s="318"/>
      <c r="CR441" s="318"/>
      <c r="CS441" s="318"/>
      <c r="CT441" s="318"/>
      <c r="CU441" s="318"/>
      <c r="CV441" s="318"/>
      <c r="CW441" s="318"/>
    </row>
    <row r="442" spans="1:101">
      <c r="A442" s="287"/>
      <c r="B442" s="287" t="s">
        <v>217</v>
      </c>
      <c r="C442" s="287"/>
      <c r="D442" s="287"/>
      <c r="E442" s="287"/>
      <c r="F442" s="287"/>
      <c r="G442" s="287"/>
      <c r="H442" s="287"/>
      <c r="I442" s="287"/>
      <c r="J442" s="287"/>
      <c r="K442" s="287"/>
      <c r="L442" s="287"/>
      <c r="M442" s="287"/>
      <c r="N442" s="287"/>
      <c r="O442" s="287"/>
      <c r="P442" s="287"/>
      <c r="Q442" s="287"/>
      <c r="R442" s="287"/>
      <c r="S442" s="287"/>
      <c r="T442" s="287"/>
      <c r="U442" s="287"/>
      <c r="V442" s="287"/>
      <c r="W442" s="287"/>
      <c r="X442" s="287"/>
      <c r="Y442" s="287"/>
      <c r="Z442" s="287"/>
      <c r="AA442" s="287"/>
      <c r="AB442" s="287"/>
      <c r="AC442" s="287"/>
      <c r="AD442" s="287"/>
      <c r="AE442" s="287"/>
      <c r="AF442" s="287"/>
      <c r="AG442" s="287"/>
      <c r="AH442" s="287"/>
      <c r="AI442" s="287"/>
      <c r="AJ442" s="287"/>
      <c r="AK442" s="287"/>
      <c r="AL442" s="287"/>
      <c r="AM442" s="287"/>
      <c r="AN442" s="287"/>
      <c r="AO442" s="287"/>
      <c r="AP442" s="287"/>
      <c r="AQ442" s="287"/>
      <c r="AR442" s="287"/>
      <c r="AS442" s="287"/>
      <c r="AT442" s="287"/>
      <c r="AU442" s="287"/>
      <c r="AV442" s="287"/>
      <c r="AW442" s="287"/>
      <c r="AX442" s="287"/>
      <c r="AY442" s="287"/>
      <c r="AZ442" s="287"/>
      <c r="BA442" s="287"/>
      <c r="BB442" s="287"/>
      <c r="BC442" s="287"/>
      <c r="BD442" s="287"/>
      <c r="BE442" s="287"/>
      <c r="BF442" s="287"/>
      <c r="BG442" s="287"/>
      <c r="BH442" s="287"/>
      <c r="BI442" s="287"/>
      <c r="BJ442" s="287"/>
      <c r="BK442" s="287"/>
      <c r="BL442" s="287"/>
      <c r="BM442" s="287"/>
      <c r="BN442" s="287"/>
      <c r="BO442" s="287"/>
      <c r="BP442" s="287"/>
      <c r="BQ442" s="287"/>
      <c r="BR442" s="287"/>
      <c r="BS442" s="287"/>
      <c r="BT442" s="287"/>
      <c r="BU442" s="287"/>
      <c r="BV442" s="287"/>
      <c r="BW442" s="287"/>
      <c r="BX442" s="287"/>
      <c r="BY442" s="287"/>
      <c r="BZ442" s="287"/>
      <c r="CA442" s="287"/>
      <c r="CB442" s="287"/>
      <c r="CC442" s="287"/>
      <c r="CD442" s="287"/>
      <c r="CE442" s="287"/>
      <c r="CF442" s="287"/>
      <c r="CG442" s="287"/>
      <c r="CH442" s="287"/>
      <c r="CI442" s="287"/>
      <c r="CJ442" s="287"/>
      <c r="CK442" s="287"/>
      <c r="CL442" s="287"/>
      <c r="CM442" s="287"/>
      <c r="CN442" s="287"/>
      <c r="CO442" s="287"/>
      <c r="CP442" s="287"/>
      <c r="CQ442" s="287"/>
      <c r="CR442" s="287"/>
      <c r="CS442" s="287"/>
      <c r="CT442" s="287"/>
      <c r="CU442" s="287"/>
      <c r="CV442" s="287"/>
      <c r="CW442" s="287"/>
    </row>
    <row r="443" spans="1:101">
      <c r="A443" s="287"/>
      <c r="B443" s="287"/>
      <c r="C443" s="287"/>
      <c r="D443" s="287"/>
      <c r="E443" s="287"/>
      <c r="F443" s="287"/>
      <c r="G443" s="287"/>
      <c r="H443" s="287"/>
      <c r="I443" s="287"/>
      <c r="J443" s="287"/>
      <c r="K443" s="287"/>
      <c r="L443" s="287"/>
      <c r="M443" s="287"/>
      <c r="N443" s="287"/>
      <c r="O443" s="287"/>
      <c r="P443" s="287"/>
      <c r="Q443" s="287"/>
      <c r="R443" s="287"/>
      <c r="S443" s="287"/>
      <c r="T443" s="287"/>
      <c r="U443" s="287"/>
      <c r="V443" s="287"/>
      <c r="W443" s="287"/>
      <c r="X443" s="287"/>
      <c r="Y443" s="287"/>
      <c r="Z443" s="287"/>
      <c r="AA443" s="287"/>
      <c r="AB443" s="287"/>
      <c r="AC443" s="287"/>
      <c r="AD443" s="287"/>
      <c r="AE443" s="287"/>
      <c r="AF443" s="287"/>
      <c r="AG443" s="287"/>
      <c r="AH443" s="287"/>
      <c r="AI443" s="287"/>
      <c r="AJ443" s="287"/>
      <c r="AK443" s="287"/>
      <c r="AL443" s="287"/>
      <c r="AM443" s="287"/>
      <c r="AN443" s="287"/>
      <c r="AO443" s="287"/>
      <c r="AP443" s="287"/>
      <c r="AQ443" s="287"/>
      <c r="AR443" s="287"/>
      <c r="AS443" s="287"/>
      <c r="AT443" s="287"/>
      <c r="AU443" s="287"/>
      <c r="AV443" s="287"/>
      <c r="AW443" s="287"/>
      <c r="AX443" s="287"/>
      <c r="AY443" s="287"/>
      <c r="AZ443" s="287"/>
      <c r="BA443" s="287"/>
      <c r="BB443" s="287"/>
      <c r="BC443" s="287"/>
      <c r="BD443" s="287"/>
      <c r="BE443" s="287"/>
      <c r="BF443" s="287"/>
      <c r="BG443" s="287"/>
      <c r="BH443" s="287"/>
      <c r="BI443" s="287"/>
      <c r="BJ443" s="287"/>
      <c r="BK443" s="287"/>
      <c r="BL443" s="287"/>
      <c r="BM443" s="287"/>
      <c r="BN443" s="287"/>
      <c r="BO443" s="287"/>
      <c r="BP443" s="287"/>
      <c r="BQ443" s="287"/>
      <c r="BR443" s="287"/>
      <c r="BS443" s="287"/>
      <c r="BT443" s="287"/>
      <c r="BU443" s="287"/>
      <c r="BV443" s="287"/>
      <c r="BW443" s="287"/>
      <c r="BX443" s="287"/>
      <c r="BY443" s="287"/>
      <c r="BZ443" s="287"/>
      <c r="CA443" s="287"/>
      <c r="CB443" s="287"/>
      <c r="CC443" s="287"/>
      <c r="CD443" s="287"/>
      <c r="CE443" s="287"/>
      <c r="CF443" s="287"/>
      <c r="CG443" s="287"/>
      <c r="CH443" s="287"/>
      <c r="CI443" s="287"/>
      <c r="CJ443" s="287"/>
      <c r="CK443" s="287"/>
      <c r="CL443" s="287"/>
      <c r="CM443" s="287"/>
      <c r="CN443" s="287"/>
      <c r="CO443" s="287"/>
      <c r="CP443" s="287"/>
      <c r="CQ443" s="287"/>
      <c r="CR443" s="287"/>
      <c r="CS443" s="287"/>
      <c r="CT443" s="287"/>
      <c r="CU443" s="287"/>
      <c r="CV443" s="287"/>
      <c r="CW443" s="287"/>
    </row>
    <row r="444" spans="1:101" ht="22.8">
      <c r="A444" s="287"/>
      <c r="B444" s="284"/>
      <c r="C444" s="284" t="s">
        <v>66</v>
      </c>
      <c r="D444" s="284" t="s">
        <v>68</v>
      </c>
      <c r="E444" s="284" t="s">
        <v>192</v>
      </c>
      <c r="F444" s="285" t="s">
        <v>747</v>
      </c>
      <c r="G444" s="285" t="s">
        <v>748</v>
      </c>
      <c r="H444" s="287"/>
      <c r="I444" s="287"/>
      <c r="J444" s="287"/>
      <c r="K444" s="287"/>
      <c r="L444" s="287"/>
      <c r="M444" s="287"/>
      <c r="N444" s="287"/>
      <c r="O444" s="287"/>
      <c r="P444" s="287"/>
      <c r="Q444" s="287"/>
      <c r="R444" s="287"/>
      <c r="S444" s="287"/>
      <c r="T444" s="287"/>
      <c r="U444" s="287"/>
      <c r="V444" s="287"/>
      <c r="W444" s="287"/>
      <c r="X444" s="287"/>
      <c r="Y444" s="287"/>
      <c r="Z444" s="287"/>
      <c r="AA444" s="287"/>
      <c r="AB444" s="287"/>
      <c r="AC444" s="287"/>
      <c r="AD444" s="287"/>
      <c r="AE444" s="287"/>
      <c r="AF444" s="287"/>
      <c r="AG444" s="287"/>
      <c r="AH444" s="287"/>
      <c r="AI444" s="287"/>
      <c r="AJ444" s="287"/>
      <c r="AK444" s="287"/>
      <c r="AL444" s="287"/>
      <c r="AM444" s="287"/>
      <c r="AN444" s="287"/>
      <c r="AO444" s="287"/>
      <c r="AP444" s="287"/>
      <c r="AQ444" s="287"/>
      <c r="AR444" s="287"/>
      <c r="AS444" s="287"/>
      <c r="AT444" s="287"/>
      <c r="AU444" s="287"/>
      <c r="AV444" s="287"/>
      <c r="AW444" s="287"/>
      <c r="AX444" s="287"/>
      <c r="AY444" s="287"/>
      <c r="AZ444" s="287"/>
      <c r="BA444" s="287"/>
      <c r="BB444" s="287"/>
      <c r="BC444" s="287"/>
      <c r="BD444" s="287"/>
      <c r="BE444" s="287"/>
      <c r="BF444" s="287"/>
      <c r="BG444" s="287"/>
      <c r="BH444" s="287"/>
      <c r="BI444" s="287"/>
      <c r="BJ444" s="287"/>
      <c r="BK444" s="287"/>
      <c r="BL444" s="287"/>
      <c r="BM444" s="287"/>
      <c r="BN444" s="287"/>
      <c r="BO444" s="287"/>
      <c r="BP444" s="287"/>
      <c r="BQ444" s="287"/>
      <c r="BR444" s="287"/>
      <c r="BS444" s="287"/>
      <c r="BT444" s="287"/>
      <c r="BU444" s="287"/>
      <c r="BV444" s="287"/>
      <c r="BW444" s="287"/>
      <c r="BX444" s="287"/>
      <c r="BY444" s="287"/>
      <c r="BZ444" s="287"/>
      <c r="CA444" s="287"/>
      <c r="CB444" s="287"/>
      <c r="CC444" s="287"/>
      <c r="CD444" s="287"/>
      <c r="CE444" s="287"/>
      <c r="CF444" s="287"/>
      <c r="CG444" s="287"/>
      <c r="CH444" s="287"/>
      <c r="CI444" s="287"/>
      <c r="CJ444" s="287"/>
      <c r="CK444" s="287"/>
      <c r="CL444" s="287"/>
      <c r="CM444" s="287"/>
      <c r="CN444" s="287"/>
      <c r="CO444" s="287"/>
      <c r="CP444" s="287"/>
      <c r="CQ444" s="287"/>
      <c r="CR444" s="287"/>
      <c r="CS444" s="287"/>
      <c r="CT444" s="287"/>
      <c r="CU444" s="287"/>
      <c r="CV444" s="287"/>
      <c r="CW444" s="287"/>
    </row>
    <row r="445" spans="1:101">
      <c r="A445" s="287"/>
      <c r="B445" s="288" t="s">
        <v>296</v>
      </c>
      <c r="C445" s="288" t="s">
        <v>126</v>
      </c>
      <c r="D445" s="288" t="s">
        <v>173</v>
      </c>
      <c r="E445" s="288" t="s">
        <v>129</v>
      </c>
      <c r="F445" s="190">
        <f>SUMIFS(F$390:F$439, $C$390:$C$439,$C445,$D$390:$D$439,$D445,$E$390:$E$439,$E445)</f>
        <v>0</v>
      </c>
      <c r="G445" s="190">
        <f>SUMIFS(G$390:G$439, $C$390:$C$439,$C445,$D$390:$D$439,$D445,$E$390:$E$439,$E445)</f>
        <v>0</v>
      </c>
      <c r="H445" s="287"/>
      <c r="I445" s="287"/>
      <c r="J445" s="287"/>
      <c r="K445" s="287"/>
      <c r="L445" s="287"/>
      <c r="M445" s="287"/>
      <c r="N445" s="287"/>
      <c r="O445" s="287"/>
      <c r="P445" s="287"/>
      <c r="Q445" s="287"/>
      <c r="R445" s="287"/>
      <c r="S445" s="287"/>
      <c r="T445" s="287"/>
      <c r="U445" s="287"/>
      <c r="V445" s="287"/>
      <c r="W445" s="287"/>
      <c r="X445" s="287"/>
      <c r="Y445" s="287"/>
      <c r="Z445" s="287"/>
      <c r="AA445" s="287"/>
      <c r="AB445" s="287"/>
      <c r="AC445" s="287"/>
      <c r="AD445" s="287"/>
      <c r="AE445" s="287"/>
      <c r="AF445" s="287"/>
      <c r="AG445" s="287"/>
      <c r="AH445" s="287"/>
      <c r="AI445" s="287"/>
      <c r="AJ445" s="287"/>
      <c r="AK445" s="287"/>
      <c r="AL445" s="287"/>
      <c r="AM445" s="287"/>
      <c r="AN445" s="287"/>
      <c r="AO445" s="287"/>
      <c r="AP445" s="287"/>
      <c r="AQ445" s="287"/>
      <c r="AR445" s="287"/>
      <c r="AS445" s="287"/>
      <c r="AT445" s="287"/>
      <c r="AU445" s="287"/>
      <c r="AV445" s="287"/>
      <c r="AW445" s="287"/>
      <c r="AX445" s="287"/>
      <c r="AY445" s="287"/>
      <c r="AZ445" s="287"/>
      <c r="BA445" s="287"/>
      <c r="BB445" s="287"/>
      <c r="BC445" s="287"/>
      <c r="BD445" s="287"/>
      <c r="BE445" s="287"/>
      <c r="BF445" s="287"/>
      <c r="BG445" s="287"/>
      <c r="BH445" s="287"/>
      <c r="BI445" s="287"/>
      <c r="BJ445" s="287"/>
      <c r="BK445" s="287"/>
      <c r="BL445" s="287"/>
      <c r="BM445" s="287"/>
      <c r="BN445" s="287"/>
      <c r="BO445" s="287"/>
      <c r="BP445" s="287"/>
      <c r="BQ445" s="287"/>
      <c r="BR445" s="287"/>
      <c r="BS445" s="287"/>
      <c r="BT445" s="287"/>
      <c r="BU445" s="287"/>
      <c r="BV445" s="287"/>
      <c r="BW445" s="287"/>
      <c r="BX445" s="287"/>
      <c r="BY445" s="287"/>
      <c r="BZ445" s="287"/>
      <c r="CA445" s="287"/>
      <c r="CB445" s="287"/>
      <c r="CC445" s="287"/>
      <c r="CD445" s="287"/>
      <c r="CE445" s="287"/>
      <c r="CF445" s="287"/>
      <c r="CG445" s="287"/>
      <c r="CH445" s="287"/>
      <c r="CI445" s="287"/>
      <c r="CJ445" s="287"/>
      <c r="CK445" s="287"/>
      <c r="CL445" s="287"/>
      <c r="CM445" s="287"/>
      <c r="CN445" s="287"/>
      <c r="CO445" s="287"/>
      <c r="CP445" s="287"/>
      <c r="CQ445" s="287"/>
      <c r="CR445" s="287"/>
      <c r="CS445" s="287"/>
      <c r="CT445" s="287"/>
      <c r="CU445" s="287"/>
      <c r="CV445" s="287"/>
      <c r="CW445" s="287"/>
    </row>
    <row r="446" spans="1:101">
      <c r="A446" s="287"/>
      <c r="B446" s="288" t="s">
        <v>296</v>
      </c>
      <c r="C446" s="288" t="s">
        <v>126</v>
      </c>
      <c r="D446" s="288" t="s">
        <v>173</v>
      </c>
      <c r="E446" s="288" t="s">
        <v>146</v>
      </c>
      <c r="F446" s="190">
        <f t="shared" ref="F446:G456" si="38">SUMIFS(F$390:F$439, $C$390:$C$439,$C446,$D$390:$D$439,$D446,$E$390:$E$439,$E446)</f>
        <v>0</v>
      </c>
      <c r="G446" s="190">
        <f t="shared" si="38"/>
        <v>0</v>
      </c>
      <c r="H446" s="287"/>
      <c r="I446" s="287"/>
      <c r="J446" s="287"/>
      <c r="K446" s="287"/>
      <c r="L446" s="287"/>
      <c r="M446" s="287"/>
      <c r="N446" s="287"/>
      <c r="O446" s="287"/>
      <c r="P446" s="287"/>
      <c r="Q446" s="287"/>
      <c r="R446" s="287"/>
      <c r="S446" s="287"/>
      <c r="T446" s="287"/>
      <c r="U446" s="287"/>
      <c r="V446" s="287"/>
      <c r="W446" s="287"/>
      <c r="X446" s="287"/>
      <c r="Y446" s="287"/>
      <c r="Z446" s="287"/>
      <c r="AA446" s="287"/>
      <c r="AB446" s="287"/>
      <c r="AC446" s="287"/>
      <c r="AD446" s="287"/>
      <c r="AE446" s="287"/>
      <c r="AF446" s="287"/>
      <c r="AG446" s="287"/>
      <c r="AH446" s="287"/>
      <c r="AI446" s="287"/>
      <c r="AJ446" s="287"/>
      <c r="AK446" s="287"/>
      <c r="AL446" s="287"/>
      <c r="AM446" s="287"/>
      <c r="AN446" s="287"/>
      <c r="AO446" s="287"/>
      <c r="AP446" s="287"/>
      <c r="AQ446" s="287"/>
      <c r="AR446" s="287"/>
      <c r="AS446" s="287"/>
      <c r="AT446" s="287"/>
      <c r="AU446" s="287"/>
      <c r="AV446" s="287"/>
      <c r="AW446" s="287"/>
      <c r="AX446" s="287"/>
      <c r="AY446" s="287"/>
      <c r="AZ446" s="287"/>
      <c r="BA446" s="287"/>
      <c r="BB446" s="287"/>
      <c r="BC446" s="287"/>
      <c r="BD446" s="287"/>
      <c r="BE446" s="287"/>
      <c r="BF446" s="287"/>
      <c r="BG446" s="287"/>
      <c r="BH446" s="287"/>
      <c r="BI446" s="287"/>
      <c r="BJ446" s="287"/>
      <c r="BK446" s="287"/>
      <c r="BL446" s="287"/>
      <c r="BM446" s="287"/>
      <c r="BN446" s="287"/>
      <c r="BO446" s="287"/>
      <c r="BP446" s="287"/>
      <c r="BQ446" s="287"/>
      <c r="BR446" s="287"/>
      <c r="BS446" s="287"/>
      <c r="BT446" s="287"/>
      <c r="BU446" s="287"/>
      <c r="BV446" s="287"/>
      <c r="BW446" s="287"/>
      <c r="BX446" s="287"/>
      <c r="BY446" s="287"/>
      <c r="BZ446" s="287"/>
      <c r="CA446" s="287"/>
      <c r="CB446" s="287"/>
      <c r="CC446" s="287"/>
      <c r="CD446" s="287"/>
      <c r="CE446" s="287"/>
      <c r="CF446" s="287"/>
      <c r="CG446" s="287"/>
      <c r="CH446" s="287"/>
      <c r="CI446" s="287"/>
      <c r="CJ446" s="287"/>
      <c r="CK446" s="287"/>
      <c r="CL446" s="287"/>
      <c r="CM446" s="287"/>
      <c r="CN446" s="287"/>
      <c r="CO446" s="287"/>
      <c r="CP446" s="287"/>
      <c r="CQ446" s="287"/>
      <c r="CR446" s="287"/>
      <c r="CS446" s="287"/>
      <c r="CT446" s="287"/>
      <c r="CU446" s="287"/>
      <c r="CV446" s="287"/>
      <c r="CW446" s="287"/>
    </row>
    <row r="447" spans="1:101">
      <c r="A447" s="287"/>
      <c r="B447" s="288" t="s">
        <v>296</v>
      </c>
      <c r="C447" s="288" t="s">
        <v>126</v>
      </c>
      <c r="D447" s="288" t="s">
        <v>174</v>
      </c>
      <c r="E447" s="288" t="s">
        <v>129</v>
      </c>
      <c r="F447" s="190">
        <f t="shared" si="38"/>
        <v>0</v>
      </c>
      <c r="G447" s="190">
        <f t="shared" si="38"/>
        <v>0</v>
      </c>
      <c r="H447" s="287"/>
      <c r="I447" s="287"/>
      <c r="J447" s="287"/>
      <c r="K447" s="287"/>
      <c r="L447" s="287"/>
      <c r="M447" s="287"/>
      <c r="N447" s="287"/>
      <c r="O447" s="287"/>
      <c r="P447" s="287"/>
      <c r="Q447" s="287"/>
      <c r="R447" s="287"/>
      <c r="S447" s="287"/>
      <c r="T447" s="287"/>
      <c r="U447" s="287"/>
      <c r="V447" s="287"/>
      <c r="W447" s="287"/>
      <c r="X447" s="287"/>
      <c r="Y447" s="287"/>
      <c r="Z447" s="287"/>
      <c r="AA447" s="287"/>
      <c r="AB447" s="287"/>
      <c r="AC447" s="287"/>
      <c r="AD447" s="287"/>
      <c r="AE447" s="287"/>
      <c r="AF447" s="287"/>
      <c r="AG447" s="287"/>
      <c r="AH447" s="287"/>
      <c r="AI447" s="287"/>
      <c r="AJ447" s="287"/>
      <c r="AK447" s="287"/>
      <c r="AL447" s="287"/>
      <c r="AM447" s="287"/>
      <c r="AN447" s="287"/>
      <c r="AO447" s="287"/>
      <c r="AP447" s="287"/>
      <c r="AQ447" s="287"/>
      <c r="AR447" s="287"/>
      <c r="AS447" s="287"/>
      <c r="AT447" s="287"/>
      <c r="AU447" s="287"/>
      <c r="AV447" s="287"/>
      <c r="AW447" s="287"/>
      <c r="AX447" s="287"/>
      <c r="AY447" s="287"/>
      <c r="AZ447" s="287"/>
      <c r="BA447" s="287"/>
      <c r="BB447" s="287"/>
      <c r="BC447" s="287"/>
      <c r="BD447" s="287"/>
      <c r="BE447" s="287"/>
      <c r="BF447" s="287"/>
      <c r="BG447" s="287"/>
      <c r="BH447" s="287"/>
      <c r="BI447" s="287"/>
      <c r="BJ447" s="287"/>
      <c r="BK447" s="287"/>
      <c r="BL447" s="287"/>
      <c r="BM447" s="287"/>
      <c r="BN447" s="287"/>
      <c r="BO447" s="287"/>
      <c r="BP447" s="287"/>
      <c r="BQ447" s="287"/>
      <c r="BR447" s="287"/>
      <c r="BS447" s="287"/>
      <c r="BT447" s="287"/>
      <c r="BU447" s="287"/>
      <c r="BV447" s="287"/>
      <c r="BW447" s="287"/>
      <c r="BX447" s="287"/>
      <c r="BY447" s="287"/>
      <c r="BZ447" s="287"/>
      <c r="CA447" s="287"/>
      <c r="CB447" s="287"/>
      <c r="CC447" s="287"/>
      <c r="CD447" s="287"/>
      <c r="CE447" s="287"/>
      <c r="CF447" s="287"/>
      <c r="CG447" s="287"/>
      <c r="CH447" s="287"/>
      <c r="CI447" s="287"/>
      <c r="CJ447" s="287"/>
      <c r="CK447" s="287"/>
      <c r="CL447" s="287"/>
      <c r="CM447" s="287"/>
      <c r="CN447" s="287"/>
      <c r="CO447" s="287"/>
      <c r="CP447" s="287"/>
      <c r="CQ447" s="287"/>
      <c r="CR447" s="287"/>
      <c r="CS447" s="287"/>
      <c r="CT447" s="287"/>
      <c r="CU447" s="287"/>
      <c r="CV447" s="287"/>
      <c r="CW447" s="287"/>
    </row>
    <row r="448" spans="1:101">
      <c r="A448" s="287"/>
      <c r="B448" s="288" t="s">
        <v>296</v>
      </c>
      <c r="C448" s="288" t="s">
        <v>126</v>
      </c>
      <c r="D448" s="288" t="s">
        <v>174</v>
      </c>
      <c r="E448" s="288" t="s">
        <v>146</v>
      </c>
      <c r="F448" s="190">
        <f t="shared" si="38"/>
        <v>0</v>
      </c>
      <c r="G448" s="190">
        <f t="shared" si="38"/>
        <v>0</v>
      </c>
      <c r="H448" s="287"/>
      <c r="I448" s="287"/>
      <c r="J448" s="287"/>
      <c r="K448" s="287"/>
      <c r="L448" s="287"/>
      <c r="M448" s="287"/>
      <c r="N448" s="287"/>
      <c r="O448" s="287"/>
      <c r="P448" s="287"/>
      <c r="Q448" s="287"/>
      <c r="R448" s="287"/>
      <c r="S448" s="287"/>
      <c r="T448" s="287"/>
      <c r="U448" s="287"/>
      <c r="V448" s="287"/>
      <c r="W448" s="287"/>
      <c r="X448" s="287"/>
      <c r="Y448" s="287"/>
      <c r="Z448" s="287"/>
      <c r="AA448" s="287"/>
      <c r="AB448" s="287"/>
      <c r="AC448" s="287"/>
      <c r="AD448" s="287"/>
      <c r="AE448" s="287"/>
      <c r="AF448" s="287"/>
      <c r="AG448" s="287"/>
      <c r="AH448" s="287"/>
      <c r="AI448" s="287"/>
      <c r="AJ448" s="287"/>
      <c r="AK448" s="287"/>
      <c r="AL448" s="287"/>
      <c r="AM448" s="287"/>
      <c r="AN448" s="287"/>
      <c r="AO448" s="287"/>
      <c r="AP448" s="287"/>
      <c r="AQ448" s="287"/>
      <c r="AR448" s="287"/>
      <c r="AS448" s="287"/>
      <c r="AT448" s="287"/>
      <c r="AU448" s="287"/>
      <c r="AV448" s="287"/>
      <c r="AW448" s="287"/>
      <c r="AX448" s="287"/>
      <c r="AY448" s="287"/>
      <c r="AZ448" s="287"/>
      <c r="BA448" s="287"/>
      <c r="BB448" s="287"/>
      <c r="BC448" s="287"/>
      <c r="BD448" s="287"/>
      <c r="BE448" s="287"/>
      <c r="BF448" s="287"/>
      <c r="BG448" s="287"/>
      <c r="BH448" s="287"/>
      <c r="BI448" s="287"/>
      <c r="BJ448" s="287"/>
      <c r="BK448" s="287"/>
      <c r="BL448" s="287"/>
      <c r="BM448" s="287"/>
      <c r="BN448" s="287"/>
      <c r="BO448" s="287"/>
      <c r="BP448" s="287"/>
      <c r="BQ448" s="287"/>
      <c r="BR448" s="287"/>
      <c r="BS448" s="287"/>
      <c r="BT448" s="287"/>
      <c r="BU448" s="287"/>
      <c r="BV448" s="287"/>
      <c r="BW448" s="287"/>
      <c r="BX448" s="287"/>
      <c r="BY448" s="287"/>
      <c r="BZ448" s="287"/>
      <c r="CA448" s="287"/>
      <c r="CB448" s="287"/>
      <c r="CC448" s="287"/>
      <c r="CD448" s="287"/>
      <c r="CE448" s="287"/>
      <c r="CF448" s="287"/>
      <c r="CG448" s="287"/>
      <c r="CH448" s="287"/>
      <c r="CI448" s="287"/>
      <c r="CJ448" s="287"/>
      <c r="CK448" s="287"/>
      <c r="CL448" s="287"/>
      <c r="CM448" s="287"/>
      <c r="CN448" s="287"/>
      <c r="CO448" s="287"/>
      <c r="CP448" s="287"/>
      <c r="CQ448" s="287"/>
      <c r="CR448" s="287"/>
      <c r="CS448" s="287"/>
      <c r="CT448" s="287"/>
      <c r="CU448" s="287"/>
      <c r="CV448" s="287"/>
      <c r="CW448" s="287"/>
    </row>
    <row r="449" spans="1:101">
      <c r="A449" s="287"/>
      <c r="B449" s="288" t="s">
        <v>296</v>
      </c>
      <c r="C449" s="288" t="s">
        <v>126</v>
      </c>
      <c r="D449" s="288" t="s">
        <v>148</v>
      </c>
      <c r="E449" s="288" t="s">
        <v>129</v>
      </c>
      <c r="F449" s="190">
        <f t="shared" si="38"/>
        <v>0</v>
      </c>
      <c r="G449" s="190">
        <f t="shared" si="38"/>
        <v>0</v>
      </c>
      <c r="H449" s="287"/>
      <c r="I449" s="287"/>
      <c r="J449" s="287"/>
      <c r="K449" s="287"/>
      <c r="L449" s="287"/>
      <c r="M449" s="287"/>
      <c r="N449" s="287"/>
      <c r="O449" s="287"/>
      <c r="P449" s="287"/>
      <c r="Q449" s="287"/>
      <c r="R449" s="287"/>
      <c r="S449" s="287"/>
      <c r="T449" s="287"/>
      <c r="U449" s="287"/>
      <c r="V449" s="287"/>
      <c r="W449" s="287"/>
      <c r="X449" s="287"/>
      <c r="Y449" s="287"/>
      <c r="Z449" s="287"/>
      <c r="AA449" s="287"/>
      <c r="AB449" s="287"/>
      <c r="AC449" s="287"/>
      <c r="AD449" s="287"/>
      <c r="AE449" s="287"/>
      <c r="AF449" s="287"/>
      <c r="AG449" s="287"/>
      <c r="AH449" s="287"/>
      <c r="AI449" s="287"/>
      <c r="AJ449" s="287"/>
      <c r="AK449" s="287"/>
      <c r="AL449" s="287"/>
      <c r="AM449" s="287"/>
      <c r="AN449" s="287"/>
      <c r="AO449" s="287"/>
      <c r="AP449" s="287"/>
      <c r="AQ449" s="287"/>
      <c r="AR449" s="287"/>
      <c r="AS449" s="287"/>
      <c r="AT449" s="287"/>
      <c r="AU449" s="287"/>
      <c r="AV449" s="287"/>
      <c r="AW449" s="287"/>
      <c r="AX449" s="287"/>
      <c r="AY449" s="287"/>
      <c r="AZ449" s="287"/>
      <c r="BA449" s="287"/>
      <c r="BB449" s="287"/>
      <c r="BC449" s="287"/>
      <c r="BD449" s="287"/>
      <c r="BE449" s="287"/>
      <c r="BF449" s="287"/>
      <c r="BG449" s="287"/>
      <c r="BH449" s="287"/>
      <c r="BI449" s="287"/>
      <c r="BJ449" s="287"/>
      <c r="BK449" s="287"/>
      <c r="BL449" s="287"/>
      <c r="BM449" s="287"/>
      <c r="BN449" s="287"/>
      <c r="BO449" s="287"/>
      <c r="BP449" s="287"/>
      <c r="BQ449" s="287"/>
      <c r="BR449" s="287"/>
      <c r="BS449" s="287"/>
      <c r="BT449" s="287"/>
      <c r="BU449" s="287"/>
      <c r="BV449" s="287"/>
      <c r="BW449" s="287"/>
      <c r="BX449" s="287"/>
      <c r="BY449" s="287"/>
      <c r="BZ449" s="287"/>
      <c r="CA449" s="287"/>
      <c r="CB449" s="287"/>
      <c r="CC449" s="287"/>
      <c r="CD449" s="287"/>
      <c r="CE449" s="287"/>
      <c r="CF449" s="287"/>
      <c r="CG449" s="287"/>
      <c r="CH449" s="287"/>
      <c r="CI449" s="287"/>
      <c r="CJ449" s="287"/>
      <c r="CK449" s="287"/>
      <c r="CL449" s="287"/>
      <c r="CM449" s="287"/>
      <c r="CN449" s="287"/>
      <c r="CO449" s="287"/>
      <c r="CP449" s="287"/>
      <c r="CQ449" s="287"/>
      <c r="CR449" s="287"/>
      <c r="CS449" s="287"/>
      <c r="CT449" s="287"/>
      <c r="CU449" s="287"/>
      <c r="CV449" s="287"/>
      <c r="CW449" s="287"/>
    </row>
    <row r="450" spans="1:101">
      <c r="A450" s="287"/>
      <c r="B450" s="288" t="s">
        <v>296</v>
      </c>
      <c r="C450" s="288" t="s">
        <v>126</v>
      </c>
      <c r="D450" s="288" t="s">
        <v>148</v>
      </c>
      <c r="E450" s="288" t="s">
        <v>146</v>
      </c>
      <c r="F450" s="190">
        <f t="shared" si="38"/>
        <v>0</v>
      </c>
      <c r="G450" s="190">
        <f t="shared" si="38"/>
        <v>0</v>
      </c>
      <c r="H450" s="287"/>
      <c r="I450" s="287"/>
      <c r="J450" s="287"/>
      <c r="K450" s="287"/>
      <c r="L450" s="287"/>
      <c r="M450" s="287"/>
      <c r="N450" s="287"/>
      <c r="O450" s="287"/>
      <c r="P450" s="287"/>
      <c r="Q450" s="287"/>
      <c r="R450" s="287"/>
      <c r="S450" s="287"/>
      <c r="T450" s="287"/>
      <c r="U450" s="287"/>
      <c r="V450" s="287"/>
      <c r="W450" s="287"/>
      <c r="X450" s="287"/>
      <c r="Y450" s="287"/>
      <c r="Z450" s="287"/>
      <c r="AA450" s="287"/>
      <c r="AB450" s="287"/>
      <c r="AC450" s="287"/>
      <c r="AD450" s="287"/>
      <c r="AE450" s="287"/>
      <c r="AF450" s="287"/>
      <c r="AG450" s="287"/>
      <c r="AH450" s="287"/>
      <c r="AI450" s="287"/>
      <c r="AJ450" s="287"/>
      <c r="AK450" s="287"/>
      <c r="AL450" s="287"/>
      <c r="AM450" s="287"/>
      <c r="AN450" s="287"/>
      <c r="AO450" s="287"/>
      <c r="AP450" s="287"/>
      <c r="AQ450" s="287"/>
      <c r="AR450" s="287"/>
      <c r="AS450" s="287"/>
      <c r="AT450" s="287"/>
      <c r="AU450" s="287"/>
      <c r="AV450" s="287"/>
      <c r="AW450" s="287"/>
      <c r="AX450" s="287"/>
      <c r="AY450" s="287"/>
      <c r="AZ450" s="287"/>
      <c r="BA450" s="287"/>
      <c r="BB450" s="287"/>
      <c r="BC450" s="287"/>
      <c r="BD450" s="287"/>
      <c r="BE450" s="287"/>
      <c r="BF450" s="287"/>
      <c r="BG450" s="287"/>
      <c r="BH450" s="287"/>
      <c r="BI450" s="287"/>
      <c r="BJ450" s="287"/>
      <c r="BK450" s="287"/>
      <c r="BL450" s="287"/>
      <c r="BM450" s="287"/>
      <c r="BN450" s="287"/>
      <c r="BO450" s="287"/>
      <c r="BP450" s="287"/>
      <c r="BQ450" s="287"/>
      <c r="BR450" s="287"/>
      <c r="BS450" s="287"/>
      <c r="BT450" s="287"/>
      <c r="BU450" s="287"/>
      <c r="BV450" s="287"/>
      <c r="BW450" s="287"/>
      <c r="BX450" s="287"/>
      <c r="BY450" s="287"/>
      <c r="BZ450" s="287"/>
      <c r="CA450" s="287"/>
      <c r="CB450" s="287"/>
      <c r="CC450" s="287"/>
      <c r="CD450" s="287"/>
      <c r="CE450" s="287"/>
      <c r="CF450" s="287"/>
      <c r="CG450" s="287"/>
      <c r="CH450" s="287"/>
      <c r="CI450" s="287"/>
      <c r="CJ450" s="287"/>
      <c r="CK450" s="287"/>
      <c r="CL450" s="287"/>
      <c r="CM450" s="287"/>
      <c r="CN450" s="287"/>
      <c r="CO450" s="287"/>
      <c r="CP450" s="287"/>
      <c r="CQ450" s="287"/>
      <c r="CR450" s="287"/>
      <c r="CS450" s="287"/>
      <c r="CT450" s="287"/>
      <c r="CU450" s="287"/>
      <c r="CV450" s="287"/>
      <c r="CW450" s="287"/>
    </row>
    <row r="451" spans="1:101">
      <c r="A451" s="287"/>
      <c r="B451" s="288" t="s">
        <v>296</v>
      </c>
      <c r="C451" s="288" t="s">
        <v>150</v>
      </c>
      <c r="D451" s="288" t="s">
        <v>173</v>
      </c>
      <c r="E451" s="288" t="s">
        <v>129</v>
      </c>
      <c r="F451" s="190">
        <f t="shared" si="38"/>
        <v>0</v>
      </c>
      <c r="G451" s="190">
        <f t="shared" si="38"/>
        <v>0</v>
      </c>
      <c r="H451" s="287"/>
      <c r="I451" s="287"/>
      <c r="J451" s="287"/>
      <c r="K451" s="287"/>
      <c r="L451" s="287"/>
      <c r="M451" s="287"/>
      <c r="N451" s="287"/>
      <c r="O451" s="287"/>
      <c r="P451" s="287"/>
      <c r="Q451" s="287"/>
      <c r="R451" s="287"/>
      <c r="S451" s="287"/>
      <c r="T451" s="287"/>
      <c r="U451" s="287"/>
      <c r="V451" s="287"/>
      <c r="W451" s="287"/>
      <c r="X451" s="287"/>
      <c r="Y451" s="287"/>
      <c r="Z451" s="287"/>
      <c r="AA451" s="287"/>
      <c r="AB451" s="287"/>
      <c r="AC451" s="287"/>
      <c r="AD451" s="287"/>
      <c r="AE451" s="287"/>
      <c r="AF451" s="287"/>
      <c r="AG451" s="287"/>
      <c r="AH451" s="287"/>
      <c r="AI451" s="287"/>
      <c r="AJ451" s="287"/>
      <c r="AK451" s="287"/>
      <c r="AL451" s="287"/>
      <c r="AM451" s="287"/>
      <c r="AN451" s="287"/>
      <c r="AO451" s="287"/>
      <c r="AP451" s="287"/>
      <c r="AQ451" s="287"/>
      <c r="AR451" s="287"/>
      <c r="AS451" s="287"/>
      <c r="AT451" s="287"/>
      <c r="AU451" s="287"/>
      <c r="AV451" s="287"/>
      <c r="AW451" s="287"/>
      <c r="AX451" s="287"/>
      <c r="AY451" s="287"/>
      <c r="AZ451" s="287"/>
      <c r="BA451" s="287"/>
      <c r="BB451" s="287"/>
      <c r="BC451" s="287"/>
      <c r="BD451" s="287"/>
      <c r="BE451" s="287"/>
      <c r="BF451" s="287"/>
      <c r="BG451" s="287"/>
      <c r="BH451" s="287"/>
      <c r="BI451" s="287"/>
      <c r="BJ451" s="287"/>
      <c r="BK451" s="287"/>
      <c r="BL451" s="287"/>
      <c r="BM451" s="287"/>
      <c r="BN451" s="287"/>
      <c r="BO451" s="287"/>
      <c r="BP451" s="287"/>
      <c r="BQ451" s="287"/>
      <c r="BR451" s="287"/>
      <c r="BS451" s="287"/>
      <c r="BT451" s="287"/>
      <c r="BU451" s="287"/>
      <c r="BV451" s="287"/>
      <c r="BW451" s="287"/>
      <c r="BX451" s="287"/>
      <c r="BY451" s="287"/>
      <c r="BZ451" s="287"/>
      <c r="CA451" s="287"/>
      <c r="CB451" s="287"/>
      <c r="CC451" s="287"/>
      <c r="CD451" s="287"/>
      <c r="CE451" s="287"/>
      <c r="CF451" s="287"/>
      <c r="CG451" s="287"/>
      <c r="CH451" s="287"/>
      <c r="CI451" s="287"/>
      <c r="CJ451" s="287"/>
      <c r="CK451" s="287"/>
      <c r="CL451" s="287"/>
      <c r="CM451" s="287"/>
      <c r="CN451" s="287"/>
      <c r="CO451" s="287"/>
      <c r="CP451" s="287"/>
      <c r="CQ451" s="287"/>
      <c r="CR451" s="287"/>
      <c r="CS451" s="287"/>
      <c r="CT451" s="287"/>
      <c r="CU451" s="287"/>
      <c r="CV451" s="287"/>
      <c r="CW451" s="287"/>
    </row>
    <row r="452" spans="1:101">
      <c r="A452" s="287"/>
      <c r="B452" s="288" t="s">
        <v>296</v>
      </c>
      <c r="C452" s="288" t="s">
        <v>150</v>
      </c>
      <c r="D452" s="288" t="s">
        <v>173</v>
      </c>
      <c r="E452" s="288" t="s">
        <v>146</v>
      </c>
      <c r="F452" s="190">
        <f t="shared" si="38"/>
        <v>0</v>
      </c>
      <c r="G452" s="190">
        <f t="shared" si="38"/>
        <v>0</v>
      </c>
      <c r="H452" s="287"/>
      <c r="I452" s="287"/>
      <c r="J452" s="287"/>
      <c r="K452" s="287"/>
      <c r="L452" s="287"/>
      <c r="M452" s="287"/>
      <c r="N452" s="287"/>
      <c r="O452" s="287"/>
      <c r="P452" s="287"/>
      <c r="Q452" s="287"/>
      <c r="R452" s="287"/>
      <c r="S452" s="287"/>
      <c r="T452" s="287"/>
      <c r="U452" s="287"/>
      <c r="V452" s="287"/>
      <c r="W452" s="287"/>
      <c r="X452" s="287"/>
      <c r="Y452" s="287"/>
      <c r="Z452" s="287"/>
      <c r="AA452" s="287"/>
      <c r="AB452" s="287"/>
      <c r="AC452" s="287"/>
      <c r="AD452" s="287"/>
      <c r="AE452" s="287"/>
      <c r="AF452" s="287"/>
      <c r="AG452" s="287"/>
      <c r="AH452" s="287"/>
      <c r="AI452" s="287"/>
      <c r="AJ452" s="287"/>
      <c r="AK452" s="287"/>
      <c r="AL452" s="287"/>
      <c r="AM452" s="287"/>
      <c r="AN452" s="287"/>
      <c r="AO452" s="287"/>
      <c r="AP452" s="287"/>
      <c r="AQ452" s="287"/>
      <c r="AR452" s="287"/>
      <c r="AS452" s="287"/>
      <c r="AT452" s="287"/>
      <c r="AU452" s="287"/>
      <c r="AV452" s="287"/>
      <c r="AW452" s="287"/>
      <c r="AX452" s="287"/>
      <c r="AY452" s="287"/>
      <c r="AZ452" s="287"/>
      <c r="BA452" s="287"/>
      <c r="BB452" s="287"/>
      <c r="BC452" s="287"/>
      <c r="BD452" s="287"/>
      <c r="BE452" s="287"/>
      <c r="BF452" s="287"/>
      <c r="BG452" s="287"/>
      <c r="BH452" s="287"/>
      <c r="BI452" s="287"/>
      <c r="BJ452" s="287"/>
      <c r="BK452" s="287"/>
      <c r="BL452" s="287"/>
      <c r="BM452" s="287"/>
      <c r="BN452" s="287"/>
      <c r="BO452" s="287"/>
      <c r="BP452" s="287"/>
      <c r="BQ452" s="287"/>
      <c r="BR452" s="287"/>
      <c r="BS452" s="287"/>
      <c r="BT452" s="287"/>
      <c r="BU452" s="287"/>
      <c r="BV452" s="287"/>
      <c r="BW452" s="287"/>
      <c r="BX452" s="287"/>
      <c r="BY452" s="287"/>
      <c r="BZ452" s="287"/>
      <c r="CA452" s="287"/>
      <c r="CB452" s="287"/>
      <c r="CC452" s="287"/>
      <c r="CD452" s="287"/>
      <c r="CE452" s="287"/>
      <c r="CF452" s="287"/>
      <c r="CG452" s="287"/>
      <c r="CH452" s="287"/>
      <c r="CI452" s="287"/>
      <c r="CJ452" s="287"/>
      <c r="CK452" s="287"/>
      <c r="CL452" s="287"/>
      <c r="CM452" s="287"/>
      <c r="CN452" s="287"/>
      <c r="CO452" s="287"/>
      <c r="CP452" s="287"/>
      <c r="CQ452" s="287"/>
      <c r="CR452" s="287"/>
      <c r="CS452" s="287"/>
      <c r="CT452" s="287"/>
      <c r="CU452" s="287"/>
      <c r="CV452" s="287"/>
      <c r="CW452" s="287"/>
    </row>
    <row r="453" spans="1:101">
      <c r="A453" s="287"/>
      <c r="B453" s="288" t="s">
        <v>296</v>
      </c>
      <c r="C453" s="288" t="s">
        <v>150</v>
      </c>
      <c r="D453" s="288" t="s">
        <v>174</v>
      </c>
      <c r="E453" s="288" t="s">
        <v>129</v>
      </c>
      <c r="F453" s="190">
        <f t="shared" si="38"/>
        <v>0</v>
      </c>
      <c r="G453" s="190">
        <f t="shared" si="38"/>
        <v>0</v>
      </c>
      <c r="H453" s="287"/>
      <c r="I453" s="287"/>
      <c r="J453" s="287"/>
      <c r="K453" s="287"/>
      <c r="L453" s="287"/>
      <c r="M453" s="287"/>
      <c r="N453" s="287"/>
      <c r="O453" s="287"/>
      <c r="P453" s="287"/>
      <c r="Q453" s="287"/>
      <c r="R453" s="287"/>
      <c r="S453" s="287"/>
      <c r="T453" s="287"/>
      <c r="U453" s="287"/>
      <c r="V453" s="287"/>
      <c r="W453" s="287"/>
      <c r="X453" s="287"/>
      <c r="Y453" s="287"/>
      <c r="Z453" s="287"/>
      <c r="AA453" s="287"/>
      <c r="AB453" s="287"/>
      <c r="AC453" s="287"/>
      <c r="AD453" s="287"/>
      <c r="AE453" s="287"/>
      <c r="AF453" s="287"/>
      <c r="AG453" s="287"/>
      <c r="AH453" s="287"/>
      <c r="AI453" s="287"/>
      <c r="AJ453" s="287"/>
      <c r="AK453" s="287"/>
      <c r="AL453" s="287"/>
      <c r="AM453" s="287"/>
      <c r="AN453" s="287"/>
      <c r="AO453" s="287"/>
      <c r="AP453" s="287"/>
      <c r="AQ453" s="287"/>
      <c r="AR453" s="287"/>
      <c r="AS453" s="287"/>
      <c r="AT453" s="287"/>
      <c r="AU453" s="287"/>
      <c r="AV453" s="287"/>
      <c r="AW453" s="287"/>
      <c r="AX453" s="287"/>
      <c r="AY453" s="287"/>
      <c r="AZ453" s="287"/>
      <c r="BA453" s="287"/>
      <c r="BB453" s="287"/>
      <c r="BC453" s="287"/>
      <c r="BD453" s="287"/>
      <c r="BE453" s="287"/>
      <c r="BF453" s="287"/>
      <c r="BG453" s="287"/>
      <c r="BH453" s="287"/>
      <c r="BI453" s="287"/>
      <c r="BJ453" s="287"/>
      <c r="BK453" s="287"/>
      <c r="BL453" s="287"/>
      <c r="BM453" s="287"/>
      <c r="BN453" s="287"/>
      <c r="BO453" s="287"/>
      <c r="BP453" s="287"/>
      <c r="BQ453" s="287"/>
      <c r="BR453" s="287"/>
      <c r="BS453" s="287"/>
      <c r="BT453" s="287"/>
      <c r="BU453" s="287"/>
      <c r="BV453" s="287"/>
      <c r="BW453" s="287"/>
      <c r="BX453" s="287"/>
      <c r="BY453" s="287"/>
      <c r="BZ453" s="287"/>
      <c r="CA453" s="287"/>
      <c r="CB453" s="287"/>
      <c r="CC453" s="287"/>
      <c r="CD453" s="287"/>
      <c r="CE453" s="287"/>
      <c r="CF453" s="287"/>
      <c r="CG453" s="287"/>
      <c r="CH453" s="287"/>
      <c r="CI453" s="287"/>
      <c r="CJ453" s="287"/>
      <c r="CK453" s="287"/>
      <c r="CL453" s="287"/>
      <c r="CM453" s="287"/>
      <c r="CN453" s="287"/>
      <c r="CO453" s="287"/>
      <c r="CP453" s="287"/>
      <c r="CQ453" s="287"/>
      <c r="CR453" s="287"/>
      <c r="CS453" s="287"/>
      <c r="CT453" s="287"/>
      <c r="CU453" s="287"/>
      <c r="CV453" s="287"/>
      <c r="CW453" s="287"/>
    </row>
    <row r="454" spans="1:101">
      <c r="A454" s="287"/>
      <c r="B454" s="288" t="s">
        <v>296</v>
      </c>
      <c r="C454" s="288" t="s">
        <v>150</v>
      </c>
      <c r="D454" s="288" t="s">
        <v>174</v>
      </c>
      <c r="E454" s="288" t="s">
        <v>146</v>
      </c>
      <c r="F454" s="190">
        <f t="shared" si="38"/>
        <v>0</v>
      </c>
      <c r="G454" s="190">
        <f t="shared" si="38"/>
        <v>0</v>
      </c>
      <c r="H454" s="287"/>
      <c r="I454" s="287"/>
      <c r="J454" s="287"/>
      <c r="K454" s="287"/>
      <c r="L454" s="287"/>
      <c r="M454" s="287"/>
      <c r="N454" s="287"/>
      <c r="O454" s="287"/>
      <c r="P454" s="287"/>
      <c r="Q454" s="287"/>
      <c r="R454" s="287"/>
      <c r="S454" s="287"/>
      <c r="T454" s="287"/>
      <c r="U454" s="287"/>
      <c r="V454" s="287"/>
      <c r="W454" s="287"/>
      <c r="X454" s="287"/>
      <c r="Y454" s="287"/>
      <c r="Z454" s="287"/>
      <c r="AA454" s="287"/>
      <c r="AB454" s="287"/>
      <c r="AC454" s="287"/>
      <c r="AD454" s="287"/>
      <c r="AE454" s="287"/>
      <c r="AF454" s="287"/>
      <c r="AG454" s="287"/>
      <c r="AH454" s="287"/>
      <c r="AI454" s="287"/>
      <c r="AJ454" s="287"/>
      <c r="AK454" s="287"/>
      <c r="AL454" s="287"/>
      <c r="AM454" s="287"/>
      <c r="AN454" s="287"/>
      <c r="AO454" s="287"/>
      <c r="AP454" s="287"/>
      <c r="AQ454" s="287"/>
      <c r="AR454" s="287"/>
      <c r="AS454" s="287"/>
      <c r="AT454" s="287"/>
      <c r="AU454" s="287"/>
      <c r="AV454" s="287"/>
      <c r="AW454" s="287"/>
      <c r="AX454" s="287"/>
      <c r="AY454" s="287"/>
      <c r="AZ454" s="287"/>
      <c r="BA454" s="287"/>
      <c r="BB454" s="287"/>
      <c r="BC454" s="287"/>
      <c r="BD454" s="287"/>
      <c r="BE454" s="287"/>
      <c r="BF454" s="287"/>
      <c r="BG454" s="287"/>
      <c r="BH454" s="287"/>
      <c r="BI454" s="287"/>
      <c r="BJ454" s="287"/>
      <c r="BK454" s="287"/>
      <c r="BL454" s="287"/>
      <c r="BM454" s="287"/>
      <c r="BN454" s="287"/>
      <c r="BO454" s="287"/>
      <c r="BP454" s="287"/>
      <c r="BQ454" s="287"/>
      <c r="BR454" s="287"/>
      <c r="BS454" s="287"/>
      <c r="BT454" s="287"/>
      <c r="BU454" s="287"/>
      <c r="BV454" s="287"/>
      <c r="BW454" s="287"/>
      <c r="BX454" s="287"/>
      <c r="BY454" s="287"/>
      <c r="BZ454" s="287"/>
      <c r="CA454" s="287"/>
      <c r="CB454" s="287"/>
      <c r="CC454" s="287"/>
      <c r="CD454" s="287"/>
      <c r="CE454" s="287"/>
      <c r="CF454" s="287"/>
      <c r="CG454" s="287"/>
      <c r="CH454" s="287"/>
      <c r="CI454" s="287"/>
      <c r="CJ454" s="287"/>
      <c r="CK454" s="287"/>
      <c r="CL454" s="287"/>
      <c r="CM454" s="287"/>
      <c r="CN454" s="287"/>
      <c r="CO454" s="287"/>
      <c r="CP454" s="287"/>
      <c r="CQ454" s="287"/>
      <c r="CR454" s="287"/>
      <c r="CS454" s="287"/>
      <c r="CT454" s="287"/>
      <c r="CU454" s="287"/>
      <c r="CV454" s="287"/>
      <c r="CW454" s="287"/>
    </row>
    <row r="455" spans="1:101">
      <c r="A455" s="287"/>
      <c r="B455" s="288" t="s">
        <v>296</v>
      </c>
      <c r="C455" s="288" t="s">
        <v>150</v>
      </c>
      <c r="D455" s="288" t="s">
        <v>148</v>
      </c>
      <c r="E455" s="288" t="s">
        <v>129</v>
      </c>
      <c r="F455" s="190">
        <f t="shared" si="38"/>
        <v>0</v>
      </c>
      <c r="G455" s="190">
        <f t="shared" si="38"/>
        <v>0</v>
      </c>
      <c r="H455" s="287"/>
      <c r="I455" s="287"/>
      <c r="J455" s="287"/>
      <c r="K455" s="287"/>
      <c r="L455" s="287"/>
      <c r="M455" s="287"/>
      <c r="N455" s="287"/>
      <c r="O455" s="287"/>
      <c r="P455" s="287"/>
      <c r="Q455" s="287"/>
      <c r="R455" s="287"/>
      <c r="S455" s="287"/>
      <c r="T455" s="287"/>
      <c r="U455" s="287"/>
      <c r="V455" s="287"/>
      <c r="W455" s="287"/>
      <c r="X455" s="287"/>
      <c r="Y455" s="287"/>
      <c r="Z455" s="287"/>
      <c r="AA455" s="287"/>
      <c r="AB455" s="287"/>
      <c r="AC455" s="287"/>
      <c r="AD455" s="287"/>
      <c r="AE455" s="287"/>
      <c r="AF455" s="287"/>
      <c r="AG455" s="287"/>
      <c r="AH455" s="287"/>
      <c r="AI455" s="287"/>
      <c r="AJ455" s="287"/>
      <c r="AK455" s="287"/>
      <c r="AL455" s="287"/>
      <c r="AM455" s="287"/>
      <c r="AN455" s="287"/>
      <c r="AO455" s="287"/>
      <c r="AP455" s="287"/>
      <c r="AQ455" s="287"/>
      <c r="AR455" s="287"/>
      <c r="AS455" s="287"/>
      <c r="AT455" s="287"/>
      <c r="AU455" s="287"/>
      <c r="AV455" s="287"/>
      <c r="AW455" s="287"/>
      <c r="AX455" s="287"/>
      <c r="AY455" s="287"/>
      <c r="AZ455" s="287"/>
      <c r="BA455" s="287"/>
      <c r="BB455" s="287"/>
      <c r="BC455" s="287"/>
      <c r="BD455" s="287"/>
      <c r="BE455" s="287"/>
      <c r="BF455" s="287"/>
      <c r="BG455" s="287"/>
      <c r="BH455" s="287"/>
      <c r="BI455" s="287"/>
      <c r="BJ455" s="287"/>
      <c r="BK455" s="287"/>
      <c r="BL455" s="287"/>
      <c r="BM455" s="287"/>
      <c r="BN455" s="287"/>
      <c r="BO455" s="287"/>
      <c r="BP455" s="287"/>
      <c r="BQ455" s="287"/>
      <c r="BR455" s="287"/>
      <c r="BS455" s="287"/>
      <c r="BT455" s="287"/>
      <c r="BU455" s="287"/>
      <c r="BV455" s="287"/>
      <c r="BW455" s="287"/>
      <c r="BX455" s="287"/>
      <c r="BY455" s="287"/>
      <c r="BZ455" s="287"/>
      <c r="CA455" s="287"/>
      <c r="CB455" s="287"/>
      <c r="CC455" s="287"/>
      <c r="CD455" s="287"/>
      <c r="CE455" s="287"/>
      <c r="CF455" s="287"/>
      <c r="CG455" s="287"/>
      <c r="CH455" s="287"/>
      <c r="CI455" s="287"/>
      <c r="CJ455" s="287"/>
      <c r="CK455" s="287"/>
      <c r="CL455" s="287"/>
      <c r="CM455" s="287"/>
      <c r="CN455" s="287"/>
      <c r="CO455" s="287"/>
      <c r="CP455" s="287"/>
      <c r="CQ455" s="287"/>
      <c r="CR455" s="287"/>
      <c r="CS455" s="287"/>
      <c r="CT455" s="287"/>
      <c r="CU455" s="287"/>
      <c r="CV455" s="287"/>
      <c r="CW455" s="287"/>
    </row>
    <row r="456" spans="1:101">
      <c r="A456" s="287"/>
      <c r="B456" s="288" t="s">
        <v>296</v>
      </c>
      <c r="C456" s="288" t="s">
        <v>150</v>
      </c>
      <c r="D456" s="288" t="s">
        <v>148</v>
      </c>
      <c r="E456" s="288" t="s">
        <v>146</v>
      </c>
      <c r="F456" s="190">
        <f t="shared" si="38"/>
        <v>0</v>
      </c>
      <c r="G456" s="190">
        <f t="shared" si="38"/>
        <v>0</v>
      </c>
      <c r="H456" s="287"/>
      <c r="I456" s="287"/>
      <c r="J456" s="287"/>
      <c r="K456" s="287"/>
      <c r="L456" s="287"/>
      <c r="M456" s="287"/>
      <c r="N456" s="287"/>
      <c r="O456" s="287"/>
      <c r="P456" s="287"/>
      <c r="Q456" s="287"/>
      <c r="R456" s="287"/>
      <c r="S456" s="287"/>
      <c r="T456" s="287"/>
      <c r="U456" s="287"/>
      <c r="V456" s="287"/>
      <c r="W456" s="287"/>
      <c r="X456" s="287"/>
      <c r="Y456" s="287"/>
      <c r="Z456" s="287"/>
      <c r="AA456" s="287"/>
      <c r="AB456" s="287"/>
      <c r="AC456" s="287"/>
      <c r="AD456" s="287"/>
      <c r="AE456" s="287"/>
      <c r="AF456" s="287"/>
      <c r="AG456" s="287"/>
      <c r="AH456" s="287"/>
      <c r="AI456" s="287"/>
      <c r="AJ456" s="287"/>
      <c r="AK456" s="287"/>
      <c r="AL456" s="287"/>
      <c r="AM456" s="287"/>
      <c r="AN456" s="287"/>
      <c r="AO456" s="287"/>
      <c r="AP456" s="287"/>
      <c r="AQ456" s="287"/>
      <c r="AR456" s="287"/>
      <c r="AS456" s="287"/>
      <c r="AT456" s="287"/>
      <c r="AU456" s="287"/>
      <c r="AV456" s="287"/>
      <c r="AW456" s="287"/>
      <c r="AX456" s="287"/>
      <c r="AY456" s="287"/>
      <c r="AZ456" s="287"/>
      <c r="BA456" s="287"/>
      <c r="BB456" s="287"/>
      <c r="BC456" s="287"/>
      <c r="BD456" s="287"/>
      <c r="BE456" s="287"/>
      <c r="BF456" s="287"/>
      <c r="BG456" s="287"/>
      <c r="BH456" s="287"/>
      <c r="BI456" s="287"/>
      <c r="BJ456" s="287"/>
      <c r="BK456" s="287"/>
      <c r="BL456" s="287"/>
      <c r="BM456" s="287"/>
      <c r="BN456" s="287"/>
      <c r="BO456" s="287"/>
      <c r="BP456" s="287"/>
      <c r="BQ456" s="287"/>
      <c r="BR456" s="287"/>
      <c r="BS456" s="287"/>
      <c r="BT456" s="287"/>
      <c r="BU456" s="287"/>
      <c r="BV456" s="287"/>
      <c r="BW456" s="287"/>
      <c r="BX456" s="287"/>
      <c r="BY456" s="287"/>
      <c r="BZ456" s="287"/>
      <c r="CA456" s="287"/>
      <c r="CB456" s="287"/>
      <c r="CC456" s="287"/>
      <c r="CD456" s="287"/>
      <c r="CE456" s="287"/>
      <c r="CF456" s="287"/>
      <c r="CG456" s="287"/>
      <c r="CH456" s="287"/>
      <c r="CI456" s="287"/>
      <c r="CJ456" s="287"/>
      <c r="CK456" s="287"/>
      <c r="CL456" s="287"/>
      <c r="CM456" s="287"/>
      <c r="CN456" s="287"/>
      <c r="CO456" s="287"/>
      <c r="CP456" s="287"/>
      <c r="CQ456" s="287"/>
      <c r="CR456" s="287"/>
      <c r="CS456" s="287"/>
      <c r="CT456" s="287"/>
      <c r="CU456" s="287"/>
      <c r="CV456" s="287"/>
      <c r="CW456" s="287"/>
    </row>
    <row r="457" spans="1:101">
      <c r="A457" s="287"/>
      <c r="B457" s="287"/>
      <c r="C457" s="287"/>
      <c r="D457" s="287"/>
      <c r="E457" s="287"/>
      <c r="F457" s="287"/>
      <c r="G457" s="287"/>
      <c r="H457" s="287"/>
      <c r="I457" s="287"/>
      <c r="J457" s="287"/>
      <c r="K457" s="287"/>
      <c r="L457" s="287"/>
      <c r="M457" s="287"/>
      <c r="N457" s="287"/>
      <c r="O457" s="287"/>
      <c r="P457" s="287"/>
      <c r="Q457" s="287"/>
      <c r="R457" s="287"/>
      <c r="S457" s="287"/>
      <c r="T457" s="287"/>
      <c r="U457" s="287"/>
      <c r="V457" s="287"/>
      <c r="W457" s="287"/>
      <c r="X457" s="287"/>
      <c r="Y457" s="287"/>
      <c r="Z457" s="287"/>
      <c r="AA457" s="287"/>
      <c r="AB457" s="287"/>
      <c r="AC457" s="287"/>
      <c r="AD457" s="287"/>
      <c r="AE457" s="287"/>
      <c r="AF457" s="287"/>
      <c r="AG457" s="287"/>
      <c r="AH457" s="287"/>
      <c r="AI457" s="287"/>
      <c r="AJ457" s="287"/>
      <c r="AK457" s="287"/>
      <c r="AL457" s="287"/>
      <c r="AM457" s="287"/>
      <c r="AN457" s="287"/>
      <c r="AO457" s="287"/>
      <c r="AP457" s="287"/>
      <c r="AQ457" s="287"/>
      <c r="AR457" s="287"/>
      <c r="AS457" s="287"/>
      <c r="AT457" s="287"/>
      <c r="AU457" s="287"/>
      <c r="AV457" s="287"/>
      <c r="AW457" s="287"/>
      <c r="AX457" s="287"/>
      <c r="AY457" s="287"/>
      <c r="AZ457" s="287"/>
      <c r="BA457" s="287"/>
      <c r="BB457" s="287"/>
      <c r="BC457" s="287"/>
      <c r="BD457" s="287"/>
      <c r="BE457" s="287"/>
      <c r="BF457" s="287"/>
      <c r="BG457" s="287"/>
      <c r="BH457" s="287"/>
      <c r="BI457" s="287"/>
      <c r="BJ457" s="287"/>
      <c r="BK457" s="287"/>
      <c r="BL457" s="287"/>
      <c r="BM457" s="287"/>
      <c r="BN457" s="287"/>
      <c r="BO457" s="287"/>
      <c r="BP457" s="287"/>
      <c r="BQ457" s="287"/>
      <c r="BR457" s="287"/>
      <c r="BS457" s="287"/>
      <c r="BT457" s="287"/>
      <c r="BU457" s="287"/>
      <c r="BV457" s="287"/>
      <c r="BW457" s="287"/>
      <c r="BX457" s="287"/>
      <c r="BY457" s="287"/>
      <c r="BZ457" s="287"/>
      <c r="CA457" s="287"/>
      <c r="CB457" s="287"/>
      <c r="CC457" s="287"/>
      <c r="CD457" s="287"/>
      <c r="CE457" s="287"/>
      <c r="CF457" s="287"/>
      <c r="CG457" s="287"/>
      <c r="CH457" s="287"/>
      <c r="CI457" s="287"/>
      <c r="CJ457" s="287"/>
      <c r="CK457" s="287"/>
      <c r="CL457" s="287"/>
      <c r="CM457" s="287"/>
      <c r="CN457" s="287"/>
      <c r="CO457" s="287"/>
      <c r="CP457" s="287"/>
      <c r="CQ457" s="287"/>
      <c r="CR457" s="287"/>
      <c r="CS457" s="287"/>
      <c r="CT457" s="287"/>
      <c r="CU457" s="287"/>
      <c r="CV457" s="287"/>
      <c r="CW457" s="287"/>
    </row>
    <row r="458" spans="1:101">
      <c r="A458" s="287"/>
      <c r="B458" s="287"/>
      <c r="C458" s="287"/>
      <c r="D458" s="287"/>
      <c r="E458" s="287"/>
      <c r="F458" s="287"/>
      <c r="G458" s="287"/>
      <c r="H458" s="287"/>
      <c r="I458" s="287"/>
      <c r="J458" s="287"/>
      <c r="K458" s="287"/>
      <c r="L458" s="287"/>
      <c r="M458" s="287"/>
      <c r="N458" s="287"/>
      <c r="O458" s="287"/>
      <c r="P458" s="287"/>
      <c r="Q458" s="287"/>
      <c r="R458" s="287"/>
      <c r="S458" s="287"/>
      <c r="T458" s="287"/>
      <c r="U458" s="287"/>
      <c r="V458" s="287"/>
      <c r="W458" s="287"/>
      <c r="X458" s="287"/>
      <c r="Y458" s="287"/>
      <c r="Z458" s="287"/>
      <c r="AA458" s="287"/>
      <c r="AB458" s="287"/>
      <c r="AC458" s="287"/>
      <c r="AD458" s="287"/>
      <c r="AE458" s="287"/>
      <c r="AF458" s="287"/>
      <c r="AG458" s="287"/>
      <c r="AH458" s="287"/>
      <c r="AI458" s="287"/>
      <c r="AJ458" s="287"/>
      <c r="AK458" s="287"/>
      <c r="AL458" s="287"/>
      <c r="AM458" s="287"/>
      <c r="AN458" s="287"/>
      <c r="AO458" s="287"/>
      <c r="AP458" s="287"/>
      <c r="AQ458" s="287"/>
      <c r="AR458" s="287"/>
      <c r="AS458" s="287"/>
      <c r="AT458" s="287"/>
      <c r="AU458" s="287"/>
      <c r="AV458" s="287"/>
      <c r="AW458" s="287"/>
      <c r="AX458" s="287"/>
      <c r="AY458" s="287"/>
      <c r="AZ458" s="287"/>
      <c r="BA458" s="287"/>
      <c r="BB458" s="287"/>
      <c r="BC458" s="287"/>
      <c r="BD458" s="287"/>
      <c r="BE458" s="287"/>
      <c r="BF458" s="287"/>
      <c r="BG458" s="287"/>
      <c r="BH458" s="287"/>
      <c r="BI458" s="287"/>
      <c r="BJ458" s="287"/>
      <c r="BK458" s="287"/>
      <c r="BL458" s="287"/>
      <c r="BM458" s="287"/>
      <c r="BN458" s="287"/>
      <c r="BO458" s="287"/>
      <c r="BP458" s="287"/>
      <c r="BQ458" s="287"/>
      <c r="BR458" s="287"/>
      <c r="BS458" s="287"/>
      <c r="BT458" s="287"/>
      <c r="BU458" s="287"/>
      <c r="BV458" s="287"/>
      <c r="BW458" s="287"/>
      <c r="BX458" s="287"/>
      <c r="BY458" s="287"/>
      <c r="BZ458" s="287"/>
      <c r="CA458" s="287"/>
      <c r="CB458" s="287"/>
      <c r="CC458" s="287"/>
      <c r="CD458" s="287"/>
      <c r="CE458" s="287"/>
      <c r="CF458" s="287"/>
      <c r="CG458" s="287"/>
      <c r="CH458" s="287"/>
      <c r="CI458" s="287"/>
      <c r="CJ458" s="287"/>
      <c r="CK458" s="287"/>
      <c r="CL458" s="287"/>
      <c r="CM458" s="287"/>
      <c r="CN458" s="287"/>
      <c r="CO458" s="287"/>
      <c r="CP458" s="287"/>
      <c r="CQ458" s="287"/>
      <c r="CR458" s="287"/>
      <c r="CS458" s="287"/>
      <c r="CT458" s="287"/>
      <c r="CU458" s="287"/>
      <c r="CV458" s="287"/>
      <c r="CW458" s="287"/>
    </row>
    <row r="459" spans="1:101">
      <c r="A459" s="287"/>
      <c r="B459" s="287"/>
      <c r="C459" s="287"/>
      <c r="D459" s="287"/>
      <c r="E459" s="287"/>
      <c r="F459" s="287"/>
      <c r="G459" s="287"/>
      <c r="H459" s="287"/>
      <c r="I459" s="287"/>
      <c r="J459" s="287"/>
      <c r="K459" s="287"/>
      <c r="L459" s="287"/>
      <c r="M459" s="287"/>
      <c r="N459" s="287"/>
      <c r="O459" s="287"/>
      <c r="P459" s="287"/>
      <c r="Q459" s="287"/>
      <c r="R459" s="287"/>
      <c r="S459" s="287"/>
      <c r="T459" s="287"/>
      <c r="U459" s="287"/>
      <c r="V459" s="287"/>
      <c r="W459" s="287"/>
      <c r="X459" s="287"/>
      <c r="Y459" s="287"/>
      <c r="Z459" s="287"/>
      <c r="AA459" s="287"/>
      <c r="AB459" s="287"/>
      <c r="AC459" s="287"/>
      <c r="AD459" s="287"/>
      <c r="AE459" s="287"/>
      <c r="AF459" s="287"/>
      <c r="AG459" s="287"/>
      <c r="AH459" s="287"/>
      <c r="AI459" s="287"/>
      <c r="AJ459" s="287"/>
      <c r="AK459" s="287"/>
      <c r="AL459" s="287"/>
      <c r="AM459" s="287"/>
      <c r="AN459" s="287"/>
      <c r="AO459" s="287"/>
      <c r="AP459" s="287"/>
      <c r="AQ459" s="287"/>
      <c r="AR459" s="287"/>
      <c r="AS459" s="287"/>
      <c r="AT459" s="287"/>
      <c r="AU459" s="287"/>
      <c r="AV459" s="287"/>
      <c r="AW459" s="287"/>
      <c r="AX459" s="287"/>
      <c r="AY459" s="287"/>
      <c r="AZ459" s="287"/>
      <c r="BA459" s="287"/>
      <c r="BB459" s="287"/>
      <c r="BC459" s="287"/>
      <c r="BD459" s="287"/>
      <c r="BE459" s="287"/>
      <c r="BF459" s="287"/>
      <c r="BG459" s="287"/>
      <c r="BH459" s="287"/>
      <c r="BI459" s="287"/>
      <c r="BJ459" s="287"/>
      <c r="BK459" s="287"/>
      <c r="BL459" s="287"/>
      <c r="BM459" s="287"/>
      <c r="BN459" s="287"/>
      <c r="BO459" s="287"/>
      <c r="BP459" s="287"/>
      <c r="BQ459" s="287"/>
      <c r="BR459" s="287"/>
      <c r="BS459" s="287"/>
      <c r="BT459" s="287"/>
      <c r="BU459" s="287"/>
      <c r="BV459" s="287"/>
      <c r="BW459" s="287"/>
      <c r="BX459" s="287"/>
      <c r="BY459" s="287"/>
      <c r="BZ459" s="287"/>
      <c r="CA459" s="287"/>
      <c r="CB459" s="287"/>
      <c r="CC459" s="287"/>
      <c r="CD459" s="287"/>
      <c r="CE459" s="287"/>
      <c r="CF459" s="287"/>
      <c r="CG459" s="287"/>
      <c r="CH459" s="287"/>
      <c r="CI459" s="287"/>
      <c r="CJ459" s="287"/>
      <c r="CK459" s="287"/>
      <c r="CL459" s="287"/>
      <c r="CM459" s="287"/>
      <c r="CN459" s="287"/>
      <c r="CO459" s="287"/>
      <c r="CP459" s="287"/>
      <c r="CQ459" s="287"/>
      <c r="CR459" s="287"/>
      <c r="CS459" s="287"/>
      <c r="CT459" s="287"/>
      <c r="CU459" s="287"/>
      <c r="CV459" s="287"/>
      <c r="CW459" s="287"/>
    </row>
    <row r="460" spans="1:101">
      <c r="A460" s="287"/>
      <c r="B460" s="287"/>
      <c r="C460" s="287"/>
      <c r="D460" s="287"/>
      <c r="E460" s="287"/>
      <c r="F460" s="287"/>
      <c r="G460" s="287"/>
      <c r="H460" s="287"/>
      <c r="I460" s="287"/>
      <c r="J460" s="287"/>
      <c r="K460" s="287"/>
      <c r="L460" s="287"/>
      <c r="M460" s="287"/>
      <c r="N460" s="287"/>
      <c r="O460" s="287"/>
      <c r="P460" s="287"/>
      <c r="Q460" s="287"/>
      <c r="R460" s="287"/>
      <c r="S460" s="287"/>
      <c r="T460" s="287"/>
      <c r="U460" s="287"/>
      <c r="V460" s="287"/>
      <c r="W460" s="287"/>
      <c r="X460" s="287"/>
      <c r="Y460" s="287"/>
      <c r="Z460" s="287"/>
      <c r="AA460" s="287"/>
      <c r="AB460" s="287"/>
      <c r="AC460" s="287"/>
      <c r="AD460" s="287"/>
      <c r="AE460" s="287"/>
      <c r="AF460" s="287"/>
      <c r="AG460" s="287"/>
      <c r="AH460" s="287"/>
      <c r="AI460" s="287"/>
      <c r="AJ460" s="287"/>
      <c r="AK460" s="287"/>
      <c r="AL460" s="287"/>
      <c r="AM460" s="287"/>
      <c r="AN460" s="287"/>
      <c r="AO460" s="287"/>
      <c r="AP460" s="287"/>
      <c r="AQ460" s="287"/>
      <c r="AR460" s="287"/>
      <c r="AS460" s="287"/>
      <c r="AT460" s="287"/>
      <c r="AU460" s="287"/>
      <c r="AV460" s="287"/>
      <c r="AW460" s="287"/>
      <c r="AX460" s="287"/>
      <c r="AY460" s="287"/>
      <c r="AZ460" s="287"/>
      <c r="BA460" s="287"/>
      <c r="BB460" s="287"/>
      <c r="BC460" s="287"/>
      <c r="BD460" s="287"/>
      <c r="BE460" s="287"/>
      <c r="BF460" s="287"/>
      <c r="BG460" s="287"/>
      <c r="BH460" s="287"/>
      <c r="BI460" s="287"/>
      <c r="BJ460" s="287"/>
      <c r="BK460" s="287"/>
      <c r="BL460" s="287"/>
      <c r="BM460" s="287"/>
      <c r="BN460" s="287"/>
      <c r="BO460" s="287"/>
      <c r="BP460" s="287"/>
      <c r="BQ460" s="287"/>
      <c r="BR460" s="287"/>
      <c r="BS460" s="287"/>
      <c r="BT460" s="287"/>
      <c r="BU460" s="287"/>
      <c r="BV460" s="287"/>
      <c r="BW460" s="287"/>
      <c r="BX460" s="287"/>
      <c r="BY460" s="287"/>
      <c r="BZ460" s="287"/>
      <c r="CA460" s="287"/>
      <c r="CB460" s="287"/>
      <c r="CC460" s="287"/>
      <c r="CD460" s="287"/>
      <c r="CE460" s="287"/>
      <c r="CF460" s="287"/>
      <c r="CG460" s="287"/>
      <c r="CH460" s="287"/>
      <c r="CI460" s="287"/>
      <c r="CJ460" s="287"/>
      <c r="CK460" s="287"/>
      <c r="CL460" s="287"/>
      <c r="CM460" s="287"/>
      <c r="CN460" s="287"/>
      <c r="CO460" s="287"/>
      <c r="CP460" s="287"/>
      <c r="CQ460" s="287"/>
      <c r="CR460" s="287"/>
      <c r="CS460" s="287"/>
      <c r="CT460" s="287"/>
      <c r="CU460" s="287"/>
      <c r="CV460" s="287"/>
      <c r="CW460" s="287"/>
    </row>
    <row r="461" spans="1:101">
      <c r="A461" s="287"/>
      <c r="B461" s="287"/>
      <c r="C461" s="287"/>
      <c r="D461" s="287"/>
      <c r="E461" s="287"/>
      <c r="F461" s="287"/>
      <c r="G461" s="287"/>
      <c r="H461" s="287"/>
      <c r="I461" s="287"/>
      <c r="J461" s="287"/>
      <c r="K461" s="287"/>
      <c r="L461" s="287"/>
      <c r="M461" s="287"/>
      <c r="N461" s="287"/>
      <c r="O461" s="287"/>
      <c r="P461" s="287"/>
      <c r="Q461" s="287"/>
      <c r="R461" s="287"/>
      <c r="S461" s="287"/>
      <c r="T461" s="287"/>
      <c r="U461" s="287"/>
      <c r="V461" s="287"/>
      <c r="W461" s="287"/>
      <c r="X461" s="287"/>
      <c r="Y461" s="287"/>
      <c r="Z461" s="287"/>
      <c r="AA461" s="287"/>
      <c r="AB461" s="287"/>
      <c r="AC461" s="287"/>
      <c r="AD461" s="287"/>
      <c r="AE461" s="287"/>
      <c r="AF461" s="287"/>
      <c r="AG461" s="287"/>
      <c r="AH461" s="287"/>
      <c r="AI461" s="287"/>
      <c r="AJ461" s="287"/>
      <c r="AK461" s="287"/>
      <c r="AL461" s="287"/>
      <c r="AM461" s="287"/>
      <c r="AN461" s="287"/>
      <c r="AO461" s="287"/>
      <c r="AP461" s="287"/>
      <c r="AQ461" s="287"/>
      <c r="AR461" s="287"/>
      <c r="AS461" s="287"/>
      <c r="AT461" s="287"/>
      <c r="AU461" s="287"/>
      <c r="AV461" s="287"/>
      <c r="AW461" s="287"/>
      <c r="AX461" s="287"/>
      <c r="AY461" s="287"/>
      <c r="AZ461" s="287"/>
      <c r="BA461" s="287"/>
      <c r="BB461" s="287"/>
      <c r="BC461" s="287"/>
      <c r="BD461" s="287"/>
      <c r="BE461" s="287"/>
      <c r="BF461" s="287"/>
      <c r="BG461" s="287"/>
      <c r="BH461" s="287"/>
      <c r="BI461" s="287"/>
      <c r="BJ461" s="287"/>
      <c r="BK461" s="287"/>
      <c r="BL461" s="287"/>
      <c r="BM461" s="287"/>
      <c r="BN461" s="287"/>
      <c r="BO461" s="287"/>
      <c r="BP461" s="287"/>
      <c r="BQ461" s="287"/>
      <c r="BR461" s="287"/>
      <c r="BS461" s="287"/>
      <c r="BT461" s="287"/>
      <c r="BU461" s="287"/>
      <c r="BV461" s="287"/>
      <c r="BW461" s="287"/>
      <c r="BX461" s="287"/>
      <c r="BY461" s="287"/>
      <c r="BZ461" s="287"/>
      <c r="CA461" s="287"/>
      <c r="CB461" s="287"/>
      <c r="CC461" s="287"/>
      <c r="CD461" s="287"/>
      <c r="CE461" s="287"/>
      <c r="CF461" s="287"/>
      <c r="CG461" s="287"/>
      <c r="CH461" s="287"/>
      <c r="CI461" s="287"/>
      <c r="CJ461" s="287"/>
      <c r="CK461" s="287"/>
      <c r="CL461" s="287"/>
      <c r="CM461" s="287"/>
      <c r="CN461" s="287"/>
      <c r="CO461" s="287"/>
      <c r="CP461" s="287"/>
      <c r="CQ461" s="287"/>
      <c r="CR461" s="287"/>
      <c r="CS461" s="287"/>
      <c r="CT461" s="287"/>
      <c r="CU461" s="287"/>
      <c r="CV461" s="287"/>
      <c r="CW461" s="287"/>
    </row>
    <row r="462" spans="1:101">
      <c r="A462" s="287"/>
      <c r="B462" s="287"/>
      <c r="C462" s="287"/>
      <c r="D462" s="287"/>
      <c r="E462" s="287"/>
      <c r="F462" s="287"/>
      <c r="G462" s="287"/>
      <c r="H462" s="287"/>
      <c r="I462" s="287"/>
      <c r="J462" s="287"/>
      <c r="K462" s="287"/>
      <c r="L462" s="287"/>
      <c r="M462" s="287"/>
      <c r="N462" s="287"/>
      <c r="O462" s="287"/>
      <c r="P462" s="287"/>
      <c r="Q462" s="287"/>
      <c r="R462" s="287"/>
      <c r="S462" s="287"/>
      <c r="T462" s="287"/>
      <c r="U462" s="287"/>
      <c r="V462" s="287"/>
      <c r="W462" s="287"/>
      <c r="X462" s="287"/>
      <c r="Y462" s="287"/>
      <c r="Z462" s="287"/>
      <c r="AA462" s="287"/>
      <c r="AB462" s="287"/>
      <c r="AC462" s="287"/>
      <c r="AD462" s="287"/>
      <c r="AE462" s="287"/>
      <c r="AF462" s="287"/>
      <c r="AG462" s="287"/>
      <c r="AH462" s="287"/>
      <c r="AI462" s="287"/>
      <c r="AJ462" s="287"/>
      <c r="AK462" s="287"/>
      <c r="AL462" s="287"/>
      <c r="AM462" s="287"/>
      <c r="AN462" s="287"/>
      <c r="AO462" s="287"/>
      <c r="AP462" s="287"/>
      <c r="AQ462" s="287"/>
      <c r="AR462" s="287"/>
      <c r="AS462" s="287"/>
      <c r="AT462" s="287"/>
      <c r="AU462" s="287"/>
      <c r="AV462" s="287"/>
      <c r="AW462" s="287"/>
      <c r="AX462" s="287"/>
      <c r="AY462" s="287"/>
      <c r="AZ462" s="287"/>
      <c r="BA462" s="287"/>
      <c r="BB462" s="287"/>
      <c r="BC462" s="287"/>
      <c r="BD462" s="287"/>
      <c r="BE462" s="287"/>
      <c r="BF462" s="287"/>
      <c r="BG462" s="287"/>
      <c r="BH462" s="287"/>
      <c r="BI462" s="287"/>
      <c r="BJ462" s="287"/>
      <c r="BK462" s="287"/>
      <c r="BL462" s="287"/>
      <c r="BM462" s="287"/>
      <c r="BN462" s="287"/>
      <c r="BO462" s="287"/>
      <c r="BP462" s="287"/>
      <c r="BQ462" s="287"/>
      <c r="BR462" s="287"/>
      <c r="BS462" s="287"/>
      <c r="BT462" s="287"/>
      <c r="BU462" s="287"/>
      <c r="BV462" s="287"/>
      <c r="BW462" s="287"/>
      <c r="BX462" s="287"/>
      <c r="BY462" s="287"/>
      <c r="BZ462" s="287"/>
      <c r="CA462" s="287"/>
      <c r="CB462" s="287"/>
      <c r="CC462" s="287"/>
      <c r="CD462" s="287"/>
      <c r="CE462" s="287"/>
      <c r="CF462" s="287"/>
      <c r="CG462" s="287"/>
      <c r="CH462" s="287"/>
      <c r="CI462" s="287"/>
      <c r="CJ462" s="287"/>
      <c r="CK462" s="287"/>
      <c r="CL462" s="287"/>
      <c r="CM462" s="287"/>
      <c r="CN462" s="287"/>
      <c r="CO462" s="287"/>
      <c r="CP462" s="287"/>
      <c r="CQ462" s="287"/>
      <c r="CR462" s="287"/>
      <c r="CS462" s="287"/>
      <c r="CT462" s="287"/>
      <c r="CU462" s="287"/>
      <c r="CV462" s="287"/>
      <c r="CW462" s="287"/>
    </row>
    <row r="463" spans="1:101">
      <c r="A463" s="287"/>
      <c r="B463" s="287"/>
      <c r="C463" s="287"/>
      <c r="D463" s="287"/>
      <c r="E463" s="287"/>
      <c r="F463" s="287"/>
      <c r="G463" s="287"/>
      <c r="H463" s="287"/>
      <c r="I463" s="287"/>
      <c r="J463" s="287"/>
      <c r="K463" s="287"/>
      <c r="L463" s="287"/>
      <c r="M463" s="287"/>
      <c r="N463" s="287"/>
      <c r="O463" s="287"/>
      <c r="P463" s="287"/>
      <c r="Q463" s="287"/>
      <c r="R463" s="287"/>
      <c r="S463" s="287"/>
      <c r="T463" s="287"/>
      <c r="U463" s="287"/>
      <c r="V463" s="287"/>
      <c r="W463" s="287"/>
      <c r="X463" s="287"/>
      <c r="Y463" s="287"/>
      <c r="Z463" s="287"/>
      <c r="AA463" s="287"/>
      <c r="AB463" s="287"/>
      <c r="AC463" s="287"/>
      <c r="AD463" s="287"/>
      <c r="AE463" s="287"/>
      <c r="AF463" s="287"/>
      <c r="AG463" s="287"/>
      <c r="AH463" s="287"/>
      <c r="AI463" s="287"/>
      <c r="AJ463" s="287"/>
      <c r="AK463" s="287"/>
      <c r="AL463" s="287"/>
      <c r="AM463" s="287"/>
      <c r="AN463" s="287"/>
      <c r="AO463" s="287"/>
      <c r="AP463" s="287"/>
      <c r="AQ463" s="287"/>
      <c r="AR463" s="287"/>
      <c r="AS463" s="287"/>
      <c r="AT463" s="287"/>
      <c r="AU463" s="287"/>
      <c r="AV463" s="287"/>
      <c r="AW463" s="287"/>
      <c r="AX463" s="287"/>
      <c r="AY463" s="287"/>
      <c r="AZ463" s="287"/>
      <c r="BA463" s="287"/>
      <c r="BB463" s="287"/>
      <c r="BC463" s="287"/>
      <c r="BD463" s="287"/>
      <c r="BE463" s="287"/>
      <c r="BF463" s="287"/>
      <c r="BG463" s="287"/>
      <c r="BH463" s="287"/>
      <c r="BI463" s="287"/>
      <c r="BJ463" s="287"/>
      <c r="BK463" s="287"/>
      <c r="BL463" s="287"/>
      <c r="BM463" s="287"/>
      <c r="BN463" s="287"/>
      <c r="BO463" s="287"/>
      <c r="BP463" s="287"/>
      <c r="BQ463" s="287"/>
      <c r="BR463" s="287"/>
      <c r="BS463" s="287"/>
      <c r="BT463" s="287"/>
      <c r="BU463" s="287"/>
      <c r="BV463" s="287"/>
      <c r="BW463" s="287"/>
      <c r="BX463" s="287"/>
      <c r="BY463" s="287"/>
      <c r="BZ463" s="287"/>
      <c r="CA463" s="287"/>
      <c r="CB463" s="287"/>
      <c r="CC463" s="287"/>
      <c r="CD463" s="287"/>
      <c r="CE463" s="287"/>
      <c r="CF463" s="287"/>
      <c r="CG463" s="287"/>
      <c r="CH463" s="287"/>
      <c r="CI463" s="287"/>
      <c r="CJ463" s="287"/>
      <c r="CK463" s="287"/>
      <c r="CL463" s="287"/>
      <c r="CM463" s="287"/>
      <c r="CN463" s="287"/>
      <c r="CO463" s="287"/>
      <c r="CP463" s="287"/>
      <c r="CQ463" s="287"/>
      <c r="CR463" s="287"/>
      <c r="CS463" s="287"/>
      <c r="CT463" s="287"/>
      <c r="CU463" s="287"/>
      <c r="CV463" s="287"/>
      <c r="CW463" s="287"/>
    </row>
    <row r="464" spans="1:101">
      <c r="A464" s="287"/>
      <c r="B464" s="287"/>
      <c r="C464" s="287"/>
      <c r="D464" s="287"/>
      <c r="E464" s="287"/>
      <c r="F464" s="287"/>
      <c r="G464" s="287"/>
      <c r="H464" s="287"/>
      <c r="I464" s="287"/>
      <c r="J464" s="287"/>
      <c r="K464" s="287"/>
      <c r="L464" s="287"/>
      <c r="M464" s="287"/>
      <c r="N464" s="287"/>
      <c r="O464" s="287"/>
      <c r="P464" s="287"/>
      <c r="Q464" s="287"/>
      <c r="R464" s="287"/>
      <c r="S464" s="287"/>
      <c r="T464" s="287"/>
      <c r="U464" s="287"/>
      <c r="V464" s="287"/>
      <c r="W464" s="287"/>
      <c r="X464" s="287"/>
      <c r="Y464" s="287"/>
      <c r="Z464" s="287"/>
      <c r="AA464" s="287"/>
      <c r="AB464" s="287"/>
      <c r="AC464" s="287"/>
      <c r="AD464" s="287"/>
      <c r="AE464" s="287"/>
      <c r="AF464" s="287"/>
      <c r="AG464" s="287"/>
      <c r="AH464" s="287"/>
      <c r="AI464" s="287"/>
      <c r="AJ464" s="287"/>
      <c r="AK464" s="287"/>
      <c r="AL464" s="287"/>
      <c r="AM464" s="287"/>
      <c r="AN464" s="287"/>
      <c r="AO464" s="287"/>
      <c r="AP464" s="287"/>
      <c r="AQ464" s="287"/>
      <c r="AR464" s="287"/>
      <c r="AS464" s="287"/>
      <c r="AT464" s="287"/>
      <c r="AU464" s="287"/>
      <c r="AV464" s="287"/>
      <c r="AW464" s="287"/>
      <c r="AX464" s="287"/>
      <c r="AY464" s="287"/>
      <c r="AZ464" s="287"/>
      <c r="BA464" s="287"/>
      <c r="BB464" s="287"/>
      <c r="BC464" s="287"/>
      <c r="BD464" s="287"/>
      <c r="BE464" s="287"/>
      <c r="BF464" s="287"/>
      <c r="BG464" s="287"/>
      <c r="BH464" s="287"/>
      <c r="BI464" s="287"/>
      <c r="BJ464" s="287"/>
      <c r="BK464" s="287"/>
      <c r="BL464" s="287"/>
      <c r="BM464" s="287"/>
      <c r="BN464" s="287"/>
      <c r="BO464" s="287"/>
      <c r="BP464" s="287"/>
      <c r="BQ464" s="287"/>
      <c r="BR464" s="287"/>
      <c r="BS464" s="287"/>
      <c r="BT464" s="287"/>
      <c r="BU464" s="287"/>
      <c r="BV464" s="287"/>
      <c r="BW464" s="287"/>
      <c r="BX464" s="287"/>
      <c r="BY464" s="287"/>
      <c r="BZ464" s="287"/>
      <c r="CA464" s="287"/>
      <c r="CB464" s="287"/>
      <c r="CC464" s="287"/>
      <c r="CD464" s="287"/>
      <c r="CE464" s="287"/>
      <c r="CF464" s="287"/>
      <c r="CG464" s="287"/>
      <c r="CH464" s="287"/>
      <c r="CI464" s="287"/>
      <c r="CJ464" s="287"/>
      <c r="CK464" s="287"/>
      <c r="CL464" s="287"/>
      <c r="CM464" s="287"/>
      <c r="CN464" s="287"/>
      <c r="CO464" s="287"/>
      <c r="CP464" s="287"/>
      <c r="CQ464" s="287"/>
      <c r="CR464" s="287"/>
      <c r="CS464" s="287"/>
      <c r="CT464" s="287"/>
      <c r="CU464" s="287"/>
      <c r="CV464" s="287"/>
      <c r="CW464" s="287"/>
    </row>
  </sheetData>
  <mergeCells count="11">
    <mergeCell ref="B117:B118"/>
    <mergeCell ref="C117:C118"/>
    <mergeCell ref="D117:D118"/>
    <mergeCell ref="E117:E118"/>
    <mergeCell ref="F118:G118"/>
    <mergeCell ref="F82:G82"/>
    <mergeCell ref="B3:E3"/>
    <mergeCell ref="B81:B82"/>
    <mergeCell ref="C81:C82"/>
    <mergeCell ref="D81:D82"/>
    <mergeCell ref="E81:E8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workbookViewId="0"/>
  </sheetViews>
  <sheetFormatPr defaultColWidth="0" defaultRowHeight="14.25" customHeight="1"/>
  <cols>
    <col min="1" max="1" width="47.5546875" customWidth="1"/>
    <col min="2" max="2" width="15.5546875" customWidth="1"/>
    <col min="3" max="3" width="20.44140625" customWidth="1"/>
    <col min="4" max="4" width="12" customWidth="1"/>
    <col min="5" max="7" width="9" customWidth="1"/>
    <col min="8" max="8" width="14.44140625" customWidth="1"/>
    <col min="9" max="16384" width="9" hidden="1"/>
  </cols>
  <sheetData>
    <row r="1" spans="1:40" s="28" customFormat="1" ht="12.75" customHeight="1"/>
    <row r="2" spans="1:40" s="28" customFormat="1" ht="18.75" customHeight="1">
      <c r="A2" s="12" t="s">
        <v>297</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462" t="s">
        <v>298</v>
      </c>
      <c r="B3" s="462"/>
      <c r="C3" s="462"/>
      <c r="D3" s="462"/>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4">
      <c r="A6" s="15" t="s">
        <v>299</v>
      </c>
      <c r="B6" s="16"/>
      <c r="C6" s="16"/>
      <c r="D6" s="17"/>
    </row>
    <row r="7" spans="1:40" s="6" customFormat="1" ht="11.4">
      <c r="A7" s="38"/>
      <c r="B7" s="13"/>
      <c r="C7" s="13"/>
      <c r="D7" s="8"/>
    </row>
    <row r="8" spans="1:40" s="35" customFormat="1" ht="22.8">
      <c r="A8" s="186" t="s">
        <v>300</v>
      </c>
      <c r="B8" s="183" t="s">
        <v>301</v>
      </c>
      <c r="C8" s="183" t="s">
        <v>302</v>
      </c>
      <c r="D8" s="205" t="s">
        <v>150</v>
      </c>
      <c r="E8" s="6" t="s">
        <v>303</v>
      </c>
      <c r="F8" s="6"/>
      <c r="G8" s="6"/>
      <c r="H8" s="6"/>
    </row>
    <row r="9" spans="1:40" s="35" customFormat="1" ht="11.4">
      <c r="A9" s="200"/>
      <c r="B9" s="206"/>
      <c r="C9" s="206"/>
      <c r="D9" s="206"/>
      <c r="E9" s="6" t="s">
        <v>304</v>
      </c>
      <c r="F9" s="6"/>
      <c r="G9" s="6"/>
      <c r="H9" s="6"/>
    </row>
    <row r="10" spans="1:40" s="35" customFormat="1" ht="11.4">
      <c r="A10" s="200"/>
      <c r="B10" s="206"/>
      <c r="C10" s="206"/>
      <c r="D10" s="206"/>
      <c r="E10" s="6"/>
      <c r="F10" s="6"/>
      <c r="G10" s="6"/>
      <c r="H10" s="6"/>
    </row>
    <row r="11" spans="1:40" s="35" customFormat="1" ht="11.4">
      <c r="A11" s="200"/>
      <c r="B11" s="206"/>
      <c r="C11" s="206"/>
      <c r="D11" s="206"/>
      <c r="E11" s="6"/>
      <c r="F11" s="100"/>
      <c r="G11" s="6"/>
      <c r="H11" s="6"/>
    </row>
    <row r="12" spans="1:40" s="35" customFormat="1" ht="11.4">
      <c r="A12" s="200"/>
      <c r="B12" s="206"/>
      <c r="C12" s="206"/>
      <c r="D12" s="206"/>
      <c r="E12" s="6"/>
      <c r="F12" s="6"/>
      <c r="G12" s="6"/>
      <c r="H12" s="6"/>
    </row>
    <row r="13" spans="1:40" s="35" customFormat="1" ht="11.4">
      <c r="A13" s="200"/>
      <c r="B13" s="206"/>
      <c r="C13" s="206"/>
      <c r="D13" s="206"/>
      <c r="E13" s="6"/>
      <c r="F13" s="100"/>
      <c r="G13" s="6"/>
      <c r="H13" s="6"/>
    </row>
    <row r="14" spans="1:40" s="35" customFormat="1" ht="11.4">
      <c r="A14" s="200"/>
      <c r="B14" s="206"/>
      <c r="C14" s="206"/>
      <c r="D14" s="206"/>
      <c r="E14" s="6"/>
      <c r="F14" s="6"/>
      <c r="G14" s="6"/>
      <c r="H14" s="6"/>
    </row>
    <row r="15" spans="1:40" s="6" customFormat="1" ht="11.4">
      <c r="A15" s="38"/>
      <c r="B15" s="13"/>
      <c r="C15" s="13"/>
      <c r="D15" s="8"/>
    </row>
    <row r="16" spans="1:40" s="14" customFormat="1" ht="11.4">
      <c r="A16" s="15" t="s">
        <v>305</v>
      </c>
      <c r="B16" s="16"/>
      <c r="C16" s="16"/>
      <c r="D16" s="17"/>
    </row>
    <row r="17" spans="1:8" s="1" customFormat="1" ht="14.4"/>
    <row r="18" spans="1:8" s="35" customFormat="1" ht="22.8">
      <c r="A18" s="186" t="s">
        <v>300</v>
      </c>
      <c r="B18" s="183" t="s">
        <v>301</v>
      </c>
      <c r="C18" s="183" t="s">
        <v>302</v>
      </c>
      <c r="D18" s="205" t="s">
        <v>150</v>
      </c>
      <c r="E18" s="6" t="s">
        <v>306</v>
      </c>
      <c r="F18" s="6"/>
      <c r="G18" s="6"/>
      <c r="H18" s="6"/>
    </row>
    <row r="19" spans="1:8" s="35" customFormat="1" ht="11.4">
      <c r="A19" s="200"/>
      <c r="B19" s="202"/>
      <c r="C19" s="202"/>
      <c r="D19" s="202"/>
      <c r="E19" s="6" t="s">
        <v>304</v>
      </c>
      <c r="F19" s="6"/>
      <c r="G19" s="6"/>
      <c r="H19" s="6"/>
    </row>
    <row r="20" spans="1:8" s="35" customFormat="1" ht="11.4">
      <c r="A20" s="200"/>
      <c r="B20" s="202"/>
      <c r="C20" s="202"/>
      <c r="D20" s="202"/>
      <c r="E20" s="6"/>
      <c r="F20" s="6"/>
      <c r="G20" s="6"/>
      <c r="H20" s="6"/>
    </row>
    <row r="21" spans="1:8" s="35" customFormat="1" ht="11.4">
      <c r="A21" s="200"/>
      <c r="B21" s="202"/>
      <c r="C21" s="202"/>
      <c r="D21" s="202"/>
      <c r="E21" s="6"/>
      <c r="F21" s="6"/>
      <c r="G21" s="6"/>
      <c r="H21" s="6"/>
    </row>
    <row r="22" spans="1:8" s="35" customFormat="1" ht="11.4">
      <c r="A22" s="200"/>
      <c r="B22" s="202"/>
      <c r="C22" s="202"/>
      <c r="D22" s="202"/>
      <c r="E22" s="6"/>
      <c r="F22" s="6"/>
      <c r="G22" s="6"/>
      <c r="H22" s="6"/>
    </row>
    <row r="23" spans="1:8" s="35" customFormat="1" ht="11.4">
      <c r="A23" s="200"/>
      <c r="B23" s="202"/>
      <c r="C23" s="202"/>
      <c r="D23" s="202"/>
      <c r="E23" s="6"/>
      <c r="F23" s="6"/>
      <c r="G23" s="6"/>
      <c r="H23" s="6"/>
    </row>
    <row r="24" spans="1:8" s="36" customFormat="1" ht="12" customHeight="1">
      <c r="A24" s="200"/>
      <c r="B24" s="202"/>
      <c r="C24" s="202"/>
      <c r="D24" s="202"/>
      <c r="E24" s="1"/>
      <c r="F24" s="1"/>
      <c r="G24" s="1"/>
      <c r="H24" s="1"/>
    </row>
    <row r="25" spans="1:8" s="1" customFormat="1" ht="14.4">
      <c r="B25" s="104"/>
      <c r="C25" s="104"/>
      <c r="D25" s="104"/>
    </row>
    <row r="26" spans="1:8" s="14" customFormat="1" ht="11.4">
      <c r="A26" s="15" t="s">
        <v>307</v>
      </c>
      <c r="B26" s="16"/>
      <c r="C26" s="16"/>
      <c r="D26" s="17"/>
    </row>
    <row r="27" spans="1:8" ht="14.25" customHeight="1">
      <c r="A27" s="1"/>
      <c r="B27" s="1"/>
      <c r="C27" s="1"/>
      <c r="D27" s="1"/>
      <c r="E27" s="1"/>
      <c r="F27" s="1"/>
      <c r="G27" s="1"/>
      <c r="H27" s="1"/>
    </row>
    <row r="28" spans="1:8" ht="22.8">
      <c r="B28" s="149" t="s">
        <v>301</v>
      </c>
      <c r="C28" s="149" t="s">
        <v>302</v>
      </c>
      <c r="D28" s="150" t="s">
        <v>150</v>
      </c>
      <c r="E28" s="1"/>
      <c r="F28" s="1"/>
      <c r="G28" s="1"/>
      <c r="H28" s="1"/>
    </row>
    <row r="29" spans="1:8" ht="14.25" customHeight="1">
      <c r="A29" s="184" t="s">
        <v>308</v>
      </c>
      <c r="B29" s="190">
        <v>55.222034564353955</v>
      </c>
      <c r="C29" s="190">
        <v>55.788326884295699</v>
      </c>
      <c r="D29" s="190">
        <v>20.063384085740729</v>
      </c>
      <c r="E29" s="1"/>
      <c r="F29" s="1"/>
      <c r="G29" s="1"/>
      <c r="H29" s="1"/>
    </row>
    <row r="30" spans="1:8" ht="14.25" customHeight="1">
      <c r="A30" s="1"/>
      <c r="B30" s="1"/>
      <c r="C30" s="1"/>
      <c r="D30" s="1"/>
      <c r="E30" s="1"/>
      <c r="F30" s="1"/>
      <c r="G30" s="1"/>
      <c r="H30" s="1"/>
    </row>
    <row r="31" spans="1:8" s="65" customFormat="1" ht="14.25" customHeight="1">
      <c r="A31" s="15" t="s">
        <v>309</v>
      </c>
    </row>
    <row r="32" spans="1:8" ht="14.25" customHeight="1">
      <c r="A32" s="106" t="s">
        <v>310</v>
      </c>
      <c r="B32" s="1"/>
      <c r="C32" s="1"/>
      <c r="D32" s="1"/>
      <c r="E32" s="1"/>
      <c r="F32" s="1"/>
      <c r="G32" s="1"/>
      <c r="H32" s="1"/>
    </row>
    <row r="33" spans="1:8" ht="14.25" customHeight="1">
      <c r="A33" s="1"/>
      <c r="B33" s="1"/>
      <c r="C33" s="1"/>
      <c r="D33" s="1"/>
      <c r="E33" s="1"/>
      <c r="F33" s="1"/>
      <c r="G33" s="1"/>
      <c r="H33" s="1"/>
    </row>
    <row r="34" spans="1:8" ht="26.25" customHeight="1">
      <c r="B34" s="149" t="s">
        <v>301</v>
      </c>
      <c r="C34" s="149" t="s">
        <v>302</v>
      </c>
      <c r="D34" s="150" t="s">
        <v>150</v>
      </c>
      <c r="E34" s="1"/>
      <c r="F34" s="1"/>
      <c r="G34" s="1"/>
      <c r="H34" s="1"/>
    </row>
    <row r="35" spans="1:8" ht="14.25" customHeight="1">
      <c r="A35" s="184" t="s">
        <v>311</v>
      </c>
      <c r="B35" s="206">
        <v>53.15028478452524</v>
      </c>
      <c r="C35" s="206">
        <v>53.570923042137856</v>
      </c>
      <c r="D35" s="206">
        <v>18.823954120088096</v>
      </c>
      <c r="E35" s="1"/>
      <c r="F35" s="1"/>
      <c r="G35" s="1"/>
      <c r="H35" s="1"/>
    </row>
    <row r="36" spans="1:8" ht="14.25" customHeight="1">
      <c r="A36" t="s">
        <v>312</v>
      </c>
    </row>
    <row r="37" spans="1:8" s="65" customFormat="1" ht="14.25" customHeight="1">
      <c r="A37" s="15" t="s">
        <v>313</v>
      </c>
    </row>
    <row r="38" spans="1:8" ht="14.25" customHeight="1">
      <c r="A38" s="1"/>
      <c r="B38" s="1"/>
      <c r="C38" s="1"/>
      <c r="D38" s="1"/>
      <c r="E38" s="1"/>
      <c r="F38" s="1"/>
      <c r="G38" s="1"/>
      <c r="H38" s="1"/>
    </row>
    <row r="39" spans="1:8" ht="22.8">
      <c r="A39" s="1"/>
      <c r="B39" s="149" t="s">
        <v>301</v>
      </c>
      <c r="C39" s="149" t="s">
        <v>302</v>
      </c>
      <c r="D39" s="150" t="s">
        <v>150</v>
      </c>
      <c r="E39" s="1"/>
      <c r="F39" s="1"/>
      <c r="G39" s="1"/>
      <c r="H39" s="1"/>
    </row>
    <row r="40" spans="1:8" ht="14.25" customHeight="1">
      <c r="A40" s="184" t="s">
        <v>314</v>
      </c>
      <c r="B40" s="206">
        <f>B29-B35</f>
        <v>2.0717497798287141</v>
      </c>
      <c r="C40" s="206">
        <f t="shared" ref="C40:D40" si="0">C29-C35</f>
        <v>2.217403842157843</v>
      </c>
      <c r="D40" s="206">
        <f t="shared" si="0"/>
        <v>1.2394299656526329</v>
      </c>
      <c r="E40" s="1"/>
      <c r="F40" s="1"/>
      <c r="G40" s="97"/>
      <c r="H40" s="1"/>
    </row>
    <row r="41" spans="1:8" ht="14.25" customHeight="1">
      <c r="A41" s="1"/>
      <c r="B41" s="1"/>
      <c r="C41" s="1"/>
      <c r="D41" s="1"/>
      <c r="E41" s="1"/>
      <c r="F41" s="1"/>
      <c r="G41" s="1"/>
      <c r="H41" s="1"/>
    </row>
    <row r="42" spans="1:8" s="66" customFormat="1" ht="14.25" customHeight="1">
      <c r="A42" s="68" t="s">
        <v>315</v>
      </c>
      <c r="D42" s="67"/>
    </row>
    <row r="43" spans="1:8" ht="28.35" customHeight="1">
      <c r="A43" s="477" t="s">
        <v>316</v>
      </c>
      <c r="B43" s="477"/>
      <c r="C43" s="477"/>
      <c r="D43" s="477"/>
      <c r="E43" s="477"/>
      <c r="F43" s="477"/>
      <c r="G43" s="477"/>
      <c r="H43" s="477"/>
    </row>
    <row r="44" spans="1:8" ht="14.25" customHeight="1">
      <c r="A44" s="1"/>
      <c r="B44" s="1"/>
      <c r="C44" s="1"/>
      <c r="D44" s="97"/>
      <c r="E44" s="1"/>
      <c r="F44" s="1"/>
      <c r="G44" s="1"/>
      <c r="H44" s="1"/>
    </row>
    <row r="45" spans="1:8" ht="22.8">
      <c r="A45" s="1"/>
      <c r="B45" s="149" t="s">
        <v>301</v>
      </c>
      <c r="C45" s="149" t="s">
        <v>302</v>
      </c>
      <c r="D45" s="150" t="s">
        <v>150</v>
      </c>
      <c r="E45" s="1"/>
      <c r="F45" s="1"/>
      <c r="G45" s="1"/>
      <c r="H45" s="1"/>
    </row>
    <row r="46" spans="1:8" ht="14.25" customHeight="1">
      <c r="A46" s="184" t="s">
        <v>317</v>
      </c>
      <c r="B46" s="207">
        <f>'3c Demand'!D43*'3c Demand'!F18</f>
        <v>0.28439010868814596</v>
      </c>
      <c r="C46" s="207">
        <f>'3c Demand'!D49*'3c Demand'!F19</f>
        <v>0.30431707218571341</v>
      </c>
      <c r="D46" s="207">
        <f>'3c Demand'!D30</f>
        <v>0.41899999999999998</v>
      </c>
      <c r="E46" s="1"/>
      <c r="F46" s="98"/>
      <c r="G46" s="1"/>
      <c r="H46" s="1"/>
    </row>
    <row r="47" spans="1:8" ht="14.25" customHeight="1">
      <c r="A47" s="184" t="s">
        <v>318</v>
      </c>
      <c r="B47" s="207">
        <f>'3c Demand'!D18</f>
        <v>0.56568023224679598</v>
      </c>
      <c r="C47" s="207">
        <f>'3c Demand'!D19</f>
        <v>0.60980965243194918</v>
      </c>
      <c r="D47" s="207">
        <f>'3c Demand'!C38</f>
        <v>0.75660774954319976</v>
      </c>
      <c r="E47" s="1"/>
      <c r="F47" s="1"/>
      <c r="G47" s="1"/>
      <c r="H47" s="1"/>
    </row>
    <row r="48" spans="1:8" ht="14.25" customHeight="1">
      <c r="A48" s="184" t="s">
        <v>319</v>
      </c>
      <c r="B48" s="191">
        <f>B46/B47</f>
        <v>0.50274005078556772</v>
      </c>
      <c r="C48" s="191">
        <f t="shared" ref="C48:D48" si="1">C46/C47</f>
        <v>0.4990361680437212</v>
      </c>
      <c r="D48" s="191">
        <f t="shared" si="1"/>
        <v>0.55378761353286465</v>
      </c>
      <c r="E48" s="1"/>
      <c r="F48" s="97"/>
      <c r="G48" s="1"/>
      <c r="H48" s="1"/>
    </row>
    <row r="49" spans="1:8" ht="14.25" customHeight="1">
      <c r="A49" s="1"/>
      <c r="B49" s="1"/>
      <c r="C49" s="1"/>
      <c r="D49" s="97"/>
      <c r="E49" s="1"/>
      <c r="F49" s="97"/>
      <c r="G49" s="1"/>
      <c r="H49" s="1"/>
    </row>
    <row r="50" spans="1:8" s="65" customFormat="1" ht="14.25" customHeight="1">
      <c r="A50" s="68" t="s">
        <v>320</v>
      </c>
      <c r="D50" s="76"/>
    </row>
    <row r="51" spans="1:8" ht="14.25" customHeight="1">
      <c r="A51" s="1"/>
      <c r="B51" s="1"/>
      <c r="C51" s="1"/>
      <c r="D51" s="99"/>
      <c r="E51" s="1"/>
      <c r="F51" s="1"/>
      <c r="G51" s="1"/>
      <c r="H51" s="1"/>
    </row>
    <row r="52" spans="1:8" ht="22.8">
      <c r="A52" s="1"/>
      <c r="B52" s="149" t="s">
        <v>301</v>
      </c>
      <c r="C52" s="149" t="s">
        <v>302</v>
      </c>
      <c r="D52" s="150" t="s">
        <v>150</v>
      </c>
      <c r="E52" s="1"/>
      <c r="F52" s="1"/>
      <c r="G52" s="1"/>
      <c r="H52" s="1"/>
    </row>
    <row r="53" spans="1:8" ht="14.25" customHeight="1">
      <c r="A53" s="184" t="s">
        <v>321</v>
      </c>
      <c r="B53" s="208">
        <f>B40*B48</f>
        <v>1.0415515895260765</v>
      </c>
      <c r="C53" s="208">
        <f>C40*C48</f>
        <v>1.1065647163958743</v>
      </c>
      <c r="D53" s="208">
        <f>D40*D48</f>
        <v>0.68638096281989192</v>
      </c>
      <c r="E53" s="1"/>
      <c r="F53" s="1"/>
      <c r="G53" s="97"/>
      <c r="H53" s="1"/>
    </row>
    <row r="54" spans="1:8" ht="14.25" customHeight="1">
      <c r="A54" s="1"/>
      <c r="B54" s="1"/>
      <c r="C54" s="1"/>
      <c r="D54" s="1"/>
      <c r="E54" s="1"/>
      <c r="F54" s="1"/>
      <c r="G54" s="1"/>
      <c r="H54" s="1"/>
    </row>
    <row r="55" spans="1:8" s="65" customFormat="1" ht="14.25" customHeight="1">
      <c r="A55" s="68" t="s">
        <v>322</v>
      </c>
      <c r="D55" s="76"/>
    </row>
    <row r="56" spans="1:8" ht="14.25" customHeight="1">
      <c r="A56" s="106" t="s">
        <v>323</v>
      </c>
      <c r="B56" s="1"/>
      <c r="C56" s="1"/>
      <c r="D56" s="1"/>
      <c r="E56" s="1"/>
      <c r="F56" s="1"/>
      <c r="G56" s="1"/>
      <c r="H56" s="1"/>
    </row>
    <row r="57" spans="1:8" ht="14.25" customHeight="1">
      <c r="A57" s="1" t="s">
        <v>324</v>
      </c>
      <c r="B57" s="1"/>
      <c r="C57" s="1"/>
      <c r="D57" s="1"/>
      <c r="E57" s="1"/>
      <c r="F57" s="1"/>
      <c r="G57" s="1"/>
      <c r="H57" s="1"/>
    </row>
    <row r="58" spans="1:8" ht="14.25" customHeight="1">
      <c r="A58" s="1"/>
      <c r="B58" s="1"/>
      <c r="C58" s="1"/>
      <c r="D58" s="1"/>
      <c r="E58" s="1"/>
      <c r="F58" s="1"/>
      <c r="G58" s="1"/>
      <c r="H58" s="1"/>
    </row>
    <row r="59" spans="1:8" ht="22.8">
      <c r="A59" s="1"/>
      <c r="B59" s="183" t="s">
        <v>301</v>
      </c>
      <c r="C59" s="183" t="s">
        <v>302</v>
      </c>
      <c r="D59" s="205" t="s">
        <v>150</v>
      </c>
      <c r="E59" s="1"/>
      <c r="F59" s="1"/>
      <c r="G59" s="1"/>
      <c r="H59" s="1"/>
    </row>
    <row r="60" spans="1:8" ht="14.25" customHeight="1">
      <c r="A60" s="209" t="s">
        <v>325</v>
      </c>
      <c r="B60" s="210">
        <v>0.15</v>
      </c>
      <c r="C60" s="210">
        <v>0.15</v>
      </c>
      <c r="D60" s="210">
        <v>0.15</v>
      </c>
      <c r="E60" s="1"/>
      <c r="F60" s="1"/>
      <c r="G60" s="1"/>
      <c r="H60" s="1"/>
    </row>
    <row r="61" spans="1:8" ht="14.25" customHeight="1">
      <c r="A61" s="209" t="s">
        <v>326</v>
      </c>
      <c r="B61" s="210">
        <f>1/(1-B60)</f>
        <v>1.1764705882352942</v>
      </c>
      <c r="C61" s="210">
        <f t="shared" ref="C61:D61" si="2">1/(1-C60)</f>
        <v>1.1764705882352942</v>
      </c>
      <c r="D61" s="210">
        <f t="shared" si="2"/>
        <v>1.1764705882352942</v>
      </c>
      <c r="E61" s="1"/>
      <c r="F61" s="1"/>
      <c r="G61" s="1"/>
      <c r="H61" s="1"/>
    </row>
    <row r="62" spans="1:8" ht="14.25" customHeight="1">
      <c r="A62" s="1"/>
      <c r="B62" s="101"/>
      <c r="C62" s="101"/>
      <c r="D62" s="102"/>
      <c r="E62" s="1"/>
      <c r="F62" s="1"/>
      <c r="G62" s="1"/>
      <c r="H62" s="1"/>
    </row>
    <row r="63" spans="1:8" ht="14.25" customHeight="1">
      <c r="A63" s="209" t="s">
        <v>322</v>
      </c>
      <c r="B63" s="211">
        <f>B53*B61</f>
        <v>1.2253548112071488</v>
      </c>
      <c r="C63" s="211">
        <f t="shared" ref="C63:D63" si="3">C53*C61</f>
        <v>1.3018408428186756</v>
      </c>
      <c r="D63" s="211">
        <f t="shared" si="3"/>
        <v>0.80750701508222578</v>
      </c>
      <c r="E63" s="1"/>
      <c r="F63" s="1"/>
      <c r="G63" s="1"/>
      <c r="H63" s="1"/>
    </row>
    <row r="64" spans="1:8" ht="14.25" customHeight="1">
      <c r="A64" s="1"/>
      <c r="B64" s="101"/>
      <c r="C64" s="101"/>
      <c r="D64" s="102"/>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5" customFormat="1" ht="14.25" customHeight="1">
      <c r="A67" s="68" t="s">
        <v>327</v>
      </c>
      <c r="D67" s="76"/>
    </row>
    <row r="68" spans="1:8" ht="14.25" customHeight="1">
      <c r="A68" s="1"/>
      <c r="B68" s="1"/>
      <c r="C68" s="1"/>
      <c r="D68" s="1"/>
      <c r="E68" s="1"/>
      <c r="F68" s="1"/>
      <c r="G68" s="1"/>
      <c r="H68" s="1"/>
    </row>
    <row r="69" spans="1:8" ht="22.8">
      <c r="A69" s="1"/>
      <c r="B69" s="149" t="s">
        <v>301</v>
      </c>
      <c r="C69" s="149" t="s">
        <v>302</v>
      </c>
      <c r="D69" s="150" t="s">
        <v>150</v>
      </c>
      <c r="E69" s="1"/>
      <c r="F69" s="1"/>
      <c r="G69" s="1"/>
      <c r="H69" s="1"/>
    </row>
    <row r="70" spans="1:8" ht="14.25" customHeight="1">
      <c r="A70" s="184" t="s">
        <v>328</v>
      </c>
      <c r="B70" s="212">
        <f>B63*('3e CPIH'!$P$16/'3e CPIH'!$L$16)</f>
        <v>1.2565961520027984</v>
      </c>
      <c r="C70" s="212">
        <f>C63*('3e CPIH'!$P$16/'3e CPIH'!$L$16)</f>
        <v>1.3350322524089533</v>
      </c>
      <c r="D70" s="212">
        <f>D63*('3e CPIH'!$P$16/'3e CPIH'!$L$16)</f>
        <v>0.82809501263389718</v>
      </c>
      <c r="E70" s="1"/>
      <c r="F70" s="1"/>
      <c r="G70" s="97"/>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7"/>
  <sheetViews>
    <sheetView workbookViewId="0"/>
  </sheetViews>
  <sheetFormatPr defaultColWidth="0" defaultRowHeight="14.4" zeroHeight="1"/>
  <cols>
    <col min="1" max="1" width="38.33203125" customWidth="1"/>
    <col min="2" max="2" width="13.5546875" customWidth="1"/>
    <col min="3" max="3" width="13.6640625" customWidth="1"/>
    <col min="4" max="4" width="9" customWidth="1"/>
    <col min="5" max="58" width="0" hidden="1" customWidth="1"/>
    <col min="59" max="16384" width="9" hidden="1"/>
  </cols>
  <sheetData>
    <row r="1" spans="1:40" s="28" customFormat="1" ht="12.75" customHeight="1"/>
    <row r="2" spans="1:40" s="28" customFormat="1" ht="18.75" customHeight="1">
      <c r="A2" s="12" t="s">
        <v>329</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462" t="s">
        <v>47</v>
      </c>
      <c r="B3" s="462"/>
      <c r="C3" s="462"/>
      <c r="D3" s="462"/>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4">
      <c r="A6" s="15" t="s">
        <v>126</v>
      </c>
      <c r="B6" s="16"/>
      <c r="C6" s="16"/>
      <c r="D6" s="17"/>
    </row>
    <row r="7" spans="1:40" s="6" customFormat="1" ht="11.4">
      <c r="A7" s="38"/>
      <c r="B7" s="13"/>
      <c r="C7" s="13"/>
      <c r="D7" s="8"/>
    </row>
    <row r="8" spans="1:40" s="35" customFormat="1" ht="11.4">
      <c r="A8" s="186"/>
      <c r="B8" s="199" t="s">
        <v>330</v>
      </c>
      <c r="C8" s="199" t="s">
        <v>331</v>
      </c>
      <c r="D8" s="8"/>
    </row>
    <row r="9" spans="1:40" s="35" customFormat="1" ht="11.4">
      <c r="A9" s="200" t="s">
        <v>332</v>
      </c>
      <c r="B9" s="201">
        <v>2.32182297050379E-3</v>
      </c>
      <c r="C9" s="201">
        <v>2.32182297050379E-3</v>
      </c>
      <c r="D9" s="8"/>
    </row>
    <row r="10" spans="1:40" s="35" customFormat="1" ht="11.4">
      <c r="A10" s="200" t="s">
        <v>333</v>
      </c>
      <c r="B10" s="201">
        <v>4.1608175599627047E-2</v>
      </c>
      <c r="C10" s="201">
        <v>4.1608175599627047E-2</v>
      </c>
      <c r="D10" s="8"/>
    </row>
    <row r="11" spans="1:40" s="35" customFormat="1" ht="11.4">
      <c r="A11" s="200" t="s">
        <v>334</v>
      </c>
      <c r="B11" s="201">
        <v>2.8689830426209956E-3</v>
      </c>
      <c r="C11" s="201">
        <v>2.8689830426209956E-3</v>
      </c>
      <c r="D11" s="8"/>
    </row>
    <row r="12" spans="1:40" s="35" customFormat="1" ht="11.4">
      <c r="A12" s="200" t="s">
        <v>335</v>
      </c>
      <c r="B12" s="201">
        <v>1.3104191358335954E-2</v>
      </c>
      <c r="C12" s="201">
        <v>1.3104191358335954E-2</v>
      </c>
      <c r="D12" s="8"/>
    </row>
    <row r="13" spans="1:40" s="35" customFormat="1" ht="11.4">
      <c r="A13" s="200" t="s">
        <v>336</v>
      </c>
      <c r="B13" s="201">
        <v>3.9356792309218677E-3</v>
      </c>
      <c r="C13" s="201">
        <v>3.9356792309218677E-3</v>
      </c>
      <c r="D13" s="8"/>
    </row>
    <row r="14" spans="1:40" s="35" customFormat="1" ht="11.4">
      <c r="A14" s="200" t="s">
        <v>337</v>
      </c>
      <c r="B14" s="202">
        <v>0.01</v>
      </c>
      <c r="C14" s="202">
        <v>0.01</v>
      </c>
      <c r="D14" s="8"/>
    </row>
    <row r="15" spans="1:40" s="6" customFormat="1" ht="11.4">
      <c r="A15" s="203" t="s">
        <v>338</v>
      </c>
      <c r="B15" s="204">
        <f>SUM(B9:B14)</f>
        <v>7.3838852202009642E-2</v>
      </c>
      <c r="C15" s="204">
        <f>SUM(C9:C14)</f>
        <v>7.3838852202009642E-2</v>
      </c>
      <c r="D15" s="8"/>
    </row>
    <row r="16" spans="1:40" s="6" customFormat="1" ht="11.4">
      <c r="A16" s="38"/>
      <c r="B16" s="13"/>
      <c r="C16" s="13"/>
      <c r="D16" s="8"/>
    </row>
    <row r="17" spans="1:4" s="14" customFormat="1" ht="11.4">
      <c r="A17" s="15" t="s">
        <v>150</v>
      </c>
      <c r="B17" s="16"/>
      <c r="C17" s="16"/>
      <c r="D17" s="17"/>
    </row>
    <row r="18" spans="1:4" s="1" customFormat="1"/>
    <row r="19" spans="1:4" s="35" customFormat="1" ht="11.4">
      <c r="A19" s="186"/>
      <c r="B19" s="199" t="s">
        <v>150</v>
      </c>
      <c r="C19" s="37"/>
      <c r="D19" s="8"/>
    </row>
    <row r="20" spans="1:4" s="35" customFormat="1" ht="11.4">
      <c r="A20" s="200" t="s">
        <v>339</v>
      </c>
      <c r="B20" s="201">
        <v>7.9438050480427746E-3</v>
      </c>
      <c r="C20" s="13"/>
      <c r="D20" s="8"/>
    </row>
    <row r="21" spans="1:4" s="35" customFormat="1" ht="11.4">
      <c r="A21" s="200" t="s">
        <v>334</v>
      </c>
      <c r="B21" s="201">
        <v>3.394624319504299E-2</v>
      </c>
      <c r="C21" s="13"/>
      <c r="D21" s="8"/>
    </row>
    <row r="22" spans="1:4" s="35" customFormat="1" ht="11.4">
      <c r="A22" s="200" t="s">
        <v>335</v>
      </c>
      <c r="B22" s="201">
        <v>1.1747732692576154E-3</v>
      </c>
      <c r="C22" s="13"/>
      <c r="D22" s="8"/>
    </row>
    <row r="23" spans="1:4" s="35" customFormat="1" ht="11.4">
      <c r="A23" s="200" t="s">
        <v>336</v>
      </c>
      <c r="B23" s="201">
        <v>3.1547063780815064E-3</v>
      </c>
      <c r="C23" s="13"/>
      <c r="D23" s="8"/>
    </row>
    <row r="24" spans="1:4" s="35" customFormat="1" ht="11.4">
      <c r="A24" s="200" t="s">
        <v>337</v>
      </c>
      <c r="B24" s="201">
        <v>0.01</v>
      </c>
      <c r="C24" s="13"/>
      <c r="D24" s="8"/>
    </row>
    <row r="25" spans="1:4" s="36" customFormat="1" ht="12" customHeight="1">
      <c r="A25" s="200" t="s">
        <v>340</v>
      </c>
      <c r="B25" s="201">
        <v>0.02</v>
      </c>
      <c r="C25" s="13"/>
      <c r="D25" s="1"/>
    </row>
    <row r="26" spans="1:4" s="1" customFormat="1" ht="13.5" customHeight="1">
      <c r="A26" s="203" t="s">
        <v>338</v>
      </c>
      <c r="B26" s="204">
        <f>SUM(B20:B25)</f>
        <v>7.6219527890424882E-2</v>
      </c>
    </row>
    <row r="27" spans="1:4" s="1" customFormat="1"/>
    <row r="28" spans="1:4" s="36" customFormat="1" hidden="1"/>
    <row r="29" spans="1:4" s="36" customFormat="1" hidden="1"/>
    <row r="30" spans="1:4" s="36" customFormat="1" hidden="1"/>
    <row r="31" spans="1:4" s="36" customFormat="1" hidden="1"/>
    <row r="33" customFormat="1" hidden="1"/>
    <row r="34" customFormat="1" hidden="1"/>
    <row r="35" customFormat="1" hidden="1"/>
    <row r="36" customFormat="1" hidden="1"/>
    <row r="37"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4" zeroHeight="1"/>
  <cols>
    <col min="1" max="1" width="6.33203125" style="7" customWidth="1"/>
    <col min="2" max="2" width="46" style="7" customWidth="1"/>
    <col min="3" max="3" width="28.5546875" style="7" customWidth="1"/>
    <col min="4" max="4" width="28.6640625" style="7" customWidth="1"/>
    <col min="5" max="5" width="18.6640625" style="7" customWidth="1"/>
    <col min="6" max="6" width="17.44140625" style="7" customWidth="1"/>
    <col min="7" max="7" width="13.33203125" style="7" customWidth="1"/>
    <col min="8" max="13" width="12.6640625" style="7" hidden="1" customWidth="1"/>
    <col min="14" max="17" width="9.33203125" style="7" hidden="1" customWidth="1"/>
    <col min="18" max="40" width="0" style="7" hidden="1" customWidth="1"/>
    <col min="41" max="16384" width="9.33203125" style="7" hidden="1"/>
  </cols>
  <sheetData>
    <row r="1" spans="1:40" s="28" customFormat="1" ht="12.75" customHeight="1"/>
    <row r="2" spans="1:40" s="28" customFormat="1" ht="18.75" customHeight="1">
      <c r="A2" s="12" t="s">
        <v>341</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462" t="s">
        <v>342</v>
      </c>
      <c r="B3" s="462"/>
      <c r="C3" s="462"/>
      <c r="D3" s="462"/>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343</v>
      </c>
    </row>
    <row r="5" spans="1:40" s="6" customFormat="1">
      <c r="B5" s="13"/>
      <c r="C5" s="13"/>
      <c r="D5" s="8"/>
    </row>
    <row r="6" spans="1:40" s="14" customFormat="1">
      <c r="A6" s="15" t="s">
        <v>344</v>
      </c>
      <c r="B6" s="16"/>
      <c r="C6" s="16"/>
      <c r="D6" s="17"/>
    </row>
    <row r="7" spans="1:40" s="9" customFormat="1">
      <c r="A7" s="19"/>
      <c r="B7" s="20"/>
      <c r="C7" s="20"/>
      <c r="D7" s="10"/>
    </row>
    <row r="8" spans="1:40" s="28" customFormat="1" ht="12.75" customHeight="1">
      <c r="A8" s="6"/>
      <c r="B8" s="151" t="s">
        <v>345</v>
      </c>
      <c r="C8" s="213" t="s">
        <v>346</v>
      </c>
      <c r="D8" s="6"/>
      <c r="E8" s="6"/>
      <c r="F8" s="6"/>
      <c r="G8" s="6"/>
    </row>
    <row r="9" spans="1:40" s="28" customFormat="1" ht="12.75" customHeight="1">
      <c r="A9" s="6"/>
      <c r="B9" s="152" t="s">
        <v>347</v>
      </c>
      <c r="C9" s="214">
        <v>3.1</v>
      </c>
      <c r="D9" s="51"/>
      <c r="E9" s="6"/>
      <c r="F9" s="6"/>
      <c r="G9" s="6"/>
    </row>
    <row r="10" spans="1:40" s="28" customFormat="1" ht="12.75" customHeight="1">
      <c r="A10" s="6"/>
      <c r="B10" s="152" t="s">
        <v>348</v>
      </c>
      <c r="C10" s="214">
        <v>4.2</v>
      </c>
      <c r="D10" s="51"/>
      <c r="E10" s="6"/>
      <c r="F10" s="6"/>
      <c r="G10" s="6"/>
    </row>
    <row r="11" spans="1:40" s="28" customFormat="1" ht="12.75" customHeight="1">
      <c r="A11" s="6"/>
      <c r="B11" s="152" t="s">
        <v>150</v>
      </c>
      <c r="C11" s="214">
        <v>12</v>
      </c>
      <c r="D11" s="51"/>
      <c r="E11" s="6"/>
      <c r="F11" s="6"/>
      <c r="G11" s="6"/>
    </row>
    <row r="12" spans="1:40" s="6" customFormat="1" ht="12.75" customHeight="1"/>
    <row r="13" spans="1:40" s="6" customFormat="1">
      <c r="B13" s="13"/>
      <c r="C13" s="13"/>
      <c r="D13" s="8"/>
    </row>
    <row r="14" spans="1:40" s="14" customFormat="1">
      <c r="A14" s="15" t="s">
        <v>349</v>
      </c>
      <c r="B14" s="16"/>
      <c r="C14" s="16"/>
      <c r="D14" s="17"/>
    </row>
    <row r="15" spans="1:40" s="9" customFormat="1">
      <c r="A15" s="19"/>
      <c r="B15" s="20"/>
      <c r="C15" s="20"/>
      <c r="D15" s="10"/>
    </row>
    <row r="16" spans="1:40" s="9" customFormat="1">
      <c r="A16" s="19"/>
      <c r="B16" s="20"/>
      <c r="C16" s="478" t="s">
        <v>350</v>
      </c>
      <c r="D16" s="478"/>
      <c r="E16" s="479" t="s">
        <v>351</v>
      </c>
      <c r="F16" s="479"/>
    </row>
    <row r="17" spans="1:14" s="9" customFormat="1">
      <c r="A17" s="19"/>
      <c r="B17" s="215" t="s">
        <v>288</v>
      </c>
      <c r="C17" s="216" t="s">
        <v>201</v>
      </c>
      <c r="D17" s="216" t="s">
        <v>202</v>
      </c>
      <c r="E17" s="216" t="s">
        <v>201</v>
      </c>
      <c r="F17" s="216" t="s">
        <v>202</v>
      </c>
    </row>
    <row r="18" spans="1:14" s="9" customFormat="1" ht="11.25" customHeight="1">
      <c r="A18" s="21"/>
      <c r="B18" s="217">
        <v>1</v>
      </c>
      <c r="C18" s="218">
        <v>0.43431976775320402</v>
      </c>
      <c r="D18" s="218">
        <v>0.56568023224679598</v>
      </c>
      <c r="E18" s="218">
        <v>0.432</v>
      </c>
      <c r="F18" s="218">
        <v>0.56799999999999995</v>
      </c>
    </row>
    <row r="19" spans="1:14" s="9" customFormat="1">
      <c r="A19" s="21"/>
      <c r="B19" s="217">
        <v>2</v>
      </c>
      <c r="C19" s="218">
        <v>0.39019034756805077</v>
      </c>
      <c r="D19" s="218">
        <v>0.60980965243194918</v>
      </c>
      <c r="E19" s="218">
        <v>0.39500000000000002</v>
      </c>
      <c r="F19" s="218">
        <v>0.60499999999999998</v>
      </c>
    </row>
    <row r="20" spans="1:14" s="6" customFormat="1">
      <c r="B20" s="13"/>
      <c r="C20" s="13"/>
      <c r="D20" s="8"/>
    </row>
    <row r="21" spans="1:14" s="14" customFormat="1">
      <c r="A21" s="15" t="s">
        <v>352</v>
      </c>
      <c r="B21" s="16"/>
      <c r="C21" s="16"/>
      <c r="D21" s="17"/>
    </row>
    <row r="22" spans="1:14" s="9" customFormat="1">
      <c r="A22" s="19"/>
      <c r="B22" s="20"/>
      <c r="C22" s="20"/>
      <c r="D22" s="10"/>
    </row>
    <row r="23" spans="1:14" s="9" customFormat="1" ht="12.75" customHeight="1">
      <c r="A23" s="19"/>
      <c r="B23" s="20"/>
      <c r="C23" s="20"/>
      <c r="D23" s="10"/>
    </row>
    <row r="24" spans="1:14">
      <c r="A24" s="18"/>
      <c r="B24" s="215"/>
      <c r="C24" s="213" t="s">
        <v>353</v>
      </c>
      <c r="D24" s="213" t="s">
        <v>354</v>
      </c>
      <c r="E24" s="6"/>
      <c r="F24" s="6"/>
      <c r="G24" s="6"/>
      <c r="H24" s="6"/>
      <c r="I24" s="6"/>
      <c r="J24" s="6"/>
      <c r="K24" s="6"/>
      <c r="L24" s="6"/>
      <c r="M24" s="6"/>
      <c r="N24" s="6"/>
    </row>
    <row r="25" spans="1:14">
      <c r="B25" s="219" t="s">
        <v>355</v>
      </c>
      <c r="C25" s="220">
        <v>0.3</v>
      </c>
      <c r="D25" s="220">
        <v>0.7</v>
      </c>
      <c r="E25" s="6"/>
      <c r="F25" s="6"/>
      <c r="G25" s="6"/>
      <c r="H25" s="6"/>
      <c r="I25" s="6"/>
      <c r="J25" s="6"/>
      <c r="K25" s="6"/>
      <c r="L25" s="6"/>
      <c r="M25" s="6"/>
      <c r="N25" s="6"/>
    </row>
    <row r="26" spans="1:14" s="6" customFormat="1">
      <c r="B26" s="13"/>
      <c r="C26" s="13"/>
      <c r="D26" s="8"/>
    </row>
    <row r="27" spans="1:14" s="14" customFormat="1">
      <c r="A27" s="15" t="s">
        <v>356</v>
      </c>
      <c r="B27" s="16"/>
      <c r="C27" s="16"/>
      <c r="D27" s="17"/>
    </row>
    <row r="28" spans="1:14" s="6" customFormat="1">
      <c r="B28" s="13"/>
      <c r="C28" s="13"/>
      <c r="D28" s="8"/>
    </row>
    <row r="29" spans="1:14" s="6" customFormat="1">
      <c r="B29" s="182" t="s">
        <v>277</v>
      </c>
      <c r="C29" s="221" t="s">
        <v>357</v>
      </c>
      <c r="D29" s="221" t="s">
        <v>358</v>
      </c>
    </row>
    <row r="30" spans="1:14" s="6" customFormat="1">
      <c r="A30" s="257">
        <v>1</v>
      </c>
      <c r="B30" s="219" t="s">
        <v>281</v>
      </c>
      <c r="C30" s="218">
        <v>0.42293308985153999</v>
      </c>
      <c r="D30" s="218">
        <v>0.41899999999999998</v>
      </c>
    </row>
    <row r="31" spans="1:14" s="6" customFormat="1">
      <c r="A31" s="257">
        <v>2</v>
      </c>
      <c r="B31" s="219" t="s">
        <v>283</v>
      </c>
      <c r="C31" s="218">
        <v>0.16756125824652202</v>
      </c>
      <c r="D31" s="218">
        <v>0.16900000000000001</v>
      </c>
    </row>
    <row r="32" spans="1:14">
      <c r="A32" s="257">
        <v>3</v>
      </c>
      <c r="B32" s="219" t="s">
        <v>285</v>
      </c>
      <c r="C32" s="218">
        <v>7.5830992776374728E-2</v>
      </c>
      <c r="D32" s="218">
        <v>7.8E-2</v>
      </c>
      <c r="E32" s="6"/>
      <c r="F32" s="6"/>
      <c r="G32" s="6"/>
      <c r="H32" s="6"/>
      <c r="I32" s="6"/>
      <c r="J32" s="6"/>
      <c r="K32" s="6"/>
      <c r="L32" s="6"/>
      <c r="M32" s="6"/>
      <c r="N32" s="6"/>
    </row>
    <row r="33" spans="1:14">
      <c r="A33" s="257">
        <v>4</v>
      </c>
      <c r="B33" s="219" t="s">
        <v>287</v>
      </c>
      <c r="C33" s="218">
        <v>0.33367465969165977</v>
      </c>
      <c r="D33" s="218">
        <v>0.33400000000000002</v>
      </c>
      <c r="E33" s="6"/>
      <c r="F33" s="6"/>
      <c r="G33" s="6"/>
      <c r="H33" s="6"/>
      <c r="I33" s="6"/>
      <c r="J33" s="6"/>
      <c r="K33" s="6"/>
      <c r="L33" s="6"/>
      <c r="M33" s="6"/>
      <c r="N33" s="6"/>
    </row>
    <row r="34" spans="1:14" s="6" customFormat="1"/>
    <row r="35" spans="1:14" s="6" customFormat="1"/>
    <row r="36" spans="1:14">
      <c r="A36" s="6"/>
      <c r="B36" s="222" t="s">
        <v>291</v>
      </c>
      <c r="C36" s="221" t="s">
        <v>357</v>
      </c>
      <c r="D36" s="221" t="s">
        <v>358</v>
      </c>
      <c r="E36" s="6"/>
      <c r="F36" s="6"/>
      <c r="G36" s="6"/>
    </row>
    <row r="37" spans="1:14">
      <c r="A37" s="6"/>
      <c r="B37" s="223" t="s">
        <v>201</v>
      </c>
      <c r="C37" s="224">
        <f>SUM(C31:C32)</f>
        <v>0.24339225102289674</v>
      </c>
      <c r="D37" s="224">
        <f>SUM(D31:D32)</f>
        <v>0.247</v>
      </c>
      <c r="E37" s="6"/>
      <c r="F37" s="6"/>
      <c r="G37" s="6"/>
    </row>
    <row r="38" spans="1:14">
      <c r="A38" s="6"/>
      <c r="B38" s="223" t="s">
        <v>202</v>
      </c>
      <c r="C38" s="224">
        <f>SUM(C30,C33)</f>
        <v>0.75660774954319976</v>
      </c>
      <c r="D38" s="224">
        <f>SUM(D30,D33)</f>
        <v>0.753</v>
      </c>
      <c r="E38" s="6"/>
      <c r="F38" s="6"/>
      <c r="G38" s="6"/>
    </row>
    <row r="39" spans="1:14">
      <c r="A39" s="6"/>
      <c r="B39" s="6"/>
      <c r="C39" s="6"/>
      <c r="D39" s="6"/>
      <c r="E39" s="6"/>
      <c r="F39" s="6"/>
      <c r="G39" s="6"/>
    </row>
    <row r="40" spans="1:14" s="75" customFormat="1">
      <c r="A40" s="72" t="s">
        <v>359</v>
      </c>
      <c r="B40" s="73"/>
      <c r="C40" s="73"/>
      <c r="D40" s="74"/>
      <c r="E40" s="74"/>
    </row>
    <row r="41" spans="1:14" s="69" customFormat="1">
      <c r="B41" s="70"/>
      <c r="C41" s="70"/>
      <c r="D41" s="71"/>
      <c r="E41" s="71"/>
    </row>
    <row r="42" spans="1:14" s="69" customFormat="1">
      <c r="B42" s="225" t="s">
        <v>277</v>
      </c>
      <c r="C42" s="226" t="s">
        <v>360</v>
      </c>
      <c r="D42" s="226" t="s">
        <v>361</v>
      </c>
      <c r="E42" s="71"/>
    </row>
    <row r="43" spans="1:14" s="69" customFormat="1">
      <c r="B43" s="227" t="s">
        <v>362</v>
      </c>
      <c r="C43" s="228">
        <v>0.49931318892928866</v>
      </c>
      <c r="D43" s="228">
        <v>0.50068681107067958</v>
      </c>
      <c r="E43" s="71"/>
    </row>
    <row r="44" spans="1:14" s="69" customFormat="1">
      <c r="B44" s="70"/>
      <c r="C44" s="70"/>
      <c r="D44" s="71"/>
      <c r="E44" s="71"/>
    </row>
    <row r="45" spans="1:14" s="69" customFormat="1">
      <c r="B45" s="70"/>
      <c r="C45" s="70"/>
      <c r="D45" s="71"/>
      <c r="E45" s="71"/>
    </row>
    <row r="46" spans="1:14" s="69" customFormat="1">
      <c r="A46" s="72" t="s">
        <v>363</v>
      </c>
      <c r="B46" s="73"/>
      <c r="C46" s="73"/>
      <c r="D46" s="74"/>
      <c r="E46" s="74"/>
      <c r="F46" s="75"/>
      <c r="G46" s="75"/>
    </row>
    <row r="47" spans="1:14" s="69" customFormat="1">
      <c r="B47" s="70"/>
      <c r="C47" s="70"/>
      <c r="D47" s="71"/>
      <c r="E47" s="71"/>
    </row>
    <row r="48" spans="1:14" s="69" customFormat="1">
      <c r="B48" s="225" t="s">
        <v>277</v>
      </c>
      <c r="C48" s="226" t="s">
        <v>360</v>
      </c>
      <c r="D48" s="226" t="s">
        <v>361</v>
      </c>
      <c r="E48" s="71"/>
    </row>
    <row r="49" spans="2:5" s="69" customFormat="1">
      <c r="B49" s="227" t="s">
        <v>362</v>
      </c>
      <c r="C49" s="228">
        <v>0.49699657489964733</v>
      </c>
      <c r="D49" s="228">
        <v>0.50300342510035279</v>
      </c>
      <c r="E49" s="71"/>
    </row>
    <row r="50" spans="2:5" s="69" customFormat="1">
      <c r="B50" s="70"/>
      <c r="C50" s="70"/>
      <c r="D50" s="71"/>
      <c r="E50" s="71"/>
    </row>
    <row r="51" spans="2:5" s="69" customFormat="1">
      <c r="B51" s="70"/>
      <c r="C51" s="70"/>
      <c r="D51" s="71"/>
      <c r="E51" s="71"/>
    </row>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AB41"/>
  <sheetViews>
    <sheetView workbookViewId="0"/>
  </sheetViews>
  <sheetFormatPr defaultColWidth="0" defaultRowHeight="11.4" zeroHeight="1"/>
  <cols>
    <col min="1" max="1" width="8.33203125" style="7" customWidth="1"/>
    <col min="2" max="2" width="19.5546875" style="7" customWidth="1"/>
    <col min="3" max="3" width="19.33203125" style="7" customWidth="1"/>
    <col min="4" max="4" width="26.5546875" style="7" customWidth="1"/>
    <col min="5" max="5" width="1" style="7" customWidth="1"/>
    <col min="6" max="13" width="15.5546875" style="7" customWidth="1"/>
    <col min="14" max="14" width="1" style="7" customWidth="1"/>
    <col min="15" max="26" width="15.5546875" style="7" customWidth="1"/>
    <col min="27" max="28" width="0" style="7" hidden="1" customWidth="1"/>
    <col min="29" max="16384" width="9" style="7" hidden="1"/>
  </cols>
  <sheetData>
    <row r="1" spans="1:26" s="11" customFormat="1" ht="12.75" customHeight="1"/>
    <row r="2" spans="1:26" s="27" customFormat="1" ht="18.75" customHeight="1">
      <c r="B2" s="12" t="s">
        <v>364</v>
      </c>
      <c r="C2" s="12"/>
      <c r="D2" s="12"/>
      <c r="E2" s="12"/>
      <c r="F2" s="12"/>
      <c r="G2" s="12"/>
      <c r="O2" s="12"/>
    </row>
    <row r="3" spans="1:26" s="52" customFormat="1" ht="23.25" customHeight="1">
      <c r="A3" s="143"/>
      <c r="B3" s="462" t="s">
        <v>365</v>
      </c>
      <c r="C3" s="462"/>
      <c r="D3" s="462"/>
      <c r="E3" s="462"/>
      <c r="F3" s="462"/>
      <c r="G3" s="462"/>
      <c r="H3" s="144"/>
      <c r="I3" s="144"/>
      <c r="J3" s="144"/>
      <c r="K3" s="144"/>
      <c r="L3" s="144"/>
      <c r="M3" s="144"/>
      <c r="N3" s="144"/>
      <c r="O3" s="144"/>
      <c r="P3" s="144"/>
      <c r="Q3" s="143"/>
      <c r="R3" s="143"/>
      <c r="S3" s="143"/>
      <c r="T3" s="143"/>
      <c r="U3" s="143"/>
      <c r="V3" s="143"/>
      <c r="W3" s="143"/>
      <c r="X3" s="143"/>
      <c r="Y3" s="143"/>
      <c r="Z3" s="143"/>
    </row>
    <row r="4" spans="1:26" s="11" customFormat="1" ht="12.75" customHeight="1"/>
    <row r="5" spans="1:26" s="1" customFormat="1" ht="14.4"/>
    <row r="6" spans="1:26">
      <c r="A6" s="6"/>
      <c r="B6" s="494" t="s">
        <v>67</v>
      </c>
      <c r="C6" s="495" t="s">
        <v>70</v>
      </c>
      <c r="D6" s="496"/>
      <c r="E6" s="24"/>
      <c r="F6" s="480" t="s">
        <v>72</v>
      </c>
      <c r="G6" s="481"/>
      <c r="H6" s="481"/>
      <c r="I6" s="481"/>
      <c r="J6" s="481"/>
      <c r="K6" s="481"/>
      <c r="L6" s="481"/>
      <c r="M6" s="482"/>
      <c r="N6" s="23"/>
      <c r="O6" s="480" t="s">
        <v>73</v>
      </c>
      <c r="P6" s="483"/>
      <c r="Q6" s="483"/>
      <c r="R6" s="483"/>
      <c r="S6" s="483"/>
      <c r="T6" s="483"/>
      <c r="U6" s="483"/>
      <c r="V6" s="483"/>
      <c r="W6" s="483"/>
      <c r="X6" s="483"/>
      <c r="Y6" s="484"/>
      <c r="Z6" s="6"/>
    </row>
    <row r="7" spans="1:26" ht="12.75" customHeight="1">
      <c r="A7" s="6"/>
      <c r="B7" s="494"/>
      <c r="C7" s="495"/>
      <c r="D7" s="497"/>
      <c r="E7" s="24"/>
      <c r="F7" s="487" t="s">
        <v>74</v>
      </c>
      <c r="G7" s="488"/>
      <c r="H7" s="488"/>
      <c r="I7" s="488"/>
      <c r="J7" s="488"/>
      <c r="K7" s="488"/>
      <c r="L7" s="488"/>
      <c r="M7" s="489"/>
      <c r="N7" s="23"/>
      <c r="O7" s="490" t="s">
        <v>75</v>
      </c>
      <c r="P7" s="491"/>
      <c r="Q7" s="491"/>
      <c r="R7" s="491"/>
      <c r="S7" s="491"/>
      <c r="T7" s="491"/>
      <c r="U7" s="491"/>
      <c r="V7" s="491"/>
      <c r="W7" s="491"/>
      <c r="X7" s="491"/>
      <c r="Y7" s="492"/>
      <c r="Z7" s="6"/>
    </row>
    <row r="8" spans="1:26" ht="24.75" customHeight="1">
      <c r="A8" s="6"/>
      <c r="B8" s="494"/>
      <c r="C8" s="495"/>
      <c r="D8" s="193" t="s">
        <v>76</v>
      </c>
      <c r="E8" s="24"/>
      <c r="F8" s="25" t="s">
        <v>77</v>
      </c>
      <c r="G8" s="25" t="s">
        <v>78</v>
      </c>
      <c r="H8" s="25" t="s">
        <v>79</v>
      </c>
      <c r="I8" s="25" t="s">
        <v>80</v>
      </c>
      <c r="J8" s="25" t="s">
        <v>81</v>
      </c>
      <c r="K8" s="26" t="s">
        <v>82</v>
      </c>
      <c r="L8" s="25" t="s">
        <v>83</v>
      </c>
      <c r="M8" s="25" t="s">
        <v>84</v>
      </c>
      <c r="N8" s="24"/>
      <c r="O8" s="34" t="s">
        <v>85</v>
      </c>
      <c r="P8" s="194" t="s">
        <v>86</v>
      </c>
      <c r="Q8" s="194" t="s">
        <v>87</v>
      </c>
      <c r="R8" s="145" t="s">
        <v>88</v>
      </c>
      <c r="S8" s="194" t="s">
        <v>89</v>
      </c>
      <c r="T8" s="194" t="s">
        <v>90</v>
      </c>
      <c r="U8" s="194" t="s">
        <v>91</v>
      </c>
      <c r="V8" s="194" t="s">
        <v>92</v>
      </c>
      <c r="W8" s="194" t="s">
        <v>93</v>
      </c>
      <c r="X8" s="194" t="s">
        <v>94</v>
      </c>
      <c r="Y8" s="194" t="s">
        <v>95</v>
      </c>
      <c r="Z8" s="6"/>
    </row>
    <row r="9" spans="1:26" ht="12" customHeight="1">
      <c r="A9" s="6"/>
      <c r="B9" s="494"/>
      <c r="C9" s="495"/>
      <c r="D9" s="193" t="s">
        <v>366</v>
      </c>
      <c r="E9" s="24"/>
      <c r="F9" s="195" t="s">
        <v>97</v>
      </c>
      <c r="G9" s="195" t="s">
        <v>98</v>
      </c>
      <c r="H9" s="195" t="s">
        <v>99</v>
      </c>
      <c r="I9" s="195" t="s">
        <v>100</v>
      </c>
      <c r="J9" s="195" t="s">
        <v>101</v>
      </c>
      <c r="K9" s="146" t="s">
        <v>102</v>
      </c>
      <c r="L9" s="195" t="s">
        <v>103</v>
      </c>
      <c r="M9" s="195" t="s">
        <v>104</v>
      </c>
      <c r="N9" s="24"/>
      <c r="O9" s="196" t="s">
        <v>105</v>
      </c>
      <c r="P9" s="195" t="s">
        <v>106</v>
      </c>
      <c r="Q9" s="195" t="s">
        <v>107</v>
      </c>
      <c r="R9" s="147" t="s">
        <v>108</v>
      </c>
      <c r="S9" s="195" t="s">
        <v>109</v>
      </c>
      <c r="T9" s="195" t="s">
        <v>110</v>
      </c>
      <c r="U9" s="195" t="s">
        <v>111</v>
      </c>
      <c r="V9" s="195" t="s">
        <v>112</v>
      </c>
      <c r="W9" s="195" t="s">
        <v>113</v>
      </c>
      <c r="X9" s="195" t="s">
        <v>114</v>
      </c>
      <c r="Y9" s="195" t="s">
        <v>115</v>
      </c>
      <c r="Z9" s="6"/>
    </row>
    <row r="10" spans="1:26" ht="12.75" customHeight="1">
      <c r="A10" s="6"/>
      <c r="B10" s="494"/>
      <c r="C10" s="495"/>
      <c r="D10" s="197" t="s">
        <v>367</v>
      </c>
      <c r="E10" s="24"/>
      <c r="F10" s="194" t="s">
        <v>368</v>
      </c>
      <c r="G10" s="194" t="s">
        <v>368</v>
      </c>
      <c r="H10" s="194" t="s">
        <v>369</v>
      </c>
      <c r="I10" s="194" t="s">
        <v>369</v>
      </c>
      <c r="J10" s="194" t="s">
        <v>370</v>
      </c>
      <c r="K10" s="148" t="s">
        <v>370</v>
      </c>
      <c r="L10" s="194" t="s">
        <v>371</v>
      </c>
      <c r="M10" s="194" t="s">
        <v>371</v>
      </c>
      <c r="N10" s="24"/>
      <c r="O10" s="194" t="s">
        <v>120</v>
      </c>
      <c r="P10" s="194" t="s">
        <v>121</v>
      </c>
      <c r="Q10" s="194" t="s">
        <v>121</v>
      </c>
      <c r="R10" s="145" t="s">
        <v>122</v>
      </c>
      <c r="S10" s="194" t="s">
        <v>122</v>
      </c>
      <c r="T10" s="194" t="s">
        <v>123</v>
      </c>
      <c r="U10" s="194" t="s">
        <v>123</v>
      </c>
      <c r="V10" s="194" t="s">
        <v>124</v>
      </c>
      <c r="W10" s="194" t="s">
        <v>124</v>
      </c>
      <c r="X10" s="194" t="s">
        <v>125</v>
      </c>
      <c r="Y10" s="194" t="s">
        <v>125</v>
      </c>
      <c r="Z10" s="6"/>
    </row>
    <row r="11" spans="1:26" ht="12.6">
      <c r="A11" s="6"/>
      <c r="B11" s="443" t="s">
        <v>127</v>
      </c>
      <c r="C11" s="181" t="s">
        <v>130</v>
      </c>
      <c r="D11" s="485"/>
      <c r="E11" s="24"/>
      <c r="F11" s="198">
        <v>1.1082751765306995</v>
      </c>
      <c r="G11" s="198">
        <v>1.1082751765306995</v>
      </c>
      <c r="H11" s="198">
        <v>1.1082751765306995</v>
      </c>
      <c r="I11" s="198">
        <v>1.1082751765306995</v>
      </c>
      <c r="J11" s="198">
        <v>1.1082751765306995</v>
      </c>
      <c r="K11" s="198">
        <v>1.1082751765306995</v>
      </c>
      <c r="L11" s="198">
        <v>1.0962941259136452</v>
      </c>
      <c r="M11" s="198">
        <v>1.0962941259136452</v>
      </c>
      <c r="N11" s="24"/>
      <c r="O11" s="198">
        <v>1.0962941259136452</v>
      </c>
      <c r="P11" s="198">
        <v>1.1020877060792158</v>
      </c>
      <c r="Q11" s="198">
        <v>1.102086537112434</v>
      </c>
      <c r="R11" s="198">
        <v>1.1008085096500069</v>
      </c>
      <c r="S11" s="24"/>
      <c r="T11" s="24"/>
      <c r="U11" s="24"/>
      <c r="V11" s="267">
        <v>1.1036425597658996</v>
      </c>
      <c r="W11" s="237"/>
      <c r="X11" s="237"/>
      <c r="Y11" s="237"/>
      <c r="Z11" s="6"/>
    </row>
    <row r="12" spans="1:26" ht="12.6">
      <c r="A12" s="6"/>
      <c r="B12" s="444"/>
      <c r="C12" s="181" t="s">
        <v>133</v>
      </c>
      <c r="D12" s="486"/>
      <c r="E12" s="24"/>
      <c r="F12" s="198">
        <v>1.0837988378926746</v>
      </c>
      <c r="G12" s="198">
        <v>1.0837988378926746</v>
      </c>
      <c r="H12" s="198">
        <v>1.0837988378926746</v>
      </c>
      <c r="I12" s="198">
        <v>1.0837988378926746</v>
      </c>
      <c r="J12" s="198">
        <v>1.0837988378926746</v>
      </c>
      <c r="K12" s="198">
        <v>1.0837988378926746</v>
      </c>
      <c r="L12" s="198">
        <v>1.0826127770893348</v>
      </c>
      <c r="M12" s="198">
        <v>1.0826127770893348</v>
      </c>
      <c r="N12" s="24"/>
      <c r="O12" s="198">
        <v>1.0826127770893348</v>
      </c>
      <c r="P12" s="198">
        <v>1.0807457548736179</v>
      </c>
      <c r="Q12" s="198">
        <v>1.0807488377754195</v>
      </c>
      <c r="R12" s="198">
        <v>1.0825587765619737</v>
      </c>
      <c r="S12" s="24"/>
      <c r="T12" s="24"/>
      <c r="U12" s="24"/>
      <c r="V12" s="267">
        <v>1.0836550678476029</v>
      </c>
      <c r="W12" s="237"/>
      <c r="X12" s="237"/>
      <c r="Y12" s="237"/>
      <c r="Z12" s="6"/>
    </row>
    <row r="13" spans="1:26" ht="12.6">
      <c r="A13" s="6"/>
      <c r="B13" s="444"/>
      <c r="C13" s="181" t="s">
        <v>134</v>
      </c>
      <c r="D13" s="486"/>
      <c r="E13" s="24"/>
      <c r="F13" s="198">
        <v>1.0948785296625481</v>
      </c>
      <c r="G13" s="198">
        <v>1.0948785296625481</v>
      </c>
      <c r="H13" s="198">
        <v>1.0948785296625481</v>
      </c>
      <c r="I13" s="198">
        <v>1.0948785296625481</v>
      </c>
      <c r="J13" s="198">
        <v>1.0948785296625481</v>
      </c>
      <c r="K13" s="198">
        <v>1.0948785296625481</v>
      </c>
      <c r="L13" s="198">
        <v>1.1057052358138901</v>
      </c>
      <c r="M13" s="198">
        <v>1.1057052358138901</v>
      </c>
      <c r="N13" s="24"/>
      <c r="O13" s="198">
        <v>1.1057052358138901</v>
      </c>
      <c r="P13" s="198">
        <v>1.1077569948447401</v>
      </c>
      <c r="Q13" s="198">
        <v>1.1077543868230559</v>
      </c>
      <c r="R13" s="198">
        <v>1.1099371986653026</v>
      </c>
      <c r="S13" s="24"/>
      <c r="T13" s="24"/>
      <c r="U13" s="24"/>
      <c r="V13" s="267">
        <v>1.1177281801938463</v>
      </c>
      <c r="W13" s="237"/>
      <c r="X13" s="237"/>
      <c r="Y13" s="237"/>
      <c r="Z13" s="6"/>
    </row>
    <row r="14" spans="1:26" ht="12.6">
      <c r="A14" s="6"/>
      <c r="B14" s="444"/>
      <c r="C14" s="181" t="s">
        <v>135</v>
      </c>
      <c r="D14" s="486"/>
      <c r="E14" s="24"/>
      <c r="F14" s="198">
        <v>1.1082400177964147</v>
      </c>
      <c r="G14" s="198">
        <v>1.1082400177964147</v>
      </c>
      <c r="H14" s="198">
        <v>1.1082400177964147</v>
      </c>
      <c r="I14" s="198">
        <v>1.1082400177964147</v>
      </c>
      <c r="J14" s="198">
        <v>1.1082400177964147</v>
      </c>
      <c r="K14" s="198">
        <v>1.1082400177964147</v>
      </c>
      <c r="L14" s="198">
        <v>1.1137302838399852</v>
      </c>
      <c r="M14" s="198">
        <v>1.1137302838399852</v>
      </c>
      <c r="N14" s="24"/>
      <c r="O14" s="198">
        <v>1.1137302838399852</v>
      </c>
      <c r="P14" s="198">
        <v>1.1161232550150133</v>
      </c>
      <c r="Q14" s="198">
        <v>1.116177142601277</v>
      </c>
      <c r="R14" s="198">
        <v>1.1201050590155441</v>
      </c>
      <c r="S14" s="24"/>
      <c r="T14" s="24"/>
      <c r="U14" s="24"/>
      <c r="V14" s="267">
        <v>1.1303906677919477</v>
      </c>
      <c r="W14" s="237"/>
      <c r="X14" s="237"/>
      <c r="Y14" s="237"/>
      <c r="Z14" s="6"/>
    </row>
    <row r="15" spans="1:26" ht="12.6">
      <c r="A15" s="6"/>
      <c r="B15" s="444"/>
      <c r="C15" s="181" t="s">
        <v>136</v>
      </c>
      <c r="D15" s="486"/>
      <c r="E15" s="24"/>
      <c r="F15" s="198">
        <v>1.0860779021532081</v>
      </c>
      <c r="G15" s="198">
        <v>1.0860779021532081</v>
      </c>
      <c r="H15" s="198">
        <v>1.0860779021532081</v>
      </c>
      <c r="I15" s="198">
        <v>1.0860779021532081</v>
      </c>
      <c r="J15" s="198">
        <v>1.0860779021532081</v>
      </c>
      <c r="K15" s="198">
        <v>1.0860779021532081</v>
      </c>
      <c r="L15" s="198">
        <v>1.0905110719759183</v>
      </c>
      <c r="M15" s="198">
        <v>1.0905110719759183</v>
      </c>
      <c r="N15" s="24"/>
      <c r="O15" s="198">
        <v>1.0905110719759183</v>
      </c>
      <c r="P15" s="198">
        <v>1.0928473850570546</v>
      </c>
      <c r="Q15" s="198">
        <v>1.0928522200009185</v>
      </c>
      <c r="R15" s="198">
        <v>1.1000097293050248</v>
      </c>
      <c r="S15" s="24"/>
      <c r="T15" s="24"/>
      <c r="U15" s="24"/>
      <c r="V15" s="267">
        <v>1.1054195836586727</v>
      </c>
      <c r="W15" s="237"/>
      <c r="X15" s="237"/>
      <c r="Y15" s="237"/>
      <c r="Z15" s="6"/>
    </row>
    <row r="16" spans="1:26" ht="12.6">
      <c r="A16" s="6"/>
      <c r="B16" s="444"/>
      <c r="C16" s="181" t="s">
        <v>137</v>
      </c>
      <c r="D16" s="486"/>
      <c r="E16" s="24"/>
      <c r="F16" s="198">
        <v>1.094852391746465</v>
      </c>
      <c r="G16" s="198">
        <v>1.094852391746465</v>
      </c>
      <c r="H16" s="198">
        <v>1.094852391746465</v>
      </c>
      <c r="I16" s="198">
        <v>1.094852391746465</v>
      </c>
      <c r="J16" s="198">
        <v>1.094852391746465</v>
      </c>
      <c r="K16" s="198">
        <v>1.094852391746465</v>
      </c>
      <c r="L16" s="198">
        <v>1.0773575096550672</v>
      </c>
      <c r="M16" s="198">
        <v>1.0773575096550672</v>
      </c>
      <c r="N16" s="24"/>
      <c r="O16" s="198">
        <v>1.0773575096550672</v>
      </c>
      <c r="P16" s="198">
        <v>1.0724967922647921</v>
      </c>
      <c r="Q16" s="198">
        <v>1.0725130210185927</v>
      </c>
      <c r="R16" s="198">
        <v>1.0697649223888157</v>
      </c>
      <c r="S16" s="24"/>
      <c r="T16" s="24"/>
      <c r="U16" s="24"/>
      <c r="V16" s="267">
        <v>1.0726898920019095</v>
      </c>
      <c r="W16" s="237"/>
      <c r="X16" s="237"/>
      <c r="Y16" s="237"/>
      <c r="Z16" s="6"/>
    </row>
    <row r="17" spans="1:26" ht="12.6">
      <c r="A17" s="6"/>
      <c r="B17" s="444"/>
      <c r="C17" s="181" t="s">
        <v>138</v>
      </c>
      <c r="D17" s="486"/>
      <c r="E17" s="24"/>
      <c r="F17" s="198">
        <v>1.0999480117934572</v>
      </c>
      <c r="G17" s="198">
        <v>1.0999480117934572</v>
      </c>
      <c r="H17" s="198">
        <v>1.0999480117934572</v>
      </c>
      <c r="I17" s="198">
        <v>1.0999480117934572</v>
      </c>
      <c r="J17" s="198">
        <v>1.0999480117934572</v>
      </c>
      <c r="K17" s="198">
        <v>1.0999480117934572</v>
      </c>
      <c r="L17" s="198">
        <v>1.0956375189010796</v>
      </c>
      <c r="M17" s="198">
        <v>1.0956375189010796</v>
      </c>
      <c r="N17" s="24"/>
      <c r="O17" s="198">
        <v>1.0956375189010796</v>
      </c>
      <c r="P17" s="198">
        <v>1.096789585311424</v>
      </c>
      <c r="Q17" s="198">
        <v>1.0968202066737762</v>
      </c>
      <c r="R17" s="198">
        <v>1.0918185797000604</v>
      </c>
      <c r="S17" s="24"/>
      <c r="T17" s="24"/>
      <c r="U17" s="24"/>
      <c r="V17" s="267">
        <v>1.0899591678187646</v>
      </c>
      <c r="W17" s="237"/>
      <c r="X17" s="237"/>
      <c r="Y17" s="237"/>
      <c r="Z17" s="6"/>
    </row>
    <row r="18" spans="1:26" ht="12.6">
      <c r="A18" s="6"/>
      <c r="B18" s="444"/>
      <c r="C18" s="181" t="s">
        <v>139</v>
      </c>
      <c r="D18" s="486"/>
      <c r="E18" s="24"/>
      <c r="F18" s="198">
        <v>1.0809927855833659</v>
      </c>
      <c r="G18" s="198">
        <v>1.0809927855833659</v>
      </c>
      <c r="H18" s="198">
        <v>1.0809927855833659</v>
      </c>
      <c r="I18" s="198">
        <v>1.0809927855833659</v>
      </c>
      <c r="J18" s="198">
        <v>1.0809927855833659</v>
      </c>
      <c r="K18" s="198">
        <v>1.0809927855833659</v>
      </c>
      <c r="L18" s="198">
        <v>1.0872295202637048</v>
      </c>
      <c r="M18" s="198">
        <v>1.0872295202637048</v>
      </c>
      <c r="N18" s="24"/>
      <c r="O18" s="198">
        <v>1.0872295202637048</v>
      </c>
      <c r="P18" s="198">
        <v>1.0910196449110867</v>
      </c>
      <c r="Q18" s="198">
        <v>1.0958720594808411</v>
      </c>
      <c r="R18" s="198">
        <v>1.0990694591124965</v>
      </c>
      <c r="S18" s="24"/>
      <c r="T18" s="24"/>
      <c r="U18" s="24"/>
      <c r="V18" s="267">
        <v>1.1022882437321664</v>
      </c>
      <c r="W18" s="237"/>
      <c r="X18" s="237"/>
      <c r="Y18" s="237"/>
      <c r="Z18" s="6"/>
    </row>
    <row r="19" spans="1:26" ht="12.6">
      <c r="A19" s="6"/>
      <c r="B19" s="444"/>
      <c r="C19" s="181" t="s">
        <v>140</v>
      </c>
      <c r="D19" s="486"/>
      <c r="E19" s="24"/>
      <c r="F19" s="198">
        <v>1.0934633347985263</v>
      </c>
      <c r="G19" s="198">
        <v>1.0934633347985263</v>
      </c>
      <c r="H19" s="198">
        <v>1.0934633347985263</v>
      </c>
      <c r="I19" s="198">
        <v>1.0934633347985263</v>
      </c>
      <c r="J19" s="198">
        <v>1.0934633347985263</v>
      </c>
      <c r="K19" s="198">
        <v>1.0934633347985263</v>
      </c>
      <c r="L19" s="198">
        <v>1.0896876623107732</v>
      </c>
      <c r="M19" s="198">
        <v>1.0896876623107732</v>
      </c>
      <c r="N19" s="24"/>
      <c r="O19" s="198">
        <v>1.0896876623107732</v>
      </c>
      <c r="P19" s="198">
        <v>1.0932122322128535</v>
      </c>
      <c r="Q19" s="198">
        <v>1.0932077922934291</v>
      </c>
      <c r="R19" s="198">
        <v>1.0996397096706614</v>
      </c>
      <c r="S19" s="24"/>
      <c r="T19" s="24"/>
      <c r="U19" s="24"/>
      <c r="V19" s="267">
        <v>1.1042931239056757</v>
      </c>
      <c r="W19" s="237"/>
      <c r="X19" s="237"/>
      <c r="Y19" s="237"/>
      <c r="Z19" s="6"/>
    </row>
    <row r="20" spans="1:26" ht="12.6">
      <c r="A20" s="6"/>
      <c r="B20" s="444"/>
      <c r="C20" s="181" t="s">
        <v>141</v>
      </c>
      <c r="D20" s="486"/>
      <c r="E20" s="24"/>
      <c r="F20" s="198">
        <v>1.0873130429556868</v>
      </c>
      <c r="G20" s="198">
        <v>1.0873130429556868</v>
      </c>
      <c r="H20" s="198">
        <v>1.0873130429556868</v>
      </c>
      <c r="I20" s="198">
        <v>1.0873130429556868</v>
      </c>
      <c r="J20" s="198">
        <v>1.0873130429556868</v>
      </c>
      <c r="K20" s="198">
        <v>1.0873130429556868</v>
      </c>
      <c r="L20" s="198">
        <v>1.074696162122331</v>
      </c>
      <c r="M20" s="198">
        <v>1.074696162122331</v>
      </c>
      <c r="N20" s="24"/>
      <c r="O20" s="198">
        <v>1.074696162122331</v>
      </c>
      <c r="P20" s="198">
        <v>1.0832647432785332</v>
      </c>
      <c r="Q20" s="198">
        <v>1.0832564137687937</v>
      </c>
      <c r="R20" s="198">
        <v>1.0842535535285609</v>
      </c>
      <c r="S20" s="24"/>
      <c r="T20" s="24"/>
      <c r="U20" s="24"/>
      <c r="V20" s="267">
        <v>1.0978920013405882</v>
      </c>
      <c r="W20" s="237"/>
      <c r="X20" s="237"/>
      <c r="Y20" s="237"/>
      <c r="Z20" s="6"/>
    </row>
    <row r="21" spans="1:26" ht="12.6">
      <c r="A21" s="6"/>
      <c r="B21" s="444"/>
      <c r="C21" s="181" t="s">
        <v>142</v>
      </c>
      <c r="D21" s="486"/>
      <c r="E21" s="24"/>
      <c r="F21" s="198">
        <v>1.0693642960677636</v>
      </c>
      <c r="G21" s="198">
        <v>1.0693642960677636</v>
      </c>
      <c r="H21" s="198">
        <v>1.0693642960677636</v>
      </c>
      <c r="I21" s="198">
        <v>1.0693642960677636</v>
      </c>
      <c r="J21" s="198">
        <v>1.0693642960677636</v>
      </c>
      <c r="K21" s="198">
        <v>1.0693642960677636</v>
      </c>
      <c r="L21" s="198">
        <v>1.0699074924914858</v>
      </c>
      <c r="M21" s="198">
        <v>1.0699074924914858</v>
      </c>
      <c r="N21" s="24"/>
      <c r="O21" s="198">
        <v>1.0699074924914858</v>
      </c>
      <c r="P21" s="198">
        <v>1.0817559335850342</v>
      </c>
      <c r="Q21" s="198">
        <v>1.0817450553956962</v>
      </c>
      <c r="R21" s="198">
        <v>1.0860675408860634</v>
      </c>
      <c r="S21" s="24"/>
      <c r="T21" s="24"/>
      <c r="U21" s="24"/>
      <c r="V21" s="267">
        <v>1.0871740337143652</v>
      </c>
      <c r="W21" s="237"/>
      <c r="X21" s="237"/>
      <c r="Y21" s="237"/>
      <c r="Z21" s="6"/>
    </row>
    <row r="22" spans="1:26" ht="12.6">
      <c r="A22" s="6"/>
      <c r="B22" s="444"/>
      <c r="C22" s="181" t="s">
        <v>143</v>
      </c>
      <c r="D22" s="486"/>
      <c r="E22" s="24"/>
      <c r="F22" s="198">
        <v>1.1089971761061153</v>
      </c>
      <c r="G22" s="198">
        <v>1.1089971761061153</v>
      </c>
      <c r="H22" s="198">
        <v>1.1089971761061153</v>
      </c>
      <c r="I22" s="198">
        <v>1.1089971761061153</v>
      </c>
      <c r="J22" s="198">
        <v>1.1089971761061153</v>
      </c>
      <c r="K22" s="198">
        <v>1.1089971761061153</v>
      </c>
      <c r="L22" s="198">
        <v>1.0911008356225356</v>
      </c>
      <c r="M22" s="198">
        <v>1.0911008356225356</v>
      </c>
      <c r="N22" s="24"/>
      <c r="O22" s="198">
        <v>1.0911008356225356</v>
      </c>
      <c r="P22" s="198">
        <v>1.091666375250262</v>
      </c>
      <c r="Q22" s="198">
        <v>1.0916904333931368</v>
      </c>
      <c r="R22" s="198">
        <v>1.0988625367136806</v>
      </c>
      <c r="S22" s="24"/>
      <c r="T22" s="24"/>
      <c r="U22" s="24"/>
      <c r="V22" s="267">
        <v>1.0966513447815294</v>
      </c>
      <c r="W22" s="237"/>
      <c r="X22" s="237"/>
      <c r="Y22" s="237"/>
      <c r="Z22" s="6"/>
    </row>
    <row r="23" spans="1:26" ht="12.6">
      <c r="A23" s="6"/>
      <c r="B23" s="444"/>
      <c r="C23" s="181" t="s">
        <v>144</v>
      </c>
      <c r="D23" s="486"/>
      <c r="E23" s="24"/>
      <c r="F23" s="198">
        <v>1.1015998978747492</v>
      </c>
      <c r="G23" s="198">
        <v>1.1015998978747492</v>
      </c>
      <c r="H23" s="198">
        <v>1.1015998978747492</v>
      </c>
      <c r="I23" s="198">
        <v>1.1015998978747492</v>
      </c>
      <c r="J23" s="198">
        <v>1.1015998978747492</v>
      </c>
      <c r="K23" s="198">
        <v>1.1015998978747492</v>
      </c>
      <c r="L23" s="198">
        <v>1.0919579787548133</v>
      </c>
      <c r="M23" s="198">
        <v>1.0919579787548133</v>
      </c>
      <c r="N23" s="24"/>
      <c r="O23" s="198">
        <v>1.0919579787548133</v>
      </c>
      <c r="P23" s="198">
        <v>1.0927569427483486</v>
      </c>
      <c r="Q23" s="198">
        <v>1.092808854753953</v>
      </c>
      <c r="R23" s="198">
        <v>1.0894956425535909</v>
      </c>
      <c r="S23" s="24"/>
      <c r="T23" s="24"/>
      <c r="U23" s="24"/>
      <c r="V23" s="267">
        <v>1.1086297626803987</v>
      </c>
      <c r="W23" s="237"/>
      <c r="X23" s="237"/>
      <c r="Y23" s="237"/>
      <c r="Z23" s="6"/>
    </row>
    <row r="24" spans="1:26" ht="12.6">
      <c r="A24" s="6"/>
      <c r="B24" s="444"/>
      <c r="C24" s="181" t="s">
        <v>145</v>
      </c>
      <c r="D24" s="486"/>
      <c r="E24" s="24"/>
      <c r="F24" s="198">
        <v>1.1019888347943605</v>
      </c>
      <c r="G24" s="198">
        <v>1.1019888347943605</v>
      </c>
      <c r="H24" s="198">
        <v>1.1019888347943605</v>
      </c>
      <c r="I24" s="198">
        <v>1.1019888347943605</v>
      </c>
      <c r="J24" s="198">
        <v>1.1019888347943605</v>
      </c>
      <c r="K24" s="198">
        <v>1.1019888347943605</v>
      </c>
      <c r="L24" s="198">
        <v>1.0792020153293562</v>
      </c>
      <c r="M24" s="198">
        <v>1.0792020153293562</v>
      </c>
      <c r="N24" s="24"/>
      <c r="O24" s="198">
        <v>1.0792020153293562</v>
      </c>
      <c r="P24" s="198">
        <v>1.0689837711289418</v>
      </c>
      <c r="Q24" s="198">
        <v>1.0640139065733756</v>
      </c>
      <c r="R24" s="198">
        <v>1.0551588009306099</v>
      </c>
      <c r="S24" s="24"/>
      <c r="T24" s="24"/>
      <c r="U24" s="24"/>
      <c r="V24" s="267">
        <v>1.0826519065789035</v>
      </c>
      <c r="W24" s="237"/>
      <c r="X24" s="237"/>
      <c r="Y24" s="237"/>
      <c r="Z24" s="6"/>
    </row>
    <row r="25" spans="1:26" ht="12.6">
      <c r="A25" s="6"/>
      <c r="B25" s="469" t="s">
        <v>155</v>
      </c>
      <c r="C25" s="181" t="s">
        <v>130</v>
      </c>
      <c r="D25" s="493"/>
      <c r="E25" s="24"/>
      <c r="F25" s="198">
        <v>1.1062978438213138</v>
      </c>
      <c r="G25" s="198">
        <v>1.1062978438213138</v>
      </c>
      <c r="H25" s="198">
        <v>1.1062978438213138</v>
      </c>
      <c r="I25" s="198">
        <v>1.1062978438213138</v>
      </c>
      <c r="J25" s="198">
        <v>1.1062978438213138</v>
      </c>
      <c r="K25" s="198">
        <v>1.1062978438213138</v>
      </c>
      <c r="L25" s="198">
        <v>1.0943802478750884</v>
      </c>
      <c r="M25" s="198">
        <v>1.0943802478750884</v>
      </c>
      <c r="N25" s="24"/>
      <c r="O25" s="198">
        <v>1.0943802478750884</v>
      </c>
      <c r="P25" s="198">
        <v>1.0994052673611516</v>
      </c>
      <c r="Q25" s="198">
        <v>1.0992843764313971</v>
      </c>
      <c r="R25" s="198">
        <v>1.0980904009260661</v>
      </c>
      <c r="S25" s="24"/>
      <c r="T25" s="24"/>
      <c r="U25" s="24"/>
      <c r="V25" s="267">
        <v>1.1009122089191372</v>
      </c>
      <c r="W25" s="237"/>
      <c r="X25" s="237"/>
      <c r="Y25" s="237"/>
      <c r="Z25" s="6"/>
    </row>
    <row r="26" spans="1:26" ht="12.6">
      <c r="A26" s="6"/>
      <c r="B26" s="469"/>
      <c r="C26" s="181" t="s">
        <v>133</v>
      </c>
      <c r="D26" s="493"/>
      <c r="E26" s="24"/>
      <c r="F26" s="198">
        <v>1.0832653620518802</v>
      </c>
      <c r="G26" s="198">
        <v>1.0832653620518802</v>
      </c>
      <c r="H26" s="198">
        <v>1.0832653620518802</v>
      </c>
      <c r="I26" s="198">
        <v>1.0832653620518802</v>
      </c>
      <c r="J26" s="198">
        <v>1.0832653620518802</v>
      </c>
      <c r="K26" s="198">
        <v>1.0832653620518802</v>
      </c>
      <c r="L26" s="198">
        <v>1.0819319239023764</v>
      </c>
      <c r="M26" s="198">
        <v>1.0819319239023764</v>
      </c>
      <c r="N26" s="24"/>
      <c r="O26" s="198">
        <v>1.0819319239023764</v>
      </c>
      <c r="P26" s="198">
        <v>1.0800678542951025</v>
      </c>
      <c r="Q26" s="198">
        <v>1.0800364696115277</v>
      </c>
      <c r="R26" s="198">
        <v>1.0817926971398641</v>
      </c>
      <c r="S26" s="24"/>
      <c r="T26" s="24"/>
      <c r="U26" s="24"/>
      <c r="V26" s="267">
        <v>1.0830589961603516</v>
      </c>
      <c r="W26" s="237"/>
      <c r="X26" s="237"/>
      <c r="Y26" s="237"/>
      <c r="Z26" s="6"/>
    </row>
    <row r="27" spans="1:26" ht="12.6">
      <c r="A27" s="6"/>
      <c r="B27" s="469"/>
      <c r="C27" s="181" t="s">
        <v>134</v>
      </c>
      <c r="D27" s="493"/>
      <c r="E27" s="24"/>
      <c r="F27" s="198">
        <v>1.0926219515561375</v>
      </c>
      <c r="G27" s="198">
        <v>1.0926219515561375</v>
      </c>
      <c r="H27" s="198">
        <v>1.0926219515561375</v>
      </c>
      <c r="I27" s="198">
        <v>1.0926219515561375</v>
      </c>
      <c r="J27" s="198">
        <v>1.0926219515561375</v>
      </c>
      <c r="K27" s="198">
        <v>1.0926219515561375</v>
      </c>
      <c r="L27" s="198">
        <v>1.103201734141227</v>
      </c>
      <c r="M27" s="198">
        <v>1.103201734141227</v>
      </c>
      <c r="N27" s="24"/>
      <c r="O27" s="198">
        <v>1.103201734141227</v>
      </c>
      <c r="P27" s="198">
        <v>1.1044196117508469</v>
      </c>
      <c r="Q27" s="198">
        <v>1.1042815354202522</v>
      </c>
      <c r="R27" s="198">
        <v>1.1064070319652477</v>
      </c>
      <c r="S27" s="24"/>
      <c r="T27" s="24"/>
      <c r="U27" s="24"/>
      <c r="V27" s="267">
        <v>1.1140375232262019</v>
      </c>
      <c r="W27" s="237"/>
      <c r="X27" s="237"/>
      <c r="Y27" s="237"/>
      <c r="Z27" s="6"/>
    </row>
    <row r="28" spans="1:26" ht="12.6">
      <c r="A28" s="6"/>
      <c r="B28" s="469"/>
      <c r="C28" s="181" t="s">
        <v>135</v>
      </c>
      <c r="D28" s="493"/>
      <c r="E28" s="24"/>
      <c r="F28" s="198">
        <v>1.1051676780069883</v>
      </c>
      <c r="G28" s="198">
        <v>1.1051676780069883</v>
      </c>
      <c r="H28" s="198">
        <v>1.1051676780069883</v>
      </c>
      <c r="I28" s="198">
        <v>1.1051676780069883</v>
      </c>
      <c r="J28" s="198">
        <v>1.1051676780069883</v>
      </c>
      <c r="K28" s="198">
        <v>1.1051676780069883</v>
      </c>
      <c r="L28" s="198">
        <v>1.1101095174841473</v>
      </c>
      <c r="M28" s="198">
        <v>1.1101095174841473</v>
      </c>
      <c r="N28" s="24"/>
      <c r="O28" s="198">
        <v>1.1101095174841473</v>
      </c>
      <c r="P28" s="198">
        <v>1.1120763804581766</v>
      </c>
      <c r="Q28" s="198">
        <v>1.1119109417977875</v>
      </c>
      <c r="R28" s="198">
        <v>1.115649304493167</v>
      </c>
      <c r="S28" s="24"/>
      <c r="T28" s="24"/>
      <c r="U28" s="24"/>
      <c r="V28" s="267">
        <v>1.1253683772174112</v>
      </c>
      <c r="W28" s="237"/>
      <c r="X28" s="237"/>
      <c r="Y28" s="237"/>
      <c r="Z28" s="6"/>
    </row>
    <row r="29" spans="1:26" ht="12.6">
      <c r="A29" s="6"/>
      <c r="B29" s="469"/>
      <c r="C29" s="181" t="s">
        <v>136</v>
      </c>
      <c r="D29" s="493"/>
      <c r="E29" s="24"/>
      <c r="F29" s="198">
        <v>1.0848717288497522</v>
      </c>
      <c r="G29" s="198">
        <v>1.0848717288497522</v>
      </c>
      <c r="H29" s="198">
        <v>1.0848717288497522</v>
      </c>
      <c r="I29" s="198">
        <v>1.0848717288497522</v>
      </c>
      <c r="J29" s="198">
        <v>1.0848717288497522</v>
      </c>
      <c r="K29" s="198">
        <v>1.0848717288497522</v>
      </c>
      <c r="L29" s="198">
        <v>1.0893235635483312</v>
      </c>
      <c r="M29" s="198">
        <v>1.0893235635483312</v>
      </c>
      <c r="N29" s="24"/>
      <c r="O29" s="198">
        <v>1.0893235635483312</v>
      </c>
      <c r="P29" s="198">
        <v>1.0916553540610554</v>
      </c>
      <c r="Q29" s="198">
        <v>1.0916092082280198</v>
      </c>
      <c r="R29" s="198">
        <v>1.098638839184598</v>
      </c>
      <c r="S29" s="24"/>
      <c r="T29" s="24"/>
      <c r="U29" s="24"/>
      <c r="V29" s="267">
        <v>1.1041560338579519</v>
      </c>
      <c r="W29" s="237"/>
      <c r="X29" s="237"/>
      <c r="Y29" s="237"/>
      <c r="Z29" s="6"/>
    </row>
    <row r="30" spans="1:26" ht="12.6">
      <c r="A30" s="6"/>
      <c r="B30" s="469"/>
      <c r="C30" s="181" t="s">
        <v>137</v>
      </c>
      <c r="D30" s="493"/>
      <c r="E30" s="24"/>
      <c r="F30" s="198">
        <v>1.0926847114127742</v>
      </c>
      <c r="G30" s="198">
        <v>1.0926847114127742</v>
      </c>
      <c r="H30" s="198">
        <v>1.0926847114127742</v>
      </c>
      <c r="I30" s="198">
        <v>1.0926847114127742</v>
      </c>
      <c r="J30" s="198">
        <v>1.0926847114127742</v>
      </c>
      <c r="K30" s="198">
        <v>1.0926847114127742</v>
      </c>
      <c r="L30" s="198">
        <v>1.075614245325172</v>
      </c>
      <c r="M30" s="198">
        <v>1.075614245325172</v>
      </c>
      <c r="N30" s="24"/>
      <c r="O30" s="198">
        <v>1.075614245325172</v>
      </c>
      <c r="P30" s="198">
        <v>1.0714257690016857</v>
      </c>
      <c r="Q30" s="198">
        <v>1.071386103673915</v>
      </c>
      <c r="R30" s="198">
        <v>1.0688039208503246</v>
      </c>
      <c r="S30" s="24"/>
      <c r="T30" s="24"/>
      <c r="U30" s="24"/>
      <c r="V30" s="267">
        <v>1.0713936316917003</v>
      </c>
      <c r="W30" s="237"/>
      <c r="X30" s="237"/>
      <c r="Y30" s="237"/>
      <c r="Z30" s="6"/>
    </row>
    <row r="31" spans="1:26" ht="12.6">
      <c r="A31" s="6"/>
      <c r="B31" s="469"/>
      <c r="C31" s="181" t="s">
        <v>138</v>
      </c>
      <c r="D31" s="493"/>
      <c r="E31" s="24"/>
      <c r="F31" s="198">
        <v>1.0986768716799604</v>
      </c>
      <c r="G31" s="198">
        <v>1.0986768716799604</v>
      </c>
      <c r="H31" s="198">
        <v>1.0986768716799604</v>
      </c>
      <c r="I31" s="198">
        <v>1.0986768716799604</v>
      </c>
      <c r="J31" s="198">
        <v>1.0986768716799604</v>
      </c>
      <c r="K31" s="198">
        <v>1.0986768716799604</v>
      </c>
      <c r="L31" s="198">
        <v>1.09403388284785</v>
      </c>
      <c r="M31" s="198">
        <v>1.09403388284785</v>
      </c>
      <c r="N31" s="24"/>
      <c r="O31" s="198">
        <v>1.09403388284785</v>
      </c>
      <c r="P31" s="198">
        <v>1.0950188547584121</v>
      </c>
      <c r="Q31" s="198">
        <v>1.0949458719782394</v>
      </c>
      <c r="R31" s="198">
        <v>1.0894937668868687</v>
      </c>
      <c r="S31" s="24"/>
      <c r="T31" s="24"/>
      <c r="U31" s="24"/>
      <c r="V31" s="267">
        <v>1.0880511848838472</v>
      </c>
      <c r="W31" s="237"/>
      <c r="X31" s="237"/>
      <c r="Y31" s="237"/>
      <c r="Z31" s="6"/>
    </row>
    <row r="32" spans="1:26" ht="12.6">
      <c r="A32" s="6"/>
      <c r="B32" s="469"/>
      <c r="C32" s="181" t="s">
        <v>139</v>
      </c>
      <c r="D32" s="493"/>
      <c r="E32" s="24"/>
      <c r="F32" s="198">
        <v>1.0804108522497773</v>
      </c>
      <c r="G32" s="198">
        <v>1.0804108522497773</v>
      </c>
      <c r="H32" s="198">
        <v>1.0804108522497773</v>
      </c>
      <c r="I32" s="198">
        <v>1.0804108522497773</v>
      </c>
      <c r="J32" s="198">
        <v>1.0804108522497773</v>
      </c>
      <c r="K32" s="198">
        <v>1.0804108522497773</v>
      </c>
      <c r="L32" s="198">
        <v>1.0867795714704855</v>
      </c>
      <c r="M32" s="198">
        <v>1.0867795714704855</v>
      </c>
      <c r="N32" s="24"/>
      <c r="O32" s="198">
        <v>1.0867795714704855</v>
      </c>
      <c r="P32" s="198">
        <v>1.0906159770959118</v>
      </c>
      <c r="Q32" s="198">
        <v>1.0950736926856965</v>
      </c>
      <c r="R32" s="198">
        <v>1.0980420778450359</v>
      </c>
      <c r="S32" s="24"/>
      <c r="T32" s="24"/>
      <c r="U32" s="24"/>
      <c r="V32" s="267">
        <v>1.1017182038230251</v>
      </c>
      <c r="W32" s="237"/>
      <c r="X32" s="237"/>
      <c r="Y32" s="237"/>
      <c r="Z32" s="6"/>
    </row>
    <row r="33" spans="1:26" ht="12.6">
      <c r="A33" s="6"/>
      <c r="B33" s="469"/>
      <c r="C33" s="181" t="s">
        <v>140</v>
      </c>
      <c r="D33" s="493"/>
      <c r="E33" s="24"/>
      <c r="F33" s="198">
        <v>1.0905921107412628</v>
      </c>
      <c r="G33" s="198">
        <v>1.0905921107412628</v>
      </c>
      <c r="H33" s="198">
        <v>1.0905921107412628</v>
      </c>
      <c r="I33" s="198">
        <v>1.0905921107412628</v>
      </c>
      <c r="J33" s="198">
        <v>1.0905921107412628</v>
      </c>
      <c r="K33" s="198">
        <v>1.0905921107412628</v>
      </c>
      <c r="L33" s="198">
        <v>1.088068751008813</v>
      </c>
      <c r="M33" s="198">
        <v>1.088068751008813</v>
      </c>
      <c r="N33" s="24"/>
      <c r="O33" s="198">
        <v>1.088068751008813</v>
      </c>
      <c r="P33" s="198">
        <v>1.0908891887124332</v>
      </c>
      <c r="Q33" s="198">
        <v>1.090789742082191</v>
      </c>
      <c r="R33" s="198">
        <v>1.0969047061954511</v>
      </c>
      <c r="S33" s="24"/>
      <c r="T33" s="24"/>
      <c r="U33" s="24"/>
      <c r="V33" s="267">
        <v>1.1015952160949429</v>
      </c>
      <c r="W33" s="237"/>
      <c r="X33" s="237"/>
      <c r="Y33" s="237"/>
      <c r="Z33" s="6"/>
    </row>
    <row r="34" spans="1:26" ht="12.6">
      <c r="A34" s="6"/>
      <c r="B34" s="469"/>
      <c r="C34" s="181" t="s">
        <v>141</v>
      </c>
      <c r="D34" s="493"/>
      <c r="E34" s="24"/>
      <c r="F34" s="198">
        <v>1.086476515584232</v>
      </c>
      <c r="G34" s="198">
        <v>1.086476515584232</v>
      </c>
      <c r="H34" s="198">
        <v>1.086476515584232</v>
      </c>
      <c r="I34" s="198">
        <v>1.086476515584232</v>
      </c>
      <c r="J34" s="198">
        <v>1.086476515584232</v>
      </c>
      <c r="K34" s="198">
        <v>1.086476515584232</v>
      </c>
      <c r="L34" s="198">
        <v>1.074045749802232</v>
      </c>
      <c r="M34" s="198">
        <v>1.074045749802232</v>
      </c>
      <c r="N34" s="24"/>
      <c r="O34" s="198">
        <v>1.074045749802232</v>
      </c>
      <c r="P34" s="198">
        <v>1.0828812033076147</v>
      </c>
      <c r="Q34" s="198">
        <v>1.0828655102829698</v>
      </c>
      <c r="R34" s="198">
        <v>1.0842497853844897</v>
      </c>
      <c r="S34" s="24"/>
      <c r="T34" s="24"/>
      <c r="U34" s="24"/>
      <c r="V34" s="267">
        <v>1.0982643769864975</v>
      </c>
      <c r="W34" s="237"/>
      <c r="X34" s="237"/>
      <c r="Y34" s="237"/>
      <c r="Z34" s="6"/>
    </row>
    <row r="35" spans="1:26" ht="12.6">
      <c r="A35" s="6"/>
      <c r="B35" s="469"/>
      <c r="C35" s="181" t="s">
        <v>142</v>
      </c>
      <c r="D35" s="493"/>
      <c r="E35" s="24"/>
      <c r="F35" s="198">
        <v>1.0693123354069614</v>
      </c>
      <c r="G35" s="198">
        <v>1.0693123354069614</v>
      </c>
      <c r="H35" s="198">
        <v>1.0693123354069614</v>
      </c>
      <c r="I35" s="198">
        <v>1.0693123354069614</v>
      </c>
      <c r="J35" s="198">
        <v>1.0693123354069614</v>
      </c>
      <c r="K35" s="198">
        <v>1.0693123354069614</v>
      </c>
      <c r="L35" s="198">
        <v>1.0699455637845936</v>
      </c>
      <c r="M35" s="198">
        <v>1.0699455637845936</v>
      </c>
      <c r="N35" s="24"/>
      <c r="O35" s="198">
        <v>1.0699455637845936</v>
      </c>
      <c r="P35" s="198">
        <v>1.0819394370877082</v>
      </c>
      <c r="Q35" s="198">
        <v>1.081946225496015</v>
      </c>
      <c r="R35" s="198">
        <v>1.0860332496609546</v>
      </c>
      <c r="S35" s="24"/>
      <c r="T35" s="24"/>
      <c r="U35" s="24"/>
      <c r="V35" s="267">
        <v>1.0877950910890588</v>
      </c>
      <c r="W35" s="237"/>
      <c r="X35" s="237"/>
      <c r="Y35" s="237"/>
      <c r="Z35" s="6"/>
    </row>
    <row r="36" spans="1:26" ht="12.6">
      <c r="A36" s="6"/>
      <c r="B36" s="469"/>
      <c r="C36" s="181" t="s">
        <v>143</v>
      </c>
      <c r="D36" s="493"/>
      <c r="E36" s="24"/>
      <c r="F36" s="198">
        <v>1.1063638048080044</v>
      </c>
      <c r="G36" s="198">
        <v>1.1063638048080044</v>
      </c>
      <c r="H36" s="198">
        <v>1.1063638048080044</v>
      </c>
      <c r="I36" s="198">
        <v>1.1063638048080044</v>
      </c>
      <c r="J36" s="198">
        <v>1.1063638048080044</v>
      </c>
      <c r="K36" s="198">
        <v>1.1063638048080044</v>
      </c>
      <c r="L36" s="198">
        <v>1.0888726443606354</v>
      </c>
      <c r="M36" s="198">
        <v>1.0888726443606354</v>
      </c>
      <c r="N36" s="24"/>
      <c r="O36" s="198">
        <v>1.0888726443606354</v>
      </c>
      <c r="P36" s="198">
        <v>1.0895710028324384</v>
      </c>
      <c r="Q36" s="198">
        <v>1.0894823194830803</v>
      </c>
      <c r="R36" s="198">
        <v>1.0962435614505206</v>
      </c>
      <c r="S36" s="24"/>
      <c r="T36" s="24"/>
      <c r="U36" s="24"/>
      <c r="V36" s="267">
        <v>1.0936816179326558</v>
      </c>
      <c r="W36" s="237"/>
      <c r="X36" s="237"/>
      <c r="Y36" s="237"/>
      <c r="Z36" s="6"/>
    </row>
    <row r="37" spans="1:26" ht="12.6">
      <c r="A37" s="6"/>
      <c r="B37" s="469"/>
      <c r="C37" s="181" t="s">
        <v>144</v>
      </c>
      <c r="D37" s="493"/>
      <c r="E37" s="24"/>
      <c r="F37" s="198">
        <v>1.0990610956528519</v>
      </c>
      <c r="G37" s="198">
        <v>1.0990610956528519</v>
      </c>
      <c r="H37" s="198">
        <v>1.0990610956528519</v>
      </c>
      <c r="I37" s="198">
        <v>1.0990610956528519</v>
      </c>
      <c r="J37" s="198">
        <v>1.0990610956528519</v>
      </c>
      <c r="K37" s="198">
        <v>1.0990610956528519</v>
      </c>
      <c r="L37" s="198">
        <v>1.0885300645953844</v>
      </c>
      <c r="M37" s="198">
        <v>1.0885300645953844</v>
      </c>
      <c r="N37" s="24"/>
      <c r="O37" s="198">
        <v>1.0885300645953844</v>
      </c>
      <c r="P37" s="198">
        <v>1.0897285160865351</v>
      </c>
      <c r="Q37" s="198">
        <v>1.0896083691766705</v>
      </c>
      <c r="R37" s="198">
        <v>1.0861443738311234</v>
      </c>
      <c r="S37" s="24"/>
      <c r="T37" s="24"/>
      <c r="U37" s="24"/>
      <c r="V37" s="267">
        <v>1.1045419277729067</v>
      </c>
      <c r="W37" s="237"/>
      <c r="X37" s="237"/>
      <c r="Y37" s="237"/>
      <c r="Z37" s="6"/>
    </row>
    <row r="38" spans="1:26" ht="12.6">
      <c r="A38" s="6"/>
      <c r="B38" s="469"/>
      <c r="C38" s="181" t="s">
        <v>145</v>
      </c>
      <c r="D38" s="493"/>
      <c r="E38" s="24"/>
      <c r="F38" s="198">
        <v>1.1022838239390342</v>
      </c>
      <c r="G38" s="198">
        <v>1.1022838239390342</v>
      </c>
      <c r="H38" s="198">
        <v>1.1022838239390342</v>
      </c>
      <c r="I38" s="198">
        <v>1.1022838239390342</v>
      </c>
      <c r="J38" s="198">
        <v>1.1022838239390342</v>
      </c>
      <c r="K38" s="198">
        <v>1.1022838239390342</v>
      </c>
      <c r="L38" s="198">
        <v>1.0793406922068645</v>
      </c>
      <c r="M38" s="198">
        <v>1.0793406922068645</v>
      </c>
      <c r="N38" s="24"/>
      <c r="O38" s="198">
        <v>1.0793406922068645</v>
      </c>
      <c r="P38" s="198">
        <v>1.0691809004923407</v>
      </c>
      <c r="Q38" s="198">
        <v>1.0643929790286373</v>
      </c>
      <c r="R38" s="198">
        <v>1.0555239077231648</v>
      </c>
      <c r="S38" s="24"/>
      <c r="T38" s="24"/>
      <c r="U38" s="24"/>
      <c r="V38" s="267">
        <v>1.0829159068068539</v>
      </c>
      <c r="W38" s="237"/>
      <c r="X38" s="237"/>
      <c r="Y38" s="237"/>
      <c r="Z38" s="6"/>
    </row>
    <row r="39" spans="1:26" s="6" customFormat="1"/>
    <row r="40" spans="1:26" s="6" customFormat="1"/>
    <row r="41" spans="1:26" s="6" customFormat="1"/>
  </sheetData>
  <mergeCells count="12">
    <mergeCell ref="B25:B38"/>
    <mergeCell ref="D25:D38"/>
    <mergeCell ref="B6:B10"/>
    <mergeCell ref="C6:C10"/>
    <mergeCell ref="D6:D7"/>
    <mergeCell ref="B3:G3"/>
    <mergeCell ref="F6:M6"/>
    <mergeCell ref="O6:Y6"/>
    <mergeCell ref="B11:B24"/>
    <mergeCell ref="D11:D24"/>
    <mergeCell ref="F7:M7"/>
    <mergeCell ref="O7:Y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autoPageBreaks="0"/>
  </sheetPr>
  <dimension ref="A1:AB372"/>
  <sheetViews>
    <sheetView workbookViewId="0"/>
  </sheetViews>
  <sheetFormatPr defaultColWidth="0" defaultRowHeight="13.2" zeroHeight="1"/>
  <cols>
    <col min="1" max="1" width="10" style="78" customWidth="1"/>
    <col min="2" max="2" width="47" style="81" customWidth="1"/>
    <col min="3" max="3" width="17.6640625" style="81" customWidth="1"/>
    <col min="4" max="10" width="17.6640625" style="78" customWidth="1"/>
    <col min="11" max="11" width="1.5546875" style="78" customWidth="1"/>
    <col min="12" max="22" width="17.6640625" style="78" customWidth="1"/>
    <col min="23" max="23" width="10" style="78" customWidth="1"/>
    <col min="24" max="28" width="0" style="81" hidden="1" customWidth="1"/>
    <col min="29" max="16384" width="10" style="81" hidden="1"/>
  </cols>
  <sheetData>
    <row r="1" spans="1:27" s="11" customFormat="1" ht="14.4"/>
    <row r="2" spans="1:27" s="11" customFormat="1" ht="17.399999999999999">
      <c r="B2" s="12" t="s">
        <v>372</v>
      </c>
      <c r="C2" s="12"/>
      <c r="D2" s="12"/>
      <c r="E2" s="12"/>
      <c r="F2" s="12"/>
      <c r="G2" s="12"/>
      <c r="H2" s="12"/>
      <c r="I2" s="12"/>
      <c r="Q2" s="12"/>
    </row>
    <row r="3" spans="1:27" s="11" customFormat="1" ht="29.25" customHeight="1">
      <c r="B3" s="501" t="s">
        <v>373</v>
      </c>
      <c r="C3" s="501"/>
      <c r="D3" s="501"/>
      <c r="E3" s="501"/>
      <c r="F3" s="501"/>
      <c r="G3" s="501"/>
      <c r="H3" s="501"/>
      <c r="I3" s="501"/>
      <c r="J3" s="501"/>
      <c r="K3" s="501"/>
      <c r="L3" s="501"/>
      <c r="M3" s="77"/>
      <c r="N3" s="77"/>
      <c r="O3" s="77"/>
      <c r="P3" s="77"/>
      <c r="Q3" s="77"/>
      <c r="R3" s="77"/>
      <c r="S3" s="77"/>
      <c r="T3" s="77"/>
      <c r="U3" s="77"/>
      <c r="V3" s="77"/>
      <c r="W3" s="77"/>
      <c r="X3" s="77"/>
      <c r="Y3" s="77"/>
      <c r="Z3" s="77"/>
      <c r="AA3" s="77"/>
    </row>
    <row r="4" spans="1:27" s="11" customFormat="1" ht="14.4"/>
    <row r="5" spans="1:27" s="1" customFormat="1" ht="14.4"/>
    <row r="6" spans="1:27" s="78" customFormat="1"/>
    <row r="7" spans="1:27" s="79" customFormat="1">
      <c r="B7" s="80" t="s">
        <v>374</v>
      </c>
    </row>
    <row r="8" spans="1:27" s="78" customFormat="1"/>
    <row r="9" spans="1:27">
      <c r="B9" s="229" t="s">
        <v>375</v>
      </c>
      <c r="C9" s="230">
        <f>G16</f>
        <v>102.2</v>
      </c>
    </row>
    <row r="10" spans="1:27" s="82" customFormat="1" ht="12.6"/>
    <row r="11" spans="1:27" s="84" customFormat="1" ht="11.4">
      <c r="A11" s="83"/>
      <c r="B11" s="502"/>
      <c r="C11" s="480" t="s">
        <v>72</v>
      </c>
      <c r="D11" s="481"/>
      <c r="E11" s="481"/>
      <c r="F11" s="481"/>
      <c r="G11" s="481"/>
      <c r="H11" s="481"/>
      <c r="I11" s="481"/>
      <c r="J11" s="482"/>
      <c r="K11" s="23"/>
      <c r="L11" s="480" t="s">
        <v>73</v>
      </c>
      <c r="M11" s="483"/>
      <c r="N11" s="483"/>
      <c r="O11" s="483"/>
      <c r="P11" s="483"/>
      <c r="Q11" s="483"/>
      <c r="R11" s="483"/>
      <c r="S11" s="483"/>
      <c r="T11" s="483"/>
      <c r="U11" s="483"/>
      <c r="V11" s="484"/>
      <c r="W11" s="83"/>
    </row>
    <row r="12" spans="1:27" s="84" customFormat="1" ht="11.25" customHeight="1">
      <c r="A12" s="83"/>
      <c r="B12" s="502"/>
      <c r="C12" s="487" t="s">
        <v>74</v>
      </c>
      <c r="D12" s="488"/>
      <c r="E12" s="488"/>
      <c r="F12" s="488"/>
      <c r="G12" s="488"/>
      <c r="H12" s="488"/>
      <c r="I12" s="488"/>
      <c r="J12" s="489"/>
      <c r="K12" s="23"/>
      <c r="L12" s="490" t="s">
        <v>75</v>
      </c>
      <c r="M12" s="491"/>
      <c r="N12" s="491"/>
      <c r="O12" s="491"/>
      <c r="P12" s="491"/>
      <c r="Q12" s="491"/>
      <c r="R12" s="491"/>
      <c r="S12" s="491"/>
      <c r="T12" s="491"/>
      <c r="U12" s="491"/>
      <c r="V12" s="492"/>
      <c r="W12" s="83"/>
    </row>
    <row r="13" spans="1:27" s="84" customFormat="1" ht="11.4">
      <c r="A13" s="83"/>
      <c r="B13" s="231" t="s">
        <v>376</v>
      </c>
      <c r="C13" s="232" t="s">
        <v>377</v>
      </c>
      <c r="D13" s="232" t="s">
        <v>378</v>
      </c>
      <c r="E13" s="232" t="s">
        <v>379</v>
      </c>
      <c r="F13" s="232" t="s">
        <v>380</v>
      </c>
      <c r="G13" s="232" t="s">
        <v>381</v>
      </c>
      <c r="H13" s="232" t="s">
        <v>382</v>
      </c>
      <c r="I13" s="232" t="s">
        <v>383</v>
      </c>
      <c r="J13" s="232" t="s">
        <v>384</v>
      </c>
      <c r="K13" s="23"/>
      <c r="L13" s="232" t="s">
        <v>384</v>
      </c>
      <c r="M13" s="232" t="s">
        <v>385</v>
      </c>
      <c r="N13" s="232" t="s">
        <v>386</v>
      </c>
      <c r="O13" s="232" t="s">
        <v>387</v>
      </c>
      <c r="P13" s="232" t="s">
        <v>388</v>
      </c>
      <c r="Q13" s="232" t="s">
        <v>389</v>
      </c>
      <c r="R13" s="232" t="s">
        <v>390</v>
      </c>
      <c r="S13" s="232" t="s">
        <v>391</v>
      </c>
      <c r="T13" s="232" t="s">
        <v>392</v>
      </c>
      <c r="U13" s="232" t="s">
        <v>393</v>
      </c>
      <c r="V13" s="232" t="s">
        <v>394</v>
      </c>
      <c r="W13" s="83"/>
    </row>
    <row r="14" spans="1:27" s="84" customFormat="1" ht="27" customHeight="1">
      <c r="A14" s="83"/>
      <c r="B14" s="173" t="s">
        <v>76</v>
      </c>
      <c r="C14" s="34" t="s">
        <v>395</v>
      </c>
      <c r="D14" s="34" t="s">
        <v>396</v>
      </c>
      <c r="E14" s="34" t="s">
        <v>397</v>
      </c>
      <c r="F14" s="34" t="s">
        <v>398</v>
      </c>
      <c r="G14" s="34" t="s">
        <v>81</v>
      </c>
      <c r="H14" s="22" t="s">
        <v>82</v>
      </c>
      <c r="I14" s="34" t="s">
        <v>83</v>
      </c>
      <c r="J14" s="34" t="s">
        <v>84</v>
      </c>
      <c r="K14" s="23"/>
      <c r="L14" s="171" t="s">
        <v>85</v>
      </c>
      <c r="M14" s="171" t="s">
        <v>86</v>
      </c>
      <c r="N14" s="171" t="s">
        <v>87</v>
      </c>
      <c r="O14" s="129" t="s">
        <v>88</v>
      </c>
      <c r="P14" s="171" t="s">
        <v>89</v>
      </c>
      <c r="Q14" s="171" t="s">
        <v>90</v>
      </c>
      <c r="R14" s="171" t="s">
        <v>91</v>
      </c>
      <c r="S14" s="171" t="s">
        <v>92</v>
      </c>
      <c r="T14" s="171" t="s">
        <v>93</v>
      </c>
      <c r="U14" s="171" t="s">
        <v>94</v>
      </c>
      <c r="V14" s="171" t="s">
        <v>95</v>
      </c>
      <c r="W14" s="83"/>
    </row>
    <row r="15" spans="1:27" s="84" customFormat="1" ht="11.4">
      <c r="A15" s="83"/>
      <c r="B15" s="173" t="s">
        <v>96</v>
      </c>
      <c r="C15" s="175" t="s">
        <v>97</v>
      </c>
      <c r="D15" s="175" t="s">
        <v>98</v>
      </c>
      <c r="E15" s="175" t="s">
        <v>99</v>
      </c>
      <c r="F15" s="175" t="s">
        <v>100</v>
      </c>
      <c r="G15" s="175" t="s">
        <v>101</v>
      </c>
      <c r="H15" s="153" t="s">
        <v>102</v>
      </c>
      <c r="I15" s="175" t="s">
        <v>103</v>
      </c>
      <c r="J15" s="175" t="s">
        <v>104</v>
      </c>
      <c r="K15" s="23"/>
      <c r="L15" s="175" t="s">
        <v>105</v>
      </c>
      <c r="M15" s="175" t="s">
        <v>106</v>
      </c>
      <c r="N15" s="175" t="s">
        <v>107</v>
      </c>
      <c r="O15" s="154" t="s">
        <v>108</v>
      </c>
      <c r="P15" s="175" t="s">
        <v>109</v>
      </c>
      <c r="Q15" s="175" t="s">
        <v>110</v>
      </c>
      <c r="R15" s="175" t="s">
        <v>111</v>
      </c>
      <c r="S15" s="175" t="s">
        <v>112</v>
      </c>
      <c r="T15" s="175" t="s">
        <v>113</v>
      </c>
      <c r="U15" s="175" t="s">
        <v>114</v>
      </c>
      <c r="V15" s="175" t="s">
        <v>115</v>
      </c>
      <c r="W15" s="83"/>
    </row>
    <row r="16" spans="1:27" s="84" customFormat="1" ht="11.4">
      <c r="A16" s="83"/>
      <c r="B16" s="233" t="s">
        <v>372</v>
      </c>
      <c r="C16" s="234">
        <f>_xlfn.IFNA(VLOOKUP(C13,$B$33:$C$1499,2, FALSE),"-")</f>
        <v>99.9</v>
      </c>
      <c r="D16" s="234">
        <f t="shared" ref="D16:V16" si="0">_xlfn.IFNA(VLOOKUP(D13,$B$33:$C$1499,2, FALSE),"-")</f>
        <v>100.1</v>
      </c>
      <c r="E16" s="234">
        <f t="shared" si="0"/>
        <v>100.4</v>
      </c>
      <c r="F16" s="234">
        <f t="shared" si="0"/>
        <v>101</v>
      </c>
      <c r="G16" s="234">
        <f t="shared" si="0"/>
        <v>102.2</v>
      </c>
      <c r="H16" s="234">
        <f t="shared" si="0"/>
        <v>103.5</v>
      </c>
      <c r="I16" s="234">
        <f t="shared" si="0"/>
        <v>105</v>
      </c>
      <c r="J16" s="234">
        <f t="shared" si="0"/>
        <v>105.9</v>
      </c>
      <c r="K16" s="23"/>
      <c r="L16" s="234">
        <f>_xlfn.IFNA(VLOOKUP(L13,$B$33:$C$1499,2, FALSE),"-")</f>
        <v>105.9</v>
      </c>
      <c r="M16" s="234">
        <f t="shared" si="0"/>
        <v>107.1</v>
      </c>
      <c r="N16" s="234">
        <f t="shared" si="0"/>
        <v>107.9</v>
      </c>
      <c r="O16" s="234">
        <f>_xlfn.IFNA(VLOOKUP(O13,$B$33:$C$1499,2, FALSE),"-")</f>
        <v>108.5</v>
      </c>
      <c r="P16" s="234">
        <f>_xlfn.IFNA(VLOOKUP(P13,$B$33:$C$1499,2, FALSE),"-")</f>
        <v>108.6</v>
      </c>
      <c r="Q16" s="234">
        <f t="shared" si="0"/>
        <v>109.4</v>
      </c>
      <c r="R16" s="234">
        <f t="shared" si="0"/>
        <v>111.4</v>
      </c>
      <c r="S16" s="234">
        <f t="shared" si="0"/>
        <v>114.7</v>
      </c>
      <c r="T16" s="234">
        <f t="shared" si="0"/>
        <v>120.5</v>
      </c>
      <c r="U16" s="321">
        <f>C310</f>
        <v>121.8</v>
      </c>
      <c r="V16" s="234" t="str">
        <f t="shared" si="0"/>
        <v>-</v>
      </c>
      <c r="W16" s="83"/>
    </row>
    <row r="17" spans="2:6" s="83" customFormat="1" ht="11.4">
      <c r="B17" s="85"/>
    </row>
    <row r="18" spans="2:6" s="82" customFormat="1" ht="12.6">
      <c r="B18" s="86"/>
    </row>
    <row r="19" spans="2:6" s="79" customFormat="1">
      <c r="B19" s="80" t="s">
        <v>399</v>
      </c>
    </row>
    <row r="20" spans="2:6" s="78" customFormat="1"/>
    <row r="21" spans="2:6" s="78" customFormat="1" ht="42.75" customHeight="1">
      <c r="B21" s="235" t="s">
        <v>400</v>
      </c>
      <c r="C21" s="498" t="s">
        <v>401</v>
      </c>
      <c r="D21" s="498"/>
      <c r="E21" s="498"/>
      <c r="F21" s="498"/>
    </row>
    <row r="22" spans="2:6" s="78" customFormat="1" ht="27.75" customHeight="1">
      <c r="B22" s="235" t="s">
        <v>402</v>
      </c>
      <c r="C22" s="499" t="s">
        <v>403</v>
      </c>
      <c r="D22" s="500"/>
      <c r="E22" s="500"/>
      <c r="F22" s="500"/>
    </row>
    <row r="23" spans="2:6" s="78" customFormat="1"/>
    <row r="24" spans="2:6" s="78" customFormat="1"/>
    <row r="25" spans="2:6" ht="39.6">
      <c r="B25" s="155" t="s">
        <v>27</v>
      </c>
      <c r="C25" s="156" t="s">
        <v>404</v>
      </c>
    </row>
    <row r="26" spans="2:6">
      <c r="B26" s="87" t="s">
        <v>405</v>
      </c>
      <c r="C26" s="88" t="s">
        <v>406</v>
      </c>
    </row>
    <row r="27" spans="2:6">
      <c r="B27" s="87" t="s">
        <v>407</v>
      </c>
      <c r="C27" s="88" t="s">
        <v>408</v>
      </c>
    </row>
    <row r="28" spans="2:6">
      <c r="B28" s="87" t="s">
        <v>409</v>
      </c>
      <c r="C28" s="88" t="s">
        <v>410</v>
      </c>
    </row>
    <row r="29" spans="2:6" ht="26.4">
      <c r="B29" s="87" t="s">
        <v>71</v>
      </c>
      <c r="C29" s="88" t="s">
        <v>411</v>
      </c>
    </row>
    <row r="30" spans="2:6">
      <c r="B30" s="87" t="s">
        <v>412</v>
      </c>
      <c r="C30" s="88" t="s">
        <v>413</v>
      </c>
    </row>
    <row r="31" spans="2:6">
      <c r="B31" s="87" t="s">
        <v>414</v>
      </c>
      <c r="C31" s="88" t="s">
        <v>415</v>
      </c>
    </row>
    <row r="32" spans="2:6">
      <c r="B32" s="87" t="s">
        <v>416</v>
      </c>
      <c r="C32" s="88"/>
    </row>
    <row r="33" spans="2:3">
      <c r="B33" s="87" t="s">
        <v>417</v>
      </c>
      <c r="C33" s="89">
        <v>79.400000000000006</v>
      </c>
    </row>
    <row r="34" spans="2:3">
      <c r="B34" s="87" t="s">
        <v>418</v>
      </c>
      <c r="C34" s="89">
        <v>81.400000000000006</v>
      </c>
    </row>
    <row r="35" spans="2:3">
      <c r="B35" s="87" t="s">
        <v>419</v>
      </c>
      <c r="C35" s="89">
        <v>83.3</v>
      </c>
    </row>
    <row r="36" spans="2:3">
      <c r="B36" s="87" t="s">
        <v>420</v>
      </c>
      <c r="C36" s="89">
        <v>86.2</v>
      </c>
    </row>
    <row r="37" spans="2:3">
      <c r="B37" s="87" t="s">
        <v>421</v>
      </c>
      <c r="C37" s="89">
        <v>87.9</v>
      </c>
    </row>
    <row r="38" spans="2:3">
      <c r="B38" s="87" t="s">
        <v>422</v>
      </c>
      <c r="C38" s="89">
        <v>90.1</v>
      </c>
    </row>
    <row r="39" spans="2:3">
      <c r="B39" s="87" t="s">
        <v>423</v>
      </c>
      <c r="C39" s="89">
        <v>93.6</v>
      </c>
    </row>
    <row r="40" spans="2:3">
      <c r="B40" s="87" t="s">
        <v>424</v>
      </c>
      <c r="C40" s="89">
        <v>96</v>
      </c>
    </row>
    <row r="41" spans="2:3">
      <c r="B41" s="87" t="s">
        <v>425</v>
      </c>
      <c r="C41" s="89">
        <v>98.2</v>
      </c>
    </row>
    <row r="42" spans="2:3">
      <c r="B42" s="87" t="s">
        <v>426</v>
      </c>
      <c r="C42" s="89">
        <v>99.6</v>
      </c>
    </row>
    <row r="43" spans="2:3">
      <c r="B43" s="87" t="s">
        <v>427</v>
      </c>
      <c r="C43" s="89">
        <v>100</v>
      </c>
    </row>
    <row r="44" spans="2:3">
      <c r="B44" s="87" t="s">
        <v>428</v>
      </c>
      <c r="C44" s="89">
        <v>101</v>
      </c>
    </row>
    <row r="45" spans="2:3">
      <c r="B45" s="87" t="s">
        <v>429</v>
      </c>
      <c r="C45" s="89">
        <v>103.6</v>
      </c>
    </row>
    <row r="46" spans="2:3">
      <c r="B46" s="87" t="s">
        <v>430</v>
      </c>
      <c r="C46" s="89">
        <v>78.5</v>
      </c>
    </row>
    <row r="47" spans="2:3">
      <c r="B47" s="87" t="s">
        <v>431</v>
      </c>
      <c r="C47" s="89">
        <v>79.3</v>
      </c>
    </row>
    <row r="48" spans="2:3">
      <c r="B48" s="87" t="s">
        <v>432</v>
      </c>
      <c r="C48" s="89">
        <v>79.7</v>
      </c>
    </row>
    <row r="49" spans="2:3">
      <c r="B49" s="87" t="s">
        <v>433</v>
      </c>
      <c r="C49" s="89">
        <v>80.099999999999994</v>
      </c>
    </row>
    <row r="50" spans="2:3">
      <c r="B50" s="87" t="s">
        <v>434</v>
      </c>
      <c r="C50" s="89">
        <v>80.2</v>
      </c>
    </row>
    <row r="51" spans="2:3">
      <c r="B51" s="87" t="s">
        <v>435</v>
      </c>
      <c r="C51" s="89">
        <v>81.2</v>
      </c>
    </row>
    <row r="52" spans="2:3">
      <c r="B52" s="87" t="s">
        <v>436</v>
      </c>
      <c r="C52" s="89">
        <v>81.7</v>
      </c>
    </row>
    <row r="53" spans="2:3">
      <c r="B53" s="87" t="s">
        <v>437</v>
      </c>
      <c r="C53" s="89">
        <v>82.3</v>
      </c>
    </row>
    <row r="54" spans="2:3">
      <c r="B54" s="87" t="s">
        <v>438</v>
      </c>
      <c r="C54" s="89">
        <v>82.4</v>
      </c>
    </row>
    <row r="55" spans="2:3">
      <c r="B55" s="87" t="s">
        <v>439</v>
      </c>
      <c r="C55" s="89">
        <v>83.3</v>
      </c>
    </row>
    <row r="56" spans="2:3">
      <c r="B56" s="87" t="s">
        <v>440</v>
      </c>
      <c r="C56" s="89">
        <v>83.3</v>
      </c>
    </row>
    <row r="57" spans="2:3">
      <c r="B57" s="87" t="s">
        <v>441</v>
      </c>
      <c r="C57" s="89">
        <v>84.1</v>
      </c>
    </row>
    <row r="58" spans="2:3">
      <c r="B58" s="87" t="s">
        <v>442</v>
      </c>
      <c r="C58" s="89">
        <v>84.5</v>
      </c>
    </row>
    <row r="59" spans="2:3">
      <c r="B59" s="87" t="s">
        <v>443</v>
      </c>
      <c r="C59" s="89">
        <v>86.1</v>
      </c>
    </row>
    <row r="60" spans="2:3">
      <c r="B60" s="87" t="s">
        <v>444</v>
      </c>
      <c r="C60" s="89">
        <v>87.1</v>
      </c>
    </row>
    <row r="61" spans="2:3">
      <c r="B61" s="87" t="s">
        <v>445</v>
      </c>
      <c r="C61" s="89">
        <v>87.2</v>
      </c>
    </row>
    <row r="62" spans="2:3">
      <c r="B62" s="87" t="s">
        <v>446</v>
      </c>
      <c r="C62" s="89">
        <v>87</v>
      </c>
    </row>
    <row r="63" spans="2:3">
      <c r="B63" s="87" t="s">
        <v>447</v>
      </c>
      <c r="C63" s="89">
        <v>87.8</v>
      </c>
    </row>
    <row r="64" spans="2:3">
      <c r="B64" s="87" t="s">
        <v>448</v>
      </c>
      <c r="C64" s="89">
        <v>88.2</v>
      </c>
    </row>
    <row r="65" spans="2:3">
      <c r="B65" s="87" t="s">
        <v>449</v>
      </c>
      <c r="C65" s="89">
        <v>88.6</v>
      </c>
    </row>
    <row r="66" spans="2:3">
      <c r="B66" s="87" t="s">
        <v>450</v>
      </c>
      <c r="C66" s="89">
        <v>89.1</v>
      </c>
    </row>
    <row r="67" spans="2:3">
      <c r="B67" s="87" t="s">
        <v>451</v>
      </c>
      <c r="C67" s="89">
        <v>90</v>
      </c>
    </row>
    <row r="68" spans="2:3">
      <c r="B68" s="87" t="s">
        <v>452</v>
      </c>
      <c r="C68" s="89">
        <v>90.3</v>
      </c>
    </row>
    <row r="69" spans="2:3">
      <c r="B69" s="87" t="s">
        <v>453</v>
      </c>
      <c r="C69" s="89">
        <v>91.1</v>
      </c>
    </row>
    <row r="70" spans="2:3">
      <c r="B70" s="87" t="s">
        <v>454</v>
      </c>
      <c r="C70" s="89">
        <v>92.2</v>
      </c>
    </row>
    <row r="71" spans="2:3">
      <c r="B71" s="87" t="s">
        <v>455</v>
      </c>
      <c r="C71" s="89">
        <v>93.4</v>
      </c>
    </row>
    <row r="72" spans="2:3">
      <c r="B72" s="87" t="s">
        <v>456</v>
      </c>
      <c r="C72" s="89">
        <v>93.9</v>
      </c>
    </row>
    <row r="73" spans="2:3">
      <c r="B73" s="87" t="s">
        <v>457</v>
      </c>
      <c r="C73" s="89">
        <v>94.7</v>
      </c>
    </row>
    <row r="74" spans="2:3">
      <c r="B74" s="87" t="s">
        <v>458</v>
      </c>
      <c r="C74" s="89">
        <v>95.1</v>
      </c>
    </row>
    <row r="75" spans="2:3">
      <c r="B75" s="87" t="s">
        <v>459</v>
      </c>
      <c r="C75" s="89">
        <v>95.8</v>
      </c>
    </row>
    <row r="76" spans="2:3">
      <c r="B76" s="87" t="s">
        <v>460</v>
      </c>
      <c r="C76" s="88">
        <v>96.1</v>
      </c>
    </row>
    <row r="77" spans="2:3">
      <c r="B77" s="87" t="s">
        <v>461</v>
      </c>
      <c r="C77" s="88">
        <v>97</v>
      </c>
    </row>
    <row r="78" spans="2:3">
      <c r="B78" s="87" t="s">
        <v>462</v>
      </c>
      <c r="C78" s="88">
        <v>97.4</v>
      </c>
    </row>
    <row r="79" spans="2:3">
      <c r="B79" s="87" t="s">
        <v>463</v>
      </c>
      <c r="C79" s="88">
        <v>98.1</v>
      </c>
    </row>
    <row r="80" spans="2:3">
      <c r="B80" s="87" t="s">
        <v>464</v>
      </c>
      <c r="C80" s="88">
        <v>98.4</v>
      </c>
    </row>
    <row r="81" spans="2:3">
      <c r="B81" s="87" t="s">
        <v>465</v>
      </c>
      <c r="C81" s="88">
        <v>98.9</v>
      </c>
    </row>
    <row r="82" spans="2:3">
      <c r="B82" s="87" t="s">
        <v>466</v>
      </c>
      <c r="C82" s="88">
        <v>99</v>
      </c>
    </row>
    <row r="83" spans="2:3">
      <c r="B83" s="87" t="s">
        <v>467</v>
      </c>
      <c r="C83" s="88">
        <v>99.7</v>
      </c>
    </row>
    <row r="84" spans="2:3">
      <c r="B84" s="87" t="s">
        <v>468</v>
      </c>
      <c r="C84" s="88">
        <v>99.8</v>
      </c>
    </row>
    <row r="85" spans="2:3">
      <c r="B85" s="87" t="s">
        <v>469</v>
      </c>
      <c r="C85" s="88">
        <v>100</v>
      </c>
    </row>
    <row r="86" spans="2:3">
      <c r="B86" s="87" t="s">
        <v>470</v>
      </c>
      <c r="C86" s="88">
        <v>99.4</v>
      </c>
    </row>
    <row r="87" spans="2:3">
      <c r="B87" s="87" t="s">
        <v>471</v>
      </c>
      <c r="C87" s="88">
        <v>100</v>
      </c>
    </row>
    <row r="88" spans="2:3">
      <c r="B88" s="87" t="s">
        <v>472</v>
      </c>
      <c r="C88" s="88">
        <v>100.2</v>
      </c>
    </row>
    <row r="89" spans="2:3">
      <c r="B89" s="87" t="s">
        <v>473</v>
      </c>
      <c r="C89" s="88">
        <v>100.4</v>
      </c>
    </row>
    <row r="90" spans="2:3">
      <c r="B90" s="87" t="s">
        <v>474</v>
      </c>
      <c r="C90" s="88">
        <v>100.1</v>
      </c>
    </row>
    <row r="91" spans="2:3">
      <c r="B91" s="87" t="s">
        <v>475</v>
      </c>
      <c r="C91" s="88">
        <v>100.8</v>
      </c>
    </row>
    <row r="92" spans="2:3">
      <c r="B92" s="87" t="s">
        <v>476</v>
      </c>
      <c r="C92" s="88">
        <v>101.2</v>
      </c>
    </row>
    <row r="93" spans="2:3">
      <c r="B93" s="87" t="s">
        <v>477</v>
      </c>
      <c r="C93" s="88">
        <v>101.9</v>
      </c>
    </row>
    <row r="94" spans="2:3">
      <c r="B94" s="87" t="s">
        <v>478</v>
      </c>
      <c r="C94" s="88">
        <v>102.3</v>
      </c>
    </row>
    <row r="95" spans="2:3">
      <c r="B95" s="87" t="s">
        <v>479</v>
      </c>
      <c r="C95" s="88">
        <v>103.4</v>
      </c>
    </row>
    <row r="96" spans="2:3">
      <c r="B96" s="87" t="s">
        <v>480</v>
      </c>
      <c r="C96" s="88">
        <v>103.9</v>
      </c>
    </row>
    <row r="97" spans="2:3">
      <c r="B97" s="87" t="s">
        <v>481</v>
      </c>
      <c r="C97" s="88">
        <v>104.7</v>
      </c>
    </row>
    <row r="98" spans="2:3">
      <c r="B98" s="87" t="s">
        <v>482</v>
      </c>
      <c r="C98" s="88">
        <v>104.8</v>
      </c>
    </row>
    <row r="99" spans="2:3">
      <c r="B99" s="87" t="s">
        <v>483</v>
      </c>
      <c r="C99" s="88">
        <v>105.8</v>
      </c>
    </row>
    <row r="100" spans="2:3">
      <c r="B100" s="87" t="s">
        <v>484</v>
      </c>
      <c r="C100" s="88">
        <v>78.3</v>
      </c>
    </row>
    <row r="101" spans="2:3">
      <c r="B101" s="87" t="s">
        <v>485</v>
      </c>
      <c r="C101" s="88">
        <v>78.5</v>
      </c>
    </row>
    <row r="102" spans="2:3">
      <c r="B102" s="87" t="s">
        <v>486</v>
      </c>
      <c r="C102" s="88">
        <v>78.8</v>
      </c>
    </row>
    <row r="103" spans="2:3">
      <c r="B103" s="87" t="s">
        <v>487</v>
      </c>
      <c r="C103" s="88">
        <v>79.099999999999994</v>
      </c>
    </row>
    <row r="104" spans="2:3">
      <c r="B104" s="87" t="s">
        <v>488</v>
      </c>
      <c r="C104" s="88">
        <v>79.400000000000006</v>
      </c>
    </row>
    <row r="105" spans="2:3">
      <c r="B105" s="87" t="s">
        <v>489</v>
      </c>
      <c r="C105" s="88">
        <v>79.400000000000006</v>
      </c>
    </row>
    <row r="106" spans="2:3">
      <c r="B106" s="87" t="s">
        <v>490</v>
      </c>
      <c r="C106" s="88">
        <v>79.5</v>
      </c>
    </row>
    <row r="107" spans="2:3">
      <c r="B107" s="87" t="s">
        <v>491</v>
      </c>
      <c r="C107" s="88">
        <v>79.7</v>
      </c>
    </row>
    <row r="108" spans="2:3">
      <c r="B108" s="87" t="s">
        <v>492</v>
      </c>
      <c r="C108" s="88">
        <v>79.900000000000006</v>
      </c>
    </row>
    <row r="109" spans="2:3">
      <c r="B109" s="87" t="s">
        <v>493</v>
      </c>
      <c r="C109" s="88">
        <v>80</v>
      </c>
    </row>
    <row r="110" spans="2:3">
      <c r="B110" s="87" t="s">
        <v>494</v>
      </c>
      <c r="C110" s="88">
        <v>80</v>
      </c>
    </row>
    <row r="111" spans="2:3">
      <c r="B111" s="87" t="s">
        <v>495</v>
      </c>
      <c r="C111" s="88">
        <v>80.3</v>
      </c>
    </row>
    <row r="112" spans="2:3">
      <c r="B112" s="87" t="s">
        <v>496</v>
      </c>
      <c r="C112" s="88">
        <v>80</v>
      </c>
    </row>
    <row r="113" spans="2:3">
      <c r="B113" s="87" t="s">
        <v>497</v>
      </c>
      <c r="C113" s="88">
        <v>80.2</v>
      </c>
    </row>
    <row r="114" spans="2:3">
      <c r="B114" s="87" t="s">
        <v>498</v>
      </c>
      <c r="C114" s="88">
        <v>80.400000000000006</v>
      </c>
    </row>
    <row r="115" spans="2:3">
      <c r="B115" s="87" t="s">
        <v>499</v>
      </c>
      <c r="C115" s="88">
        <v>80.900000000000006</v>
      </c>
    </row>
    <row r="116" spans="2:3">
      <c r="B116" s="87" t="s">
        <v>500</v>
      </c>
      <c r="C116" s="88">
        <v>81.3</v>
      </c>
    </row>
    <row r="117" spans="2:3">
      <c r="B117" s="87" t="s">
        <v>501</v>
      </c>
      <c r="C117" s="88">
        <v>81.5</v>
      </c>
    </row>
    <row r="118" spans="2:3">
      <c r="B118" s="87" t="s">
        <v>502</v>
      </c>
      <c r="C118" s="88">
        <v>81.5</v>
      </c>
    </row>
    <row r="119" spans="2:3">
      <c r="B119" s="87" t="s">
        <v>503</v>
      </c>
      <c r="C119" s="88">
        <v>81.8</v>
      </c>
    </row>
    <row r="120" spans="2:3">
      <c r="B120" s="87" t="s">
        <v>504</v>
      </c>
      <c r="C120" s="88">
        <v>81.900000000000006</v>
      </c>
    </row>
    <row r="121" spans="2:3">
      <c r="B121" s="87" t="s">
        <v>505</v>
      </c>
      <c r="C121" s="88">
        <v>82</v>
      </c>
    </row>
    <row r="122" spans="2:3">
      <c r="B122" s="87" t="s">
        <v>506</v>
      </c>
      <c r="C122" s="88">
        <v>82.2</v>
      </c>
    </row>
    <row r="123" spans="2:3">
      <c r="B123" s="87" t="s">
        <v>507</v>
      </c>
      <c r="C123" s="88">
        <v>82.6</v>
      </c>
    </row>
    <row r="124" spans="2:3">
      <c r="B124" s="87" t="s">
        <v>508</v>
      </c>
      <c r="C124" s="88">
        <v>82.1</v>
      </c>
    </row>
    <row r="125" spans="2:3">
      <c r="B125" s="87" t="s">
        <v>509</v>
      </c>
      <c r="C125" s="88">
        <v>82.4</v>
      </c>
    </row>
    <row r="126" spans="2:3">
      <c r="B126" s="87" t="s">
        <v>510</v>
      </c>
      <c r="C126" s="88">
        <v>82.8</v>
      </c>
    </row>
    <row r="127" spans="2:3">
      <c r="B127" s="87" t="s">
        <v>511</v>
      </c>
      <c r="C127" s="88">
        <v>83.1</v>
      </c>
    </row>
    <row r="128" spans="2:3">
      <c r="B128" s="87" t="s">
        <v>512</v>
      </c>
      <c r="C128" s="88">
        <v>83.3</v>
      </c>
    </row>
    <row r="129" spans="2:3">
      <c r="B129" s="87" t="s">
        <v>513</v>
      </c>
      <c r="C129" s="88">
        <v>83.5</v>
      </c>
    </row>
    <row r="130" spans="2:3">
      <c r="B130" s="87" t="s">
        <v>514</v>
      </c>
      <c r="C130" s="88">
        <v>83.1</v>
      </c>
    </row>
    <row r="131" spans="2:3">
      <c r="B131" s="87" t="s">
        <v>515</v>
      </c>
      <c r="C131" s="88">
        <v>83.4</v>
      </c>
    </row>
    <row r="132" spans="2:3">
      <c r="B132" s="87" t="s">
        <v>516</v>
      </c>
      <c r="C132" s="88">
        <v>83.5</v>
      </c>
    </row>
    <row r="133" spans="2:3">
      <c r="B133" s="87" t="s">
        <v>517</v>
      </c>
      <c r="C133" s="88">
        <v>83.8</v>
      </c>
    </row>
    <row r="134" spans="2:3">
      <c r="B134" s="87" t="s">
        <v>518</v>
      </c>
      <c r="C134" s="88">
        <v>84.1</v>
      </c>
    </row>
    <row r="135" spans="2:3">
      <c r="B135" s="87" t="s">
        <v>519</v>
      </c>
      <c r="C135" s="88">
        <v>84.5</v>
      </c>
    </row>
    <row r="136" spans="2:3">
      <c r="B136" s="87" t="s">
        <v>520</v>
      </c>
      <c r="C136" s="88">
        <v>84.1</v>
      </c>
    </row>
    <row r="137" spans="2:3">
      <c r="B137" s="87" t="s">
        <v>521</v>
      </c>
      <c r="C137" s="88">
        <v>84.6</v>
      </c>
    </row>
    <row r="138" spans="2:3">
      <c r="B138" s="87" t="s">
        <v>522</v>
      </c>
      <c r="C138" s="88">
        <v>84.9</v>
      </c>
    </row>
    <row r="139" spans="2:3">
      <c r="B139" s="87" t="s">
        <v>523</v>
      </c>
      <c r="C139" s="88">
        <v>85.6</v>
      </c>
    </row>
    <row r="140" spans="2:3">
      <c r="B140" s="87" t="s">
        <v>524</v>
      </c>
      <c r="C140" s="88">
        <v>86.1</v>
      </c>
    </row>
    <row r="141" spans="2:3">
      <c r="B141" s="87" t="s">
        <v>525</v>
      </c>
      <c r="C141" s="88">
        <v>86.6</v>
      </c>
    </row>
    <row r="142" spans="2:3">
      <c r="B142" s="87" t="s">
        <v>526</v>
      </c>
      <c r="C142" s="88">
        <v>86.6</v>
      </c>
    </row>
    <row r="143" spans="2:3">
      <c r="B143" s="87" t="s">
        <v>527</v>
      </c>
      <c r="C143" s="88">
        <v>87.1</v>
      </c>
    </row>
    <row r="144" spans="2:3">
      <c r="B144" s="87" t="s">
        <v>528</v>
      </c>
      <c r="C144" s="88">
        <v>87.5</v>
      </c>
    </row>
    <row r="145" spans="2:3">
      <c r="B145" s="87" t="s">
        <v>529</v>
      </c>
      <c r="C145" s="88">
        <v>87.3</v>
      </c>
    </row>
    <row r="146" spans="2:3">
      <c r="B146" s="87" t="s">
        <v>530</v>
      </c>
      <c r="C146" s="88">
        <v>87.3</v>
      </c>
    </row>
    <row r="147" spans="2:3">
      <c r="B147" s="87" t="s">
        <v>531</v>
      </c>
      <c r="C147" s="88">
        <v>87.1</v>
      </c>
    </row>
    <row r="148" spans="2:3">
      <c r="B148" s="87" t="s">
        <v>532</v>
      </c>
      <c r="C148" s="88">
        <v>86.6</v>
      </c>
    </row>
    <row r="149" spans="2:3">
      <c r="B149" s="87" t="s">
        <v>533</v>
      </c>
      <c r="C149" s="88">
        <v>87.2</v>
      </c>
    </row>
    <row r="150" spans="2:3">
      <c r="B150" s="87" t="s">
        <v>534</v>
      </c>
      <c r="C150" s="88">
        <v>87.3</v>
      </c>
    </row>
    <row r="151" spans="2:3">
      <c r="B151" s="87" t="s">
        <v>535</v>
      </c>
      <c r="C151" s="88">
        <v>87.5</v>
      </c>
    </row>
    <row r="152" spans="2:3">
      <c r="B152" s="87" t="s">
        <v>536</v>
      </c>
      <c r="C152" s="88">
        <v>87.9</v>
      </c>
    </row>
    <row r="153" spans="2:3">
      <c r="B153" s="87" t="s">
        <v>537</v>
      </c>
      <c r="C153" s="88">
        <v>88.1</v>
      </c>
    </row>
    <row r="154" spans="2:3">
      <c r="B154" s="87" t="s">
        <v>538</v>
      </c>
      <c r="C154" s="88">
        <v>88</v>
      </c>
    </row>
    <row r="155" spans="2:3">
      <c r="B155" s="87" t="s">
        <v>539</v>
      </c>
      <c r="C155" s="88">
        <v>88.3</v>
      </c>
    </row>
    <row r="156" spans="2:3">
      <c r="B156" s="87" t="s">
        <v>540</v>
      </c>
      <c r="C156" s="88">
        <v>88.3</v>
      </c>
    </row>
    <row r="157" spans="2:3">
      <c r="B157" s="87" t="s">
        <v>541</v>
      </c>
      <c r="C157" s="88">
        <v>88.4</v>
      </c>
    </row>
    <row r="158" spans="2:3">
      <c r="B158" s="87" t="s">
        <v>542</v>
      </c>
      <c r="C158" s="88">
        <v>88.6</v>
      </c>
    </row>
    <row r="159" spans="2:3">
      <c r="B159" s="87" t="s">
        <v>543</v>
      </c>
      <c r="C159" s="88">
        <v>88.9</v>
      </c>
    </row>
    <row r="160" spans="2:3">
      <c r="B160" s="87" t="s">
        <v>544</v>
      </c>
      <c r="C160" s="88">
        <v>88.8</v>
      </c>
    </row>
    <row r="161" spans="2:3">
      <c r="B161" s="87" t="s">
        <v>545</v>
      </c>
      <c r="C161" s="88">
        <v>89</v>
      </c>
    </row>
    <row r="162" spans="2:3">
      <c r="B162" s="87" t="s">
        <v>546</v>
      </c>
      <c r="C162" s="88">
        <v>89.4</v>
      </c>
    </row>
    <row r="163" spans="2:3">
      <c r="B163" s="87" t="s">
        <v>547</v>
      </c>
      <c r="C163" s="88">
        <v>89.9</v>
      </c>
    </row>
    <row r="164" spans="2:3">
      <c r="B164" s="87" t="s">
        <v>548</v>
      </c>
      <c r="C164" s="88">
        <v>90.1</v>
      </c>
    </row>
    <row r="165" spans="2:3">
      <c r="B165" s="87" t="s">
        <v>549</v>
      </c>
      <c r="C165" s="88">
        <v>90.2</v>
      </c>
    </row>
    <row r="166" spans="2:3">
      <c r="B166" s="87" t="s">
        <v>550</v>
      </c>
      <c r="C166" s="88">
        <v>90</v>
      </c>
    </row>
    <row r="167" spans="2:3">
      <c r="B167" s="87" t="s">
        <v>551</v>
      </c>
      <c r="C167" s="88">
        <v>90.4</v>
      </c>
    </row>
    <row r="168" spans="2:3">
      <c r="B168" s="87" t="s">
        <v>552</v>
      </c>
      <c r="C168" s="88">
        <v>90.4</v>
      </c>
    </row>
    <row r="169" spans="2:3">
      <c r="B169" s="87" t="s">
        <v>553</v>
      </c>
      <c r="C169" s="88">
        <v>90.6</v>
      </c>
    </row>
    <row r="170" spans="2:3">
      <c r="B170" s="87" t="s">
        <v>554</v>
      </c>
      <c r="C170" s="88">
        <v>90.9</v>
      </c>
    </row>
    <row r="171" spans="2:3">
      <c r="B171" s="87" t="s">
        <v>555</v>
      </c>
      <c r="C171" s="88">
        <v>91.7</v>
      </c>
    </row>
    <row r="172" spans="2:3">
      <c r="B172" s="87" t="s">
        <v>556</v>
      </c>
      <c r="C172" s="88">
        <v>91.8</v>
      </c>
    </row>
    <row r="173" spans="2:3">
      <c r="B173" s="87" t="s">
        <v>557</v>
      </c>
      <c r="C173" s="88">
        <v>92.3</v>
      </c>
    </row>
    <row r="174" spans="2:3">
      <c r="B174" s="87" t="s">
        <v>558</v>
      </c>
      <c r="C174" s="88">
        <v>92.6</v>
      </c>
    </row>
    <row r="175" spans="2:3">
      <c r="B175" s="87" t="s">
        <v>559</v>
      </c>
      <c r="C175" s="88">
        <v>93.3</v>
      </c>
    </row>
    <row r="176" spans="2:3">
      <c r="B176" s="87" t="s">
        <v>560</v>
      </c>
      <c r="C176" s="88">
        <v>93.5</v>
      </c>
    </row>
    <row r="177" spans="2:3">
      <c r="B177" s="87" t="s">
        <v>561</v>
      </c>
      <c r="C177" s="88">
        <v>93.5</v>
      </c>
    </row>
    <row r="178" spans="2:3">
      <c r="B178" s="87" t="s">
        <v>562</v>
      </c>
      <c r="C178" s="88">
        <v>93.5</v>
      </c>
    </row>
    <row r="179" spans="2:3">
      <c r="B179" s="87" t="s">
        <v>563</v>
      </c>
      <c r="C179" s="88">
        <v>93.9</v>
      </c>
    </row>
    <row r="180" spans="2:3">
      <c r="B180" s="87" t="s">
        <v>564</v>
      </c>
      <c r="C180" s="88">
        <v>94.5</v>
      </c>
    </row>
    <row r="181" spans="2:3">
      <c r="B181" s="87" t="s">
        <v>565</v>
      </c>
      <c r="C181" s="88">
        <v>94.5</v>
      </c>
    </row>
    <row r="182" spans="2:3">
      <c r="B182" s="87" t="s">
        <v>566</v>
      </c>
      <c r="C182" s="88">
        <v>94.7</v>
      </c>
    </row>
    <row r="183" spans="2:3">
      <c r="B183" s="87" t="s">
        <v>567</v>
      </c>
      <c r="C183" s="88">
        <v>95</v>
      </c>
    </row>
    <row r="184" spans="2:3">
      <c r="B184" s="87" t="s">
        <v>568</v>
      </c>
      <c r="C184" s="88">
        <v>94.7</v>
      </c>
    </row>
    <row r="185" spans="2:3">
      <c r="B185" s="87" t="s">
        <v>569</v>
      </c>
      <c r="C185" s="88">
        <v>95.2</v>
      </c>
    </row>
    <row r="186" spans="2:3">
      <c r="B186" s="87" t="s">
        <v>570</v>
      </c>
      <c r="C186" s="88">
        <v>95.4</v>
      </c>
    </row>
    <row r="187" spans="2:3">
      <c r="B187" s="87" t="s">
        <v>571</v>
      </c>
      <c r="C187" s="88">
        <v>95.9</v>
      </c>
    </row>
    <row r="188" spans="2:3">
      <c r="B188" s="87" t="s">
        <v>572</v>
      </c>
      <c r="C188" s="88">
        <v>95.9</v>
      </c>
    </row>
    <row r="189" spans="2:3">
      <c r="B189" s="87" t="s">
        <v>573</v>
      </c>
      <c r="C189" s="88">
        <v>95.6</v>
      </c>
    </row>
    <row r="190" spans="2:3">
      <c r="B190" s="87" t="s">
        <v>574</v>
      </c>
      <c r="C190" s="88">
        <v>95.7</v>
      </c>
    </row>
    <row r="191" spans="2:3">
      <c r="B191" s="87" t="s">
        <v>575</v>
      </c>
      <c r="C191" s="88">
        <v>96.1</v>
      </c>
    </row>
    <row r="192" spans="2:3">
      <c r="B192" s="87" t="s">
        <v>576</v>
      </c>
      <c r="C192" s="88">
        <v>96.4</v>
      </c>
    </row>
    <row r="193" spans="2:3">
      <c r="B193" s="87" t="s">
        <v>577</v>
      </c>
      <c r="C193" s="88">
        <v>96.8</v>
      </c>
    </row>
    <row r="194" spans="2:3">
      <c r="B194" s="87" t="s">
        <v>578</v>
      </c>
      <c r="C194" s="88">
        <v>97</v>
      </c>
    </row>
    <row r="195" spans="2:3">
      <c r="B195" s="87" t="s">
        <v>579</v>
      </c>
      <c r="C195" s="88">
        <v>97.3</v>
      </c>
    </row>
    <row r="196" spans="2:3">
      <c r="B196" s="87" t="s">
        <v>580</v>
      </c>
      <c r="C196" s="88">
        <v>97</v>
      </c>
    </row>
    <row r="197" spans="2:3">
      <c r="B197" s="87" t="s">
        <v>581</v>
      </c>
      <c r="C197" s="88">
        <v>97.5</v>
      </c>
    </row>
    <row r="198" spans="2:3">
      <c r="B198" s="87" t="s">
        <v>582</v>
      </c>
      <c r="C198" s="88">
        <v>97.8</v>
      </c>
    </row>
    <row r="199" spans="2:3">
      <c r="B199" s="87" t="s">
        <v>583</v>
      </c>
      <c r="C199" s="88">
        <v>98</v>
      </c>
    </row>
    <row r="200" spans="2:3">
      <c r="B200" s="87" t="s">
        <v>584</v>
      </c>
      <c r="C200" s="88">
        <v>98.2</v>
      </c>
    </row>
    <row r="201" spans="2:3">
      <c r="B201" s="87" t="s">
        <v>585</v>
      </c>
      <c r="C201" s="88">
        <v>98</v>
      </c>
    </row>
    <row r="202" spans="2:3">
      <c r="B202" s="87" t="s">
        <v>586</v>
      </c>
      <c r="C202" s="88">
        <v>98</v>
      </c>
    </row>
    <row r="203" spans="2:3">
      <c r="B203" s="87" t="s">
        <v>587</v>
      </c>
      <c r="C203" s="88">
        <v>98.4</v>
      </c>
    </row>
    <row r="204" spans="2:3">
      <c r="B204" s="87" t="s">
        <v>588</v>
      </c>
      <c r="C204" s="88">
        <v>98.7</v>
      </c>
    </row>
    <row r="205" spans="2:3">
      <c r="B205" s="87" t="s">
        <v>589</v>
      </c>
      <c r="C205" s="88">
        <v>98.8</v>
      </c>
    </row>
    <row r="206" spans="2:3">
      <c r="B206" s="87" t="s">
        <v>590</v>
      </c>
      <c r="C206" s="88">
        <v>98.8</v>
      </c>
    </row>
    <row r="207" spans="2:3">
      <c r="B207" s="87" t="s">
        <v>591</v>
      </c>
      <c r="C207" s="88">
        <v>99.2</v>
      </c>
    </row>
    <row r="208" spans="2:3">
      <c r="B208" s="87" t="s">
        <v>592</v>
      </c>
      <c r="C208" s="88">
        <v>98.7</v>
      </c>
    </row>
    <row r="209" spans="2:3">
      <c r="B209" s="87" t="s">
        <v>593</v>
      </c>
      <c r="C209" s="88">
        <v>99.1</v>
      </c>
    </row>
    <row r="210" spans="2:3">
      <c r="B210" s="87" t="s">
        <v>594</v>
      </c>
      <c r="C210" s="88">
        <v>99.3</v>
      </c>
    </row>
    <row r="211" spans="2:3">
      <c r="B211" s="87" t="s">
        <v>595</v>
      </c>
      <c r="C211" s="88">
        <v>99.6</v>
      </c>
    </row>
    <row r="212" spans="2:3">
      <c r="B212" s="87" t="s">
        <v>596</v>
      </c>
      <c r="C212" s="88">
        <v>99.6</v>
      </c>
    </row>
    <row r="213" spans="2:3">
      <c r="B213" s="87" t="s">
        <v>597</v>
      </c>
      <c r="C213" s="88">
        <v>99.8</v>
      </c>
    </row>
    <row r="214" spans="2:3">
      <c r="B214" s="87" t="s">
        <v>598</v>
      </c>
      <c r="C214" s="88">
        <v>99.6</v>
      </c>
    </row>
    <row r="215" spans="2:3">
      <c r="B215" s="87" t="s">
        <v>599</v>
      </c>
      <c r="C215" s="88">
        <v>99.9</v>
      </c>
    </row>
    <row r="216" spans="2:3">
      <c r="B216" s="87" t="s">
        <v>600</v>
      </c>
      <c r="C216" s="88">
        <v>100</v>
      </c>
    </row>
    <row r="217" spans="2:3">
      <c r="B217" s="87" t="s">
        <v>601</v>
      </c>
      <c r="C217" s="88">
        <v>100.1</v>
      </c>
    </row>
    <row r="218" spans="2:3">
      <c r="B218" s="87" t="s">
        <v>602</v>
      </c>
      <c r="C218" s="88">
        <v>99.9</v>
      </c>
    </row>
    <row r="219" spans="2:3">
      <c r="B219" s="87" t="s">
        <v>377</v>
      </c>
      <c r="C219" s="88">
        <v>99.9</v>
      </c>
    </row>
    <row r="220" spans="2:3">
      <c r="B220" s="87" t="s">
        <v>603</v>
      </c>
      <c r="C220" s="88">
        <v>99.2</v>
      </c>
    </row>
    <row r="221" spans="2:3">
      <c r="B221" s="87" t="s">
        <v>604</v>
      </c>
      <c r="C221" s="88">
        <v>99.5</v>
      </c>
    </row>
    <row r="222" spans="2:3">
      <c r="B222" s="87" t="s">
        <v>605</v>
      </c>
      <c r="C222" s="88">
        <v>99.6</v>
      </c>
    </row>
    <row r="223" spans="2:3">
      <c r="B223" s="87" t="s">
        <v>606</v>
      </c>
      <c r="C223" s="88">
        <v>99.9</v>
      </c>
    </row>
    <row r="224" spans="2:3">
      <c r="B224" s="87" t="s">
        <v>607</v>
      </c>
      <c r="C224" s="88">
        <v>100.1</v>
      </c>
    </row>
    <row r="225" spans="2:3">
      <c r="B225" s="87" t="s">
        <v>378</v>
      </c>
      <c r="C225" s="88">
        <v>100.1</v>
      </c>
    </row>
    <row r="226" spans="2:3">
      <c r="B226" s="87" t="s">
        <v>608</v>
      </c>
      <c r="C226" s="88">
        <v>100</v>
      </c>
    </row>
    <row r="227" spans="2:3">
      <c r="B227" s="87" t="s">
        <v>609</v>
      </c>
      <c r="C227" s="88">
        <v>100.3</v>
      </c>
    </row>
    <row r="228" spans="2:3">
      <c r="B228" s="87" t="s">
        <v>610</v>
      </c>
      <c r="C228" s="88">
        <v>100.2</v>
      </c>
    </row>
    <row r="229" spans="2:3">
      <c r="B229" s="87" t="s">
        <v>611</v>
      </c>
      <c r="C229" s="88">
        <v>100.3</v>
      </c>
    </row>
    <row r="230" spans="2:3">
      <c r="B230" s="87" t="s">
        <v>612</v>
      </c>
      <c r="C230" s="88">
        <v>100.3</v>
      </c>
    </row>
    <row r="231" spans="2:3">
      <c r="B231" s="87" t="s">
        <v>379</v>
      </c>
      <c r="C231" s="88">
        <v>100.4</v>
      </c>
    </row>
    <row r="232" spans="2:3">
      <c r="B232" s="87" t="s">
        <v>613</v>
      </c>
      <c r="C232" s="88">
        <v>99.9</v>
      </c>
    </row>
    <row r="233" spans="2:3">
      <c r="B233" s="87" t="s">
        <v>614</v>
      </c>
      <c r="C233" s="88">
        <v>100.1</v>
      </c>
    </row>
    <row r="234" spans="2:3">
      <c r="B234" s="87" t="s">
        <v>615</v>
      </c>
      <c r="C234" s="88">
        <v>100.4</v>
      </c>
    </row>
    <row r="235" spans="2:3">
      <c r="B235" s="87" t="s">
        <v>616</v>
      </c>
      <c r="C235" s="88">
        <v>100.6</v>
      </c>
    </row>
    <row r="236" spans="2:3">
      <c r="B236" s="87" t="s">
        <v>617</v>
      </c>
      <c r="C236" s="88">
        <v>100.8</v>
      </c>
    </row>
    <row r="237" spans="2:3">
      <c r="B237" s="87" t="s">
        <v>380</v>
      </c>
      <c r="C237" s="88">
        <v>101</v>
      </c>
    </row>
    <row r="238" spans="2:3">
      <c r="B238" s="87" t="s">
        <v>618</v>
      </c>
      <c r="C238" s="88">
        <v>100.9</v>
      </c>
    </row>
    <row r="239" spans="2:3">
      <c r="B239" s="87" t="s">
        <v>619</v>
      </c>
      <c r="C239" s="88">
        <v>101.2</v>
      </c>
    </row>
    <row r="240" spans="2:3">
      <c r="B240" s="87" t="s">
        <v>620</v>
      </c>
      <c r="C240" s="88">
        <v>101.5</v>
      </c>
    </row>
    <row r="241" spans="2:3">
      <c r="B241" s="87" t="s">
        <v>621</v>
      </c>
      <c r="C241" s="88">
        <v>101.6</v>
      </c>
    </row>
    <row r="242" spans="2:3">
      <c r="B242" s="87" t="s">
        <v>622</v>
      </c>
      <c r="C242" s="88">
        <v>101.8</v>
      </c>
    </row>
    <row r="243" spans="2:3">
      <c r="B243" s="87" t="s">
        <v>381</v>
      </c>
      <c r="C243" s="88">
        <v>102.2</v>
      </c>
    </row>
    <row r="244" spans="2:3">
      <c r="B244" s="87" t="s">
        <v>623</v>
      </c>
      <c r="C244" s="88">
        <v>101.8</v>
      </c>
    </row>
    <row r="245" spans="2:3">
      <c r="B245" s="87" t="s">
        <v>624</v>
      </c>
      <c r="C245" s="88">
        <v>102.4</v>
      </c>
    </row>
    <row r="246" spans="2:3">
      <c r="B246" s="87" t="s">
        <v>625</v>
      </c>
      <c r="C246" s="88">
        <v>102.7</v>
      </c>
    </row>
    <row r="247" spans="2:3">
      <c r="B247" s="87" t="s">
        <v>626</v>
      </c>
      <c r="C247" s="88">
        <v>103.2</v>
      </c>
    </row>
    <row r="248" spans="2:3">
      <c r="B248" s="87" t="s">
        <v>627</v>
      </c>
      <c r="C248" s="88">
        <v>103.5</v>
      </c>
    </row>
    <row r="249" spans="2:3">
      <c r="B249" s="87" t="s">
        <v>382</v>
      </c>
      <c r="C249" s="88">
        <v>103.5</v>
      </c>
    </row>
    <row r="250" spans="2:3">
      <c r="B250" s="87" t="s">
        <v>628</v>
      </c>
      <c r="C250" s="88">
        <v>103.5</v>
      </c>
    </row>
    <row r="251" spans="2:3">
      <c r="B251" s="87" t="s">
        <v>629</v>
      </c>
      <c r="C251" s="88">
        <v>104</v>
      </c>
    </row>
    <row r="252" spans="2:3">
      <c r="B252" s="87" t="s">
        <v>630</v>
      </c>
      <c r="C252" s="88">
        <v>104.3</v>
      </c>
    </row>
    <row r="253" spans="2:3">
      <c r="B253" s="87" t="s">
        <v>631</v>
      </c>
      <c r="C253" s="88">
        <v>104.4</v>
      </c>
    </row>
    <row r="254" spans="2:3">
      <c r="B254" s="87" t="s">
        <v>632</v>
      </c>
      <c r="C254" s="88">
        <v>104.7</v>
      </c>
    </row>
    <row r="255" spans="2:3">
      <c r="B255" s="87" t="s">
        <v>383</v>
      </c>
      <c r="C255" s="88">
        <v>105</v>
      </c>
    </row>
    <row r="256" spans="2:3">
      <c r="B256" s="87" t="s">
        <v>633</v>
      </c>
      <c r="C256" s="88">
        <v>104.5</v>
      </c>
    </row>
    <row r="257" spans="2:3">
      <c r="B257" s="87" t="s">
        <v>634</v>
      </c>
      <c r="C257" s="88">
        <v>104.9</v>
      </c>
    </row>
    <row r="258" spans="2:3">
      <c r="B258" s="87" t="s">
        <v>635</v>
      </c>
      <c r="C258" s="88">
        <v>105.1</v>
      </c>
    </row>
    <row r="259" spans="2:3">
      <c r="B259" s="87" t="s">
        <v>636</v>
      </c>
      <c r="C259" s="88">
        <v>105.5</v>
      </c>
    </row>
    <row r="260" spans="2:3">
      <c r="B260" s="87" t="s">
        <v>637</v>
      </c>
      <c r="C260" s="88">
        <v>105.9</v>
      </c>
    </row>
    <row r="261" spans="2:3">
      <c r="B261" s="87" t="s">
        <v>384</v>
      </c>
      <c r="C261" s="88">
        <v>105.9</v>
      </c>
    </row>
    <row r="262" spans="2:3">
      <c r="B262" s="90" t="s">
        <v>638</v>
      </c>
      <c r="C262" s="91">
        <v>105.8</v>
      </c>
    </row>
    <row r="263" spans="2:3">
      <c r="B263" s="90" t="s">
        <v>639</v>
      </c>
      <c r="C263" s="91">
        <v>106.5</v>
      </c>
    </row>
    <row r="264" spans="2:3">
      <c r="B264" s="90" t="s">
        <v>640</v>
      </c>
      <c r="C264" s="91">
        <v>106.6</v>
      </c>
    </row>
    <row r="265" spans="2:3">
      <c r="B265" s="90" t="s">
        <v>641</v>
      </c>
      <c r="C265" s="91">
        <v>106.7</v>
      </c>
    </row>
    <row r="266" spans="2:3">
      <c r="B266" s="90" t="s">
        <v>642</v>
      </c>
      <c r="C266" s="91">
        <v>107</v>
      </c>
    </row>
    <row r="267" spans="2:3">
      <c r="B267" s="90" t="s">
        <v>385</v>
      </c>
      <c r="C267" s="91">
        <v>107.1</v>
      </c>
    </row>
    <row r="268" spans="2:3">
      <c r="B268" s="90" t="s">
        <v>643</v>
      </c>
      <c r="C268" s="91">
        <v>106.4</v>
      </c>
    </row>
    <row r="269" spans="2:3">
      <c r="B269" s="90" t="s">
        <v>644</v>
      </c>
      <c r="C269" s="91">
        <v>106.8</v>
      </c>
    </row>
    <row r="270" spans="2:3">
      <c r="B270" s="90" t="s">
        <v>645</v>
      </c>
      <c r="C270" s="91">
        <v>107</v>
      </c>
    </row>
    <row r="271" spans="2:3">
      <c r="B271" s="90" t="s">
        <v>646</v>
      </c>
      <c r="C271" s="91">
        <v>107.6</v>
      </c>
    </row>
    <row r="272" spans="2:3">
      <c r="B272" s="90" t="s">
        <v>647</v>
      </c>
      <c r="C272" s="92">
        <v>107.9</v>
      </c>
    </row>
    <row r="273" spans="2:3">
      <c r="B273" s="90" t="s">
        <v>386</v>
      </c>
      <c r="C273" s="92">
        <v>107.9</v>
      </c>
    </row>
    <row r="274" spans="2:3">
      <c r="B274" s="90" t="s">
        <v>648</v>
      </c>
      <c r="C274" s="92">
        <v>108</v>
      </c>
    </row>
    <row r="275" spans="2:3">
      <c r="B275" s="90" t="s">
        <v>649</v>
      </c>
      <c r="C275" s="92">
        <v>108.3</v>
      </c>
    </row>
    <row r="276" spans="2:3">
      <c r="B276" s="90" t="s">
        <v>650</v>
      </c>
      <c r="C276" s="92">
        <v>108.4</v>
      </c>
    </row>
    <row r="277" spans="2:3">
      <c r="B277" s="90" t="s">
        <v>651</v>
      </c>
      <c r="C277" s="92">
        <v>108.3</v>
      </c>
    </row>
    <row r="278" spans="2:3">
      <c r="B278" s="90" t="s">
        <v>652</v>
      </c>
      <c r="C278" s="92">
        <v>108.5</v>
      </c>
    </row>
    <row r="279" spans="2:3">
      <c r="B279" s="90" t="s">
        <v>387</v>
      </c>
      <c r="C279" s="92">
        <v>108.5</v>
      </c>
    </row>
    <row r="280" spans="2:3">
      <c r="B280" s="90" t="s">
        <v>653</v>
      </c>
      <c r="C280" s="91">
        <v>108.3</v>
      </c>
    </row>
    <row r="281" spans="2:3">
      <c r="B281" s="90" t="s">
        <v>654</v>
      </c>
      <c r="C281" s="91">
        <v>108.6</v>
      </c>
    </row>
    <row r="282" spans="2:3">
      <c r="B282" s="90" t="s">
        <v>655</v>
      </c>
      <c r="C282" s="91">
        <v>108.6</v>
      </c>
    </row>
    <row r="283" spans="2:3">
      <c r="B283" s="90" t="s">
        <v>656</v>
      </c>
      <c r="C283" s="91">
        <v>108.6</v>
      </c>
    </row>
    <row r="284" spans="2:3">
      <c r="B284" s="90" t="s">
        <v>657</v>
      </c>
      <c r="C284" s="91">
        <v>108.6</v>
      </c>
    </row>
    <row r="285" spans="2:3">
      <c r="B285" s="90" t="s">
        <v>388</v>
      </c>
      <c r="C285" s="91">
        <v>108.6</v>
      </c>
    </row>
    <row r="286" spans="2:3">
      <c r="B286" s="90" t="s">
        <v>658</v>
      </c>
      <c r="C286" s="91">
        <v>108.8</v>
      </c>
    </row>
    <row r="287" spans="2:3">
      <c r="B287" s="90" t="s">
        <v>659</v>
      </c>
      <c r="C287" s="91">
        <v>109.2</v>
      </c>
    </row>
    <row r="288" spans="2:3">
      <c r="B288" s="90" t="s">
        <v>660</v>
      </c>
      <c r="C288" s="91">
        <v>109.2</v>
      </c>
    </row>
    <row r="289" spans="2:3">
      <c r="B289" s="90" t="s">
        <v>661</v>
      </c>
      <c r="C289" s="91">
        <v>109.1</v>
      </c>
    </row>
    <row r="290" spans="2:3">
      <c r="B290" s="90" t="s">
        <v>389</v>
      </c>
      <c r="C290" s="91">
        <v>109.4</v>
      </c>
    </row>
    <row r="291" spans="2:3">
      <c r="B291" s="90" t="s">
        <v>662</v>
      </c>
      <c r="C291" s="91">
        <v>109.3</v>
      </c>
    </row>
    <row r="292" spans="2:3">
      <c r="B292" s="90" t="s">
        <v>663</v>
      </c>
      <c r="C292" s="91">
        <v>109.4</v>
      </c>
    </row>
    <row r="293" spans="2:3">
      <c r="B293" s="90" t="s">
        <v>664</v>
      </c>
      <c r="C293" s="91">
        <v>109.7</v>
      </c>
    </row>
    <row r="294" spans="2:3">
      <c r="B294" s="90" t="s">
        <v>665</v>
      </c>
      <c r="C294" s="91">
        <v>110.4</v>
      </c>
    </row>
    <row r="295" spans="2:3">
      <c r="B295" s="90" t="s">
        <v>666</v>
      </c>
      <c r="C295" s="91">
        <v>111</v>
      </c>
    </row>
    <row r="296" spans="2:3">
      <c r="B296" s="90" t="s">
        <v>390</v>
      </c>
      <c r="C296" s="91">
        <v>111.4</v>
      </c>
    </row>
    <row r="297" spans="2:3">
      <c r="B297" s="90" t="s">
        <v>667</v>
      </c>
      <c r="C297" s="91">
        <v>111.4</v>
      </c>
    </row>
    <row r="298" spans="2:3">
      <c r="B298" s="90" t="s">
        <v>668</v>
      </c>
      <c r="C298" s="91">
        <v>112.1</v>
      </c>
    </row>
    <row r="299" spans="2:3">
      <c r="B299" s="90" t="s">
        <v>669</v>
      </c>
      <c r="C299" s="91">
        <v>112.4</v>
      </c>
    </row>
    <row r="300" spans="2:3">
      <c r="B300" s="90" t="s">
        <v>670</v>
      </c>
      <c r="C300" s="91">
        <v>113.4</v>
      </c>
    </row>
    <row r="301" spans="2:3">
      <c r="B301" s="90" t="s">
        <v>671</v>
      </c>
      <c r="C301" s="91">
        <v>114.1</v>
      </c>
    </row>
    <row r="302" spans="2:3">
      <c r="B302" s="90" t="s">
        <v>391</v>
      </c>
      <c r="C302" s="91">
        <v>114.7</v>
      </c>
    </row>
    <row r="303" spans="2:3">
      <c r="B303" s="90" t="s">
        <v>672</v>
      </c>
      <c r="C303" s="91">
        <v>114.6</v>
      </c>
    </row>
    <row r="304" spans="2:3">
      <c r="B304" s="90" t="s">
        <v>673</v>
      </c>
      <c r="C304" s="91">
        <v>115.4</v>
      </c>
    </row>
    <row r="305" spans="2:3">
      <c r="B305" s="90" t="s">
        <v>674</v>
      </c>
      <c r="C305" s="91">
        <v>116.5</v>
      </c>
    </row>
    <row r="306" spans="2:3">
      <c r="B306" s="319" t="s">
        <v>675</v>
      </c>
      <c r="C306" s="320">
        <v>119</v>
      </c>
    </row>
    <row r="307" spans="2:3">
      <c r="B307" s="319" t="s">
        <v>676</v>
      </c>
      <c r="C307" s="320">
        <v>119.7</v>
      </c>
    </row>
    <row r="308" spans="2:3">
      <c r="B308" s="319" t="s">
        <v>392</v>
      </c>
      <c r="C308" s="320">
        <v>120.5</v>
      </c>
    </row>
    <row r="309" spans="2:3">
      <c r="B309" s="319" t="s">
        <v>677</v>
      </c>
      <c r="C309" s="320">
        <v>121.2</v>
      </c>
    </row>
    <row r="310" spans="2:3">
      <c r="B310" s="319" t="s">
        <v>751</v>
      </c>
      <c r="C310" s="320">
        <v>121.8</v>
      </c>
    </row>
    <row r="311" spans="2:3">
      <c r="B311" s="90"/>
      <c r="C311" s="91"/>
    </row>
    <row r="312" spans="2:3">
      <c r="B312" s="90"/>
      <c r="C312" s="91"/>
    </row>
    <row r="313" spans="2:3">
      <c r="B313" s="90"/>
      <c r="C313" s="91"/>
    </row>
    <row r="314" spans="2:3">
      <c r="B314" s="90"/>
      <c r="C314" s="91"/>
    </row>
    <row r="315" spans="2:3">
      <c r="B315" s="90"/>
      <c r="C315" s="91"/>
    </row>
    <row r="316" spans="2:3">
      <c r="B316" s="90"/>
      <c r="C316" s="91"/>
    </row>
    <row r="317" spans="2:3">
      <c r="B317" s="90"/>
      <c r="C317" s="91"/>
    </row>
    <row r="318" spans="2:3">
      <c r="B318" s="90"/>
      <c r="C318" s="91"/>
    </row>
    <row r="319" spans="2:3">
      <c r="B319" s="90"/>
      <c r="C319" s="91"/>
    </row>
    <row r="320" spans="2:3">
      <c r="B320" s="90"/>
      <c r="C320" s="91"/>
    </row>
    <row r="321" spans="2:3">
      <c r="B321" s="90"/>
      <c r="C321" s="91"/>
    </row>
    <row r="322" spans="2:3">
      <c r="B322" s="90"/>
      <c r="C322" s="91"/>
    </row>
    <row r="323" spans="2:3">
      <c r="B323" s="90"/>
      <c r="C323" s="91"/>
    </row>
    <row r="324" spans="2:3">
      <c r="B324" s="90"/>
      <c r="C324" s="91"/>
    </row>
    <row r="325" spans="2:3">
      <c r="B325" s="90"/>
      <c r="C325" s="91"/>
    </row>
    <row r="326" spans="2:3">
      <c r="B326" s="90"/>
      <c r="C326" s="91"/>
    </row>
    <row r="327" spans="2:3">
      <c r="B327" s="90"/>
      <c r="C327" s="91"/>
    </row>
    <row r="328" spans="2:3">
      <c r="B328" s="90"/>
      <c r="C328" s="91"/>
    </row>
    <row r="329" spans="2:3">
      <c r="B329" s="90"/>
      <c r="C329" s="91"/>
    </row>
    <row r="330" spans="2:3">
      <c r="B330" s="90"/>
      <c r="C330" s="91"/>
    </row>
    <row r="331" spans="2:3">
      <c r="B331" s="90"/>
      <c r="C331" s="91"/>
    </row>
    <row r="332" spans="2:3">
      <c r="B332" s="90"/>
      <c r="C332" s="91"/>
    </row>
    <row r="333" spans="2:3">
      <c r="B333" s="90"/>
      <c r="C333" s="91"/>
    </row>
    <row r="334" spans="2:3">
      <c r="B334" s="90"/>
      <c r="C334" s="91"/>
    </row>
    <row r="335" spans="2:3">
      <c r="B335" s="90"/>
      <c r="C335" s="91"/>
    </row>
    <row r="336" spans="2:3">
      <c r="B336" s="90"/>
      <c r="C336" s="91"/>
    </row>
    <row r="337" spans="2:3">
      <c r="B337" s="90"/>
      <c r="C337" s="91"/>
    </row>
    <row r="338" spans="2:3">
      <c r="B338" s="90"/>
      <c r="C338" s="91"/>
    </row>
    <row r="339" spans="2:3">
      <c r="B339" s="90"/>
      <c r="C339" s="91"/>
    </row>
    <row r="340" spans="2:3">
      <c r="B340" s="90"/>
      <c r="C340" s="91"/>
    </row>
    <row r="341" spans="2:3">
      <c r="B341" s="90"/>
      <c r="C341" s="91"/>
    </row>
    <row r="342" spans="2:3">
      <c r="B342" s="90"/>
      <c r="C342" s="91"/>
    </row>
    <row r="343" spans="2:3">
      <c r="B343" s="90"/>
      <c r="C343" s="91"/>
    </row>
    <row r="344" spans="2:3">
      <c r="B344" s="90"/>
      <c r="C344" s="91"/>
    </row>
    <row r="345" spans="2:3">
      <c r="B345" s="90"/>
      <c r="C345" s="91"/>
    </row>
    <row r="346" spans="2:3">
      <c r="B346" s="90"/>
      <c r="C346" s="91"/>
    </row>
    <row r="347" spans="2:3">
      <c r="B347" s="90"/>
      <c r="C347" s="91"/>
    </row>
    <row r="348" spans="2:3">
      <c r="B348" s="90"/>
      <c r="C348" s="91"/>
    </row>
    <row r="349" spans="2:3">
      <c r="B349" s="90"/>
      <c r="C349" s="91"/>
    </row>
    <row r="350" spans="2:3">
      <c r="B350" s="90"/>
      <c r="C350" s="91"/>
    </row>
    <row r="351" spans="2:3">
      <c r="B351" s="90"/>
      <c r="C351" s="91"/>
    </row>
    <row r="352" spans="2:3">
      <c r="B352" s="90"/>
      <c r="C352" s="91"/>
    </row>
    <row r="353" spans="2:3">
      <c r="B353" s="90"/>
      <c r="C353" s="91"/>
    </row>
    <row r="354" spans="2:3">
      <c r="B354" s="90"/>
      <c r="C354" s="91"/>
    </row>
    <row r="355" spans="2:3">
      <c r="B355" s="90"/>
      <c r="C355" s="91"/>
    </row>
    <row r="356" spans="2:3">
      <c r="B356" s="90"/>
      <c r="C356" s="91"/>
    </row>
    <row r="357" spans="2:3">
      <c r="B357" s="90"/>
      <c r="C357" s="91"/>
    </row>
    <row r="358" spans="2:3">
      <c r="B358" s="90"/>
      <c r="C358" s="91"/>
    </row>
    <row r="359" spans="2:3">
      <c r="B359" s="90"/>
      <c r="C359" s="91"/>
    </row>
    <row r="360" spans="2:3">
      <c r="B360" s="90"/>
      <c r="C360" s="91"/>
    </row>
    <row r="361" spans="2:3">
      <c r="B361" s="90"/>
      <c r="C361" s="91"/>
    </row>
    <row r="362" spans="2:3">
      <c r="B362" s="90"/>
      <c r="C362" s="91"/>
    </row>
    <row r="363" spans="2:3">
      <c r="B363" s="90"/>
      <c r="C363" s="91"/>
    </row>
    <row r="364" spans="2:3">
      <c r="B364" s="90"/>
      <c r="C364" s="91"/>
    </row>
    <row r="365" spans="2:3">
      <c r="B365" s="90"/>
      <c r="C365" s="91"/>
    </row>
    <row r="366" spans="2:3">
      <c r="B366" s="90"/>
      <c r="C366" s="91"/>
    </row>
    <row r="367" spans="2:3">
      <c r="B367" s="90"/>
      <c r="C367" s="91"/>
    </row>
    <row r="368" spans="2:3">
      <c r="B368" s="90"/>
      <c r="C368" s="91"/>
    </row>
    <row r="369" spans="2:3">
      <c r="B369" s="90"/>
      <c r="C369" s="91"/>
    </row>
    <row r="370" spans="2:3">
      <c r="B370" s="90"/>
      <c r="C370" s="91"/>
    </row>
    <row r="371" spans="2:3">
      <c r="B371" s="93"/>
      <c r="C371" s="94"/>
    </row>
    <row r="372" spans="2:3" s="78" customFormat="1"/>
  </sheetData>
  <mergeCells count="8">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60"/>
  <sheetViews>
    <sheetView showGridLines="0" workbookViewId="0"/>
  </sheetViews>
  <sheetFormatPr defaultColWidth="0" defaultRowHeight="14.4" zeroHeight="1"/>
  <cols>
    <col min="1" max="1" width="38.33203125" customWidth="1"/>
    <col min="2" max="2" width="13.5546875" customWidth="1"/>
    <col min="3" max="3" width="13.6640625" customWidth="1"/>
    <col min="4" max="4" width="9" customWidth="1"/>
    <col min="5" max="6" width="17.33203125" hidden="1" customWidth="1"/>
    <col min="7" max="11" width="0" hidden="1" customWidth="1"/>
    <col min="12" max="16384" width="8.6640625" hidden="1"/>
  </cols>
  <sheetData>
    <row r="1" spans="1:11">
      <c r="A1" s="28"/>
      <c r="B1" s="28"/>
      <c r="C1" s="28"/>
      <c r="D1" s="28"/>
      <c r="E1" s="7"/>
    </row>
    <row r="2" spans="1:11" ht="17.399999999999999">
      <c r="A2" s="12" t="s">
        <v>683</v>
      </c>
      <c r="B2" s="29"/>
      <c r="C2" s="29"/>
      <c r="D2" s="29"/>
      <c r="E2" s="127"/>
      <c r="G2" s="122"/>
    </row>
    <row r="3" spans="1:11" ht="41.7" customHeight="1">
      <c r="A3" s="462" t="s">
        <v>684</v>
      </c>
      <c r="B3" s="462"/>
      <c r="C3" s="462"/>
      <c r="D3" s="462"/>
      <c r="E3" s="128"/>
    </row>
    <row r="4" spans="1:11">
      <c r="A4" s="28"/>
      <c r="B4" s="28"/>
      <c r="C4" s="28"/>
      <c r="D4" s="28"/>
      <c r="E4" s="7"/>
    </row>
    <row r="5" spans="1:11">
      <c r="A5" s="6"/>
      <c r="B5" s="6"/>
      <c r="C5" s="6"/>
      <c r="D5" s="6"/>
      <c r="E5" s="7"/>
    </row>
    <row r="6" spans="1:11">
      <c r="A6" s="38"/>
      <c r="B6" s="13"/>
      <c r="C6" s="13"/>
      <c r="D6" s="8"/>
      <c r="E6" s="123"/>
      <c r="F6" s="123"/>
    </row>
    <row r="7" spans="1:11">
      <c r="A7" s="15" t="s">
        <v>150</v>
      </c>
      <c r="B7" s="16"/>
      <c r="C7" s="16"/>
      <c r="D7" s="17"/>
      <c r="E7" s="123"/>
      <c r="F7" s="123"/>
    </row>
    <row r="8" spans="1:11">
      <c r="A8" s="1"/>
      <c r="B8" s="1"/>
      <c r="C8" s="1"/>
      <c r="D8" s="1"/>
      <c r="E8" s="125"/>
    </row>
    <row r="9" spans="1:11">
      <c r="A9" s="199"/>
      <c r="B9" s="199" t="s">
        <v>685</v>
      </c>
      <c r="C9" s="199" t="s">
        <v>686</v>
      </c>
      <c r="D9" s="8"/>
      <c r="E9" s="124"/>
      <c r="F9" s="124"/>
    </row>
    <row r="10" spans="1:11">
      <c r="A10" s="200" t="s">
        <v>340</v>
      </c>
      <c r="B10" s="201">
        <v>1.8200000000000001E-2</v>
      </c>
      <c r="C10" s="201">
        <v>5.3400000000000003E-2</v>
      </c>
      <c r="D10" s="1"/>
      <c r="E10" s="126"/>
      <c r="F10" s="126"/>
    </row>
    <row r="11" spans="1:11">
      <c r="A11" s="236"/>
      <c r="B11" s="123"/>
      <c r="C11" s="123"/>
      <c r="D11" s="1"/>
      <c r="E11" s="123"/>
      <c r="F11" s="123"/>
    </row>
    <row r="12" spans="1:11">
      <c r="A12" s="1"/>
      <c r="B12" s="1"/>
      <c r="C12" s="1"/>
      <c r="D12" s="1"/>
      <c r="E12" s="125"/>
    </row>
    <row r="13" spans="1:11" hidden="1">
      <c r="A13" s="36"/>
      <c r="B13" s="36"/>
      <c r="C13" s="36"/>
      <c r="D13" s="36"/>
      <c r="E13" s="110"/>
      <c r="F13" s="110"/>
      <c r="G13" s="110"/>
      <c r="H13" s="110"/>
      <c r="I13" s="110"/>
      <c r="J13" s="110"/>
      <c r="K13" s="110"/>
    </row>
    <row r="14" spans="1:11" hidden="1">
      <c r="A14" s="36"/>
      <c r="B14" s="36"/>
      <c r="C14" s="36"/>
      <c r="D14" s="36"/>
    </row>
    <row r="15" spans="1:11" hidden="1">
      <c r="A15" s="36"/>
      <c r="B15" s="36"/>
      <c r="C15" s="36"/>
      <c r="D15" s="36"/>
    </row>
    <row r="16" spans="1:11" hidden="1">
      <c r="A16" s="36"/>
      <c r="B16" s="36"/>
      <c r="C16" s="36"/>
      <c r="D16" s="36"/>
      <c r="E16" s="124"/>
      <c r="F16" s="124"/>
    </row>
    <row r="17" spans="5:6" hidden="1">
      <c r="E17" s="126"/>
      <c r="F17" s="126"/>
    </row>
    <row r="18" spans="5:6" hidden="1">
      <c r="E18" s="126"/>
      <c r="F18" s="126"/>
    </row>
    <row r="19" spans="5:6" hidden="1">
      <c r="E19" s="126"/>
      <c r="F19" s="126"/>
    </row>
    <row r="20" spans="5:6" hidden="1">
      <c r="E20" s="126"/>
      <c r="F20" s="126"/>
    </row>
    <row r="21" spans="5:6" hidden="1">
      <c r="E21" s="126"/>
      <c r="F21" s="126"/>
    </row>
    <row r="22" spans="5:6" hidden="1">
      <c r="E22" s="126"/>
      <c r="F22" s="126"/>
    </row>
    <row r="23" spans="5:6" hidden="1">
      <c r="E23" s="123"/>
      <c r="F23" s="123"/>
    </row>
    <row r="24" spans="5:6" hidden="1">
      <c r="E24" s="123"/>
      <c r="F24" s="123"/>
    </row>
    <row r="25" spans="5:6"/>
    <row r="26" spans="5:6" hidden="1">
      <c r="E26" s="124"/>
      <c r="F26" s="124"/>
    </row>
    <row r="27" spans="5:6" hidden="1">
      <c r="E27" s="126"/>
      <c r="F27" s="126"/>
    </row>
    <row r="28" spans="5:6" hidden="1">
      <c r="E28" s="126"/>
      <c r="F28" s="126"/>
    </row>
    <row r="29" spans="5:6" hidden="1">
      <c r="E29" s="126"/>
      <c r="F29" s="126"/>
    </row>
    <row r="30" spans="5:6" hidden="1">
      <c r="E30" s="126"/>
      <c r="F30" s="126"/>
    </row>
    <row r="31" spans="5:6" hidden="1">
      <c r="E31" s="126"/>
      <c r="F31" s="126"/>
    </row>
    <row r="32" spans="5:6" hidden="1">
      <c r="E32" s="126"/>
      <c r="F32" s="126"/>
    </row>
    <row r="33" spans="5:6" hidden="1">
      <c r="E33" s="123"/>
      <c r="F33" s="123"/>
    </row>
    <row r="34" spans="5:6"/>
    <row r="35" spans="5:6"/>
    <row r="36" spans="5:6"/>
    <row r="37" spans="5:6"/>
    <row r="38" spans="5:6"/>
    <row r="39" spans="5:6"/>
    <row r="40" spans="5:6"/>
    <row r="42" spans="5:6"/>
    <row r="43" spans="5:6"/>
    <row r="44" spans="5:6"/>
    <row r="45" spans="5:6"/>
    <row r="46" spans="5:6"/>
    <row r="47" spans="5:6"/>
    <row r="48" spans="5:6"/>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autoPageBreaks="0"/>
  </sheetPr>
  <dimension ref="A1:BG43"/>
  <sheetViews>
    <sheetView workbookViewId="0"/>
  </sheetViews>
  <sheetFormatPr defaultColWidth="0" defaultRowHeight="14.25" customHeight="1" zeroHeight="1"/>
  <cols>
    <col min="1" max="1" width="38.33203125" customWidth="1"/>
    <col min="2" max="2" width="17.6640625" customWidth="1"/>
    <col min="3" max="3" width="13.5546875" customWidth="1"/>
    <col min="4" max="4" width="17.5546875" customWidth="1"/>
    <col min="5" max="5" width="9" customWidth="1"/>
    <col min="6" max="59" width="0" hidden="1" customWidth="1"/>
    <col min="60" max="16384" width="9" hidden="1"/>
  </cols>
  <sheetData>
    <row r="1" spans="1:41" s="28" customFormat="1" ht="12.75" customHeight="1"/>
    <row r="2" spans="1:41" s="28" customFormat="1" ht="18.75" customHeight="1">
      <c r="A2" s="12" t="s">
        <v>678</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462" t="s">
        <v>738</v>
      </c>
      <c r="B3" s="462"/>
      <c r="C3" s="462"/>
      <c r="D3" s="462"/>
      <c r="E3" s="462"/>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4">
      <c r="A6" s="15" t="s">
        <v>126</v>
      </c>
      <c r="B6" s="15"/>
      <c r="C6" s="16"/>
      <c r="D6" s="16"/>
      <c r="E6" s="17"/>
    </row>
    <row r="7" spans="1:41" s="6" customFormat="1" ht="11.4">
      <c r="A7" s="38"/>
      <c r="B7" s="38"/>
      <c r="C7" s="13"/>
      <c r="D7" s="13"/>
      <c r="E7" s="8"/>
    </row>
    <row r="8" spans="1:41" s="35" customFormat="1" ht="11.4">
      <c r="A8" s="186"/>
      <c r="B8" s="182" t="s">
        <v>71</v>
      </c>
      <c r="C8" s="199" t="s">
        <v>679</v>
      </c>
      <c r="D8" s="199" t="s">
        <v>680</v>
      </c>
      <c r="E8" s="8"/>
    </row>
    <row r="9" spans="1:41" s="6" customFormat="1" ht="11.4">
      <c r="A9" s="200" t="s">
        <v>182</v>
      </c>
      <c r="B9" s="200" t="s">
        <v>681</v>
      </c>
      <c r="C9" s="324">
        <v>81.733639651153254</v>
      </c>
      <c r="D9" s="324">
        <v>608.87797008194536</v>
      </c>
      <c r="E9" s="8"/>
    </row>
    <row r="10" spans="1:41" s="6" customFormat="1" ht="11.4">
      <c r="A10" s="200" t="s">
        <v>172</v>
      </c>
      <c r="B10" s="200" t="s">
        <v>681</v>
      </c>
      <c r="C10" s="324">
        <v>84.76467225905651</v>
      </c>
      <c r="D10" s="324">
        <v>610.66270636711056</v>
      </c>
      <c r="E10" s="8"/>
    </row>
    <row r="11" spans="1:41" s="6" customFormat="1" ht="11.4">
      <c r="A11" s="322" t="s">
        <v>234</v>
      </c>
      <c r="B11" s="322" t="s">
        <v>681</v>
      </c>
      <c r="C11" s="325">
        <v>86.48</v>
      </c>
      <c r="D11" s="325">
        <v>700.63</v>
      </c>
      <c r="E11" s="8"/>
    </row>
    <row r="12" spans="1:41" s="6" customFormat="1" ht="11.4">
      <c r="A12" s="322" t="s">
        <v>266</v>
      </c>
      <c r="B12" s="322" t="s">
        <v>681</v>
      </c>
      <c r="C12" s="325">
        <v>157.6</v>
      </c>
      <c r="D12" s="325">
        <v>994.4</v>
      </c>
      <c r="E12" s="8"/>
    </row>
    <row r="13" spans="1:41" s="6" customFormat="1" ht="11.4">
      <c r="A13" s="323" t="s">
        <v>267</v>
      </c>
      <c r="B13" s="323" t="s">
        <v>681</v>
      </c>
      <c r="C13" s="326">
        <v>161.13999999999999</v>
      </c>
      <c r="D13" s="326">
        <v>1693.0192726465332</v>
      </c>
      <c r="E13" s="8"/>
    </row>
    <row r="14" spans="1:41" s="6" customFormat="1" ht="11.4">
      <c r="A14" s="366"/>
      <c r="B14" s="366"/>
      <c r="C14" s="367"/>
      <c r="D14" s="367"/>
      <c r="E14" s="8"/>
    </row>
    <row r="15" spans="1:41" s="14" customFormat="1" ht="11.4">
      <c r="A15" s="15" t="s">
        <v>150</v>
      </c>
      <c r="B15" s="15"/>
      <c r="C15" s="16"/>
      <c r="D15" s="16"/>
      <c r="E15" s="17"/>
    </row>
    <row r="16" spans="1:41" s="1" customFormat="1" ht="14.4"/>
    <row r="17" spans="1:5" s="35" customFormat="1" ht="11.4">
      <c r="A17" s="186"/>
      <c r="B17" s="182" t="s">
        <v>71</v>
      </c>
      <c r="C17" s="199" t="s">
        <v>129</v>
      </c>
      <c r="D17" s="199" t="s">
        <v>682</v>
      </c>
      <c r="E17" s="8"/>
    </row>
    <row r="18" spans="1:5" s="35" customFormat="1" ht="11.4">
      <c r="A18" s="200" t="s">
        <v>182</v>
      </c>
      <c r="B18" s="200" t="s">
        <v>681</v>
      </c>
      <c r="C18" s="324">
        <v>92.858635018132276</v>
      </c>
      <c r="D18" s="324">
        <v>513.57545202158155</v>
      </c>
      <c r="E18" s="8"/>
    </row>
    <row r="19" spans="1:5" s="35" customFormat="1" ht="11.4">
      <c r="A19" s="200" t="s">
        <v>172</v>
      </c>
      <c r="B19" s="200" t="s">
        <v>681</v>
      </c>
      <c r="C19" s="324">
        <v>95.053517306958852</v>
      </c>
      <c r="D19" s="324">
        <v>495.60091432828915</v>
      </c>
      <c r="E19" s="8"/>
    </row>
    <row r="20" spans="1:5" ht="14.4">
      <c r="A20" s="370" t="s">
        <v>234</v>
      </c>
      <c r="B20" s="370" t="s">
        <v>681</v>
      </c>
      <c r="C20" s="371">
        <v>90.81</v>
      </c>
      <c r="D20" s="371">
        <v>555.61</v>
      </c>
    </row>
    <row r="21" spans="1:5" ht="14.25" customHeight="1">
      <c r="A21" s="370" t="s">
        <v>266</v>
      </c>
      <c r="B21" s="370" t="s">
        <v>681</v>
      </c>
      <c r="C21" s="371">
        <v>94.62</v>
      </c>
      <c r="D21" s="371">
        <v>936.4</v>
      </c>
    </row>
    <row r="22" spans="1:5" ht="14.25" customHeight="1">
      <c r="A22" s="372" t="s">
        <v>267</v>
      </c>
      <c r="B22" s="372" t="s">
        <v>681</v>
      </c>
      <c r="C22" s="373">
        <v>99.02</v>
      </c>
      <c r="D22" s="373">
        <v>1785.66</v>
      </c>
    </row>
    <row r="23" spans="1:5" ht="14.25" customHeight="1"/>
    <row r="24" spans="1:5" ht="14.25" customHeight="1"/>
    <row r="25" spans="1:5" ht="14.25" customHeight="1"/>
    <row r="26" spans="1:5" ht="14.25" customHeight="1"/>
    <row r="27" spans="1:5" ht="14.25" customHeight="1"/>
    <row r="28" spans="1:5" ht="14.25" customHeight="1"/>
    <row r="29" spans="1:5" ht="14.25" customHeight="1"/>
    <row r="30" spans="1:5" ht="14.25" customHeight="1"/>
    <row r="31" spans="1:5" ht="14.25" customHeight="1"/>
    <row r="32" spans="1:5" ht="14.25" customHeight="1"/>
    <row r="33" customFormat="1" ht="14.25" customHeight="1"/>
    <row r="34" customFormat="1" ht="14.25" customHeight="1"/>
    <row r="35" customFormat="1" ht="14.25" customHeight="1"/>
    <row r="36" customFormat="1" ht="14.25" customHeight="1"/>
    <row r="37" customFormat="1" ht="14.25" customHeight="1"/>
    <row r="38" customFormat="1" ht="14.25" hidden="1" customHeight="1"/>
    <row r="39" customFormat="1" ht="14.25" hidden="1" customHeight="1"/>
    <row r="40" customFormat="1" ht="14.25" hidden="1" customHeight="1"/>
    <row r="41" customFormat="1" ht="14.25" hidden="1" customHeight="1"/>
    <row r="42" customFormat="1" ht="14.25" hidden="1" customHeight="1"/>
    <row r="43" customFormat="1" ht="14.25" hidden="1"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33203125" customWidth="1"/>
    <col min="2" max="2" width="22.44140625" bestFit="1" customWidth="1"/>
    <col min="3" max="3" width="26.33203125" bestFit="1" customWidth="1"/>
    <col min="4" max="4" width="16.44140625" customWidth="1"/>
    <col min="5" max="5" width="9" customWidth="1"/>
    <col min="6" max="16384" width="9" hidden="1"/>
  </cols>
  <sheetData>
    <row r="1" spans="1:41" s="28" customFormat="1" ht="11.4"/>
    <row r="2" spans="1:41" s="28" customFormat="1" ht="17.399999999999999">
      <c r="A2" s="12" t="s">
        <v>687</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462" t="s">
        <v>688</v>
      </c>
      <c r="B3" s="462"/>
      <c r="C3" s="462"/>
      <c r="D3" s="462"/>
      <c r="E3" s="462"/>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4"/>
    <row r="5" spans="1:41" s="6" customFormat="1" ht="11.4"/>
    <row r="6" spans="1:41" s="14" customFormat="1" ht="11.4">
      <c r="A6" s="15" t="s">
        <v>126</v>
      </c>
      <c r="B6" s="15"/>
      <c r="C6" s="16"/>
      <c r="D6" s="16"/>
      <c r="E6" s="17"/>
    </row>
    <row r="7" spans="1:41" s="6" customFormat="1" ht="11.4">
      <c r="A7" s="38"/>
      <c r="B7" s="38"/>
      <c r="C7" s="13"/>
      <c r="D7" s="13"/>
      <c r="E7" s="8"/>
    </row>
    <row r="8" spans="1:41" s="35" customFormat="1" ht="11.4">
      <c r="A8" s="182" t="s">
        <v>68</v>
      </c>
      <c r="B8" s="182" t="s">
        <v>71</v>
      </c>
      <c r="C8" s="182" t="s">
        <v>689</v>
      </c>
      <c r="D8" s="120"/>
      <c r="E8" s="8"/>
    </row>
    <row r="9" spans="1:41" s="6" customFormat="1" ht="11.4">
      <c r="A9" s="200" t="s">
        <v>223</v>
      </c>
      <c r="B9" s="200" t="s">
        <v>690</v>
      </c>
      <c r="C9" s="269">
        <v>15.570075187680892</v>
      </c>
      <c r="D9" s="121"/>
      <c r="E9" s="8"/>
    </row>
    <row r="10" spans="1:41" s="6" customFormat="1" ht="11.4">
      <c r="A10" s="38"/>
      <c r="B10" s="38"/>
      <c r="C10" s="13"/>
      <c r="D10" s="13"/>
      <c r="E10" s="8"/>
    </row>
    <row r="11" spans="1:41" s="14" customFormat="1" ht="11.4">
      <c r="A11" s="15" t="s">
        <v>150</v>
      </c>
      <c r="B11" s="15"/>
      <c r="C11" s="16"/>
      <c r="D11" s="16"/>
      <c r="E11" s="17"/>
    </row>
    <row r="12" spans="1:41" s="1" customFormat="1" ht="14.4"/>
    <row r="13" spans="1:41" s="35" customFormat="1" ht="11.4">
      <c r="A13" s="182" t="s">
        <v>68</v>
      </c>
      <c r="B13" s="182" t="s">
        <v>71</v>
      </c>
      <c r="C13" s="182" t="s">
        <v>689</v>
      </c>
      <c r="D13" s="120"/>
      <c r="E13" s="8"/>
    </row>
    <row r="14" spans="1:41" s="35" customFormat="1" ht="11.4">
      <c r="A14" s="200" t="s">
        <v>223</v>
      </c>
      <c r="B14" s="200" t="s">
        <v>691</v>
      </c>
      <c r="C14" s="269">
        <v>23.379170722192356</v>
      </c>
      <c r="D14" s="121"/>
      <c r="E14" s="8"/>
    </row>
    <row r="15" spans="1:41" ht="14.4"/>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45"/>
  <sheetViews>
    <sheetView showGridLines="0" workbookViewId="0"/>
  </sheetViews>
  <sheetFormatPr defaultColWidth="0" defaultRowHeight="14.4" zeroHeight="1"/>
  <cols>
    <col min="1" max="1" width="49.6640625" bestFit="1" customWidth="1"/>
    <col min="2" max="2" width="22.44140625" bestFit="1" customWidth="1"/>
    <col min="3" max="3" width="26.33203125" bestFit="1" customWidth="1"/>
    <col min="4" max="6" width="8.6640625" customWidth="1"/>
    <col min="7" max="41" width="0" hidden="1" customWidth="1"/>
    <col min="42" max="16384" width="8.6640625" hidden="1"/>
  </cols>
  <sheetData>
    <row r="1" spans="1:41" s="28" customFormat="1" ht="11.4"/>
    <row r="2" spans="1:41" s="28" customFormat="1" ht="17.399999999999999">
      <c r="A2" s="12" t="s">
        <v>692</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462" t="s">
        <v>693</v>
      </c>
      <c r="B3" s="462"/>
      <c r="C3" s="462"/>
      <c r="D3" s="462"/>
      <c r="E3" s="462"/>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4"/>
    <row r="5" spans="1:41" s="6" customFormat="1" ht="11.4"/>
    <row r="6" spans="1:41" s="14" customFormat="1" ht="11.4">
      <c r="A6" s="15" t="s">
        <v>126</v>
      </c>
      <c r="B6" s="15"/>
      <c r="C6" s="16"/>
      <c r="D6" s="16"/>
      <c r="E6" s="17"/>
    </row>
    <row r="7" spans="1:41" s="6" customFormat="1" ht="11.4">
      <c r="A7" s="38"/>
      <c r="B7" s="38"/>
      <c r="C7" s="13"/>
      <c r="D7" s="13"/>
      <c r="E7" s="8"/>
    </row>
    <row r="8" spans="1:41" s="35" customFormat="1" ht="11.4">
      <c r="A8" s="182"/>
      <c r="B8" s="182" t="s">
        <v>71</v>
      </c>
      <c r="C8" s="182" t="s">
        <v>689</v>
      </c>
      <c r="D8" s="120"/>
      <c r="E8" s="8"/>
      <c r="F8" s="7"/>
    </row>
    <row r="9" spans="1:41" s="6" customFormat="1" ht="11.4">
      <c r="A9" s="200" t="s">
        <v>694</v>
      </c>
      <c r="B9" s="200" t="s">
        <v>691</v>
      </c>
      <c r="C9" s="269">
        <v>3.3019560591178236</v>
      </c>
      <c r="D9" s="121"/>
      <c r="E9" s="8"/>
      <c r="F9" s="7"/>
    </row>
    <row r="10" spans="1:41" s="6" customFormat="1" ht="11.4">
      <c r="A10" s="38"/>
      <c r="B10" s="38"/>
      <c r="C10" s="13"/>
      <c r="D10" s="13"/>
      <c r="E10" s="8"/>
    </row>
    <row r="11" spans="1:41" s="14" customFormat="1" ht="11.4">
      <c r="A11" s="15" t="s">
        <v>150</v>
      </c>
      <c r="B11" s="15"/>
      <c r="C11" s="16"/>
      <c r="D11" s="16"/>
      <c r="E11" s="17"/>
    </row>
    <row r="12" spans="1:41" s="1" customFormat="1"/>
    <row r="13" spans="1:41" s="35" customFormat="1" ht="11.4">
      <c r="A13" s="182"/>
      <c r="B13" s="182" t="s">
        <v>71</v>
      </c>
      <c r="C13" s="182" t="s">
        <v>689</v>
      </c>
      <c r="D13" s="120"/>
      <c r="E13" s="8"/>
      <c r="F13" s="7"/>
    </row>
    <row r="14" spans="1:41" s="35" customFormat="1" ht="11.4">
      <c r="A14" s="200" t="s">
        <v>694</v>
      </c>
      <c r="B14" s="200" t="s">
        <v>691</v>
      </c>
      <c r="C14" s="269">
        <v>2.8234858461727446</v>
      </c>
      <c r="D14" s="121"/>
      <c r="E14" s="8"/>
      <c r="F14" s="7"/>
    </row>
    <row r="15" spans="1:41"/>
    <row r="16" spans="1:41" ht="14.25" customHeight="1"/>
    <row r="17" customFormat="1"/>
    <row r="18" customFormat="1"/>
    <row r="19" customFormat="1"/>
    <row r="20" customFormat="1"/>
    <row r="21" customFormat="1" hidden="1"/>
    <row r="22" customFormat="1" hidden="1"/>
    <row r="23" customFormat="1" hidden="1"/>
    <row r="24" customFormat="1" hidden="1"/>
    <row r="25" customFormat="1" hidden="1"/>
    <row r="26" customFormat="1" hidden="1"/>
    <row r="27" customFormat="1" hidden="1"/>
    <row r="28" customFormat="1" hidden="1"/>
    <row r="29" customFormat="1" hidden="1"/>
    <row r="30" customFormat="1" hidden="1"/>
    <row r="31" customFormat="1" hidden="1"/>
    <row r="32" customFormat="1"/>
    <row r="33" customFormat="1"/>
    <row r="34" customFormat="1" hidden="1"/>
    <row r="35" customFormat="1" hidden="1"/>
    <row r="36" customFormat="1" hidden="1"/>
    <row r="37" customFormat="1" hidden="1"/>
    <row r="38" customFormat="1" hidden="1"/>
    <row r="39" customFormat="1" hidden="1"/>
    <row r="40" customFormat="1" hidden="1"/>
    <row r="41" customFormat="1" hidden="1"/>
    <row r="42" customFormat="1" hidden="1"/>
    <row r="43" customFormat="1" hidden="1"/>
    <row r="44" customFormat="1" hidden="1"/>
    <row r="45" customFormat="1" hidden="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rgb="FFFFFF00"/>
  </sheetPr>
  <dimension ref="A1:S85"/>
  <sheetViews>
    <sheetView workbookViewId="0"/>
  </sheetViews>
  <sheetFormatPr defaultColWidth="0" defaultRowHeight="14.4" zeroHeight="1"/>
  <cols>
    <col min="1" max="1" width="54.33203125" customWidth="1"/>
    <col min="2" max="3" width="17.88671875" customWidth="1"/>
    <col min="4" max="4" width="18.6640625" customWidth="1"/>
    <col min="5" max="5" width="16.33203125" customWidth="1"/>
    <col min="6" max="6" width="14.109375" customWidth="1"/>
    <col min="7" max="8" width="16.5546875" customWidth="1"/>
    <col min="9" max="9" width="8.88671875" hidden="1" customWidth="1"/>
    <col min="10" max="19" width="0" hidden="1" customWidth="1"/>
    <col min="20" max="16384" width="8.88671875" hidden="1"/>
  </cols>
  <sheetData>
    <row r="1" spans="1:19">
      <c r="A1" s="270"/>
      <c r="B1" s="270"/>
      <c r="C1" s="270"/>
      <c r="D1" s="270"/>
      <c r="E1" s="270"/>
      <c r="F1" s="270"/>
      <c r="G1" s="270"/>
      <c r="H1" s="270"/>
      <c r="I1" s="287"/>
      <c r="J1" s="287"/>
      <c r="K1" s="287"/>
      <c r="L1" s="287"/>
      <c r="M1" s="287"/>
      <c r="N1" s="287"/>
      <c r="O1" s="287"/>
      <c r="P1" s="287"/>
      <c r="Q1" s="287"/>
      <c r="R1" s="287"/>
      <c r="S1" s="287"/>
    </row>
    <row r="2" spans="1:19" ht="17.399999999999999">
      <c r="A2" s="271" t="s">
        <v>746</v>
      </c>
      <c r="B2" s="272"/>
      <c r="C2" s="272"/>
      <c r="D2" s="272"/>
      <c r="E2" s="272"/>
      <c r="F2" s="272"/>
      <c r="G2" s="272"/>
      <c r="H2" s="272"/>
      <c r="I2" s="287"/>
      <c r="J2" s="287"/>
      <c r="K2" s="287"/>
      <c r="L2" s="287"/>
      <c r="M2" s="287"/>
      <c r="N2" s="287"/>
      <c r="O2" s="287"/>
      <c r="P2" s="287"/>
      <c r="Q2" s="287"/>
      <c r="R2" s="287"/>
      <c r="S2" s="287"/>
    </row>
    <row r="3" spans="1:19" ht="30" customHeight="1">
      <c r="A3" s="472" t="s">
        <v>695</v>
      </c>
      <c r="B3" s="472"/>
      <c r="C3" s="472"/>
      <c r="D3" s="472"/>
      <c r="E3" s="273"/>
      <c r="F3" s="273"/>
      <c r="G3" s="273"/>
      <c r="H3" s="273"/>
      <c r="I3" s="287"/>
      <c r="J3" s="287"/>
      <c r="K3" s="287"/>
      <c r="L3" s="287"/>
      <c r="M3" s="287"/>
      <c r="N3" s="287"/>
      <c r="O3" s="287"/>
      <c r="P3" s="287"/>
      <c r="Q3" s="287"/>
      <c r="R3" s="287"/>
      <c r="S3" s="287"/>
    </row>
    <row r="4" spans="1:19">
      <c r="A4" s="472"/>
      <c r="B4" s="472"/>
      <c r="C4" s="472"/>
      <c r="D4" s="472"/>
      <c r="E4" s="270"/>
      <c r="F4" s="270"/>
      <c r="G4" s="270"/>
      <c r="H4" s="270"/>
      <c r="I4" s="287"/>
      <c r="J4" s="287"/>
      <c r="K4" s="287"/>
      <c r="L4" s="287"/>
      <c r="M4" s="287"/>
      <c r="N4" s="287"/>
      <c r="O4" s="287"/>
      <c r="P4" s="287"/>
      <c r="Q4" s="287"/>
      <c r="R4" s="287"/>
      <c r="S4" s="287"/>
    </row>
    <row r="5" spans="1:19">
      <c r="A5" s="287"/>
      <c r="B5" s="287"/>
      <c r="C5" s="287"/>
      <c r="D5" s="287"/>
      <c r="E5" s="287"/>
      <c r="F5" s="287"/>
      <c r="G5" s="287"/>
      <c r="H5" s="287"/>
      <c r="I5" s="287"/>
      <c r="J5" s="287"/>
      <c r="K5" s="287"/>
      <c r="L5" s="287"/>
      <c r="M5" s="287"/>
      <c r="N5" s="287"/>
      <c r="O5" s="287"/>
      <c r="P5" s="287"/>
      <c r="Q5" s="287"/>
      <c r="R5" s="287"/>
      <c r="S5" s="287"/>
    </row>
    <row r="6" spans="1:19">
      <c r="A6" s="330" t="s">
        <v>696</v>
      </c>
      <c r="B6" s="318"/>
      <c r="C6" s="318"/>
      <c r="D6" s="318"/>
      <c r="E6" s="318"/>
      <c r="F6" s="318"/>
      <c r="G6" s="318"/>
      <c r="H6" s="318"/>
      <c r="I6" s="287"/>
      <c r="J6" s="287"/>
      <c r="K6" s="287"/>
      <c r="L6" s="287"/>
      <c r="M6" s="287"/>
      <c r="N6" s="287"/>
      <c r="O6" s="287"/>
      <c r="P6" s="287"/>
      <c r="Q6" s="287"/>
      <c r="R6" s="287"/>
      <c r="S6" s="287"/>
    </row>
    <row r="7" spans="1:19">
      <c r="A7" s="331" t="s">
        <v>697</v>
      </c>
      <c r="B7" s="331" t="s">
        <v>698</v>
      </c>
      <c r="C7" s="331"/>
      <c r="D7" s="331"/>
      <c r="E7" s="331"/>
      <c r="F7" s="331"/>
      <c r="G7" s="331"/>
      <c r="H7" s="331"/>
      <c r="I7" s="287"/>
      <c r="J7" s="287"/>
      <c r="K7" s="287"/>
      <c r="L7" s="287"/>
      <c r="M7" s="287"/>
      <c r="N7" s="287"/>
      <c r="O7" s="287"/>
      <c r="P7" s="287"/>
      <c r="Q7" s="287"/>
      <c r="R7" s="287"/>
      <c r="S7" s="287"/>
    </row>
    <row r="8" spans="1:19">
      <c r="A8" s="332" t="s">
        <v>699</v>
      </c>
      <c r="B8" s="298">
        <v>4</v>
      </c>
      <c r="C8" s="298">
        <v>5</v>
      </c>
      <c r="D8" s="298">
        <v>6</v>
      </c>
      <c r="E8" s="298">
        <v>7</v>
      </c>
      <c r="F8" s="298">
        <v>8</v>
      </c>
      <c r="G8" s="298">
        <v>9</v>
      </c>
      <c r="H8" s="298">
        <v>10</v>
      </c>
      <c r="I8" s="287"/>
      <c r="J8" s="287"/>
      <c r="K8" s="287"/>
      <c r="L8" s="287"/>
      <c r="M8" s="287"/>
      <c r="N8" s="287"/>
      <c r="O8" s="287"/>
      <c r="P8" s="287"/>
      <c r="Q8" s="287"/>
      <c r="R8" s="287"/>
      <c r="S8" s="287"/>
    </row>
    <row r="9" spans="1:19">
      <c r="A9" s="332" t="s">
        <v>700</v>
      </c>
      <c r="B9" s="284" t="s">
        <v>387</v>
      </c>
      <c r="C9" s="284" t="s">
        <v>388</v>
      </c>
      <c r="D9" s="284" t="s">
        <v>389</v>
      </c>
      <c r="E9" s="284" t="s">
        <v>390</v>
      </c>
      <c r="F9" s="284" t="s">
        <v>391</v>
      </c>
      <c r="G9" s="284" t="s">
        <v>392</v>
      </c>
      <c r="H9" s="284" t="s">
        <v>393</v>
      </c>
      <c r="I9" s="287"/>
      <c r="J9" s="287"/>
      <c r="K9" s="287"/>
      <c r="L9" s="287"/>
      <c r="M9" s="287"/>
      <c r="N9" s="287"/>
      <c r="O9" s="287"/>
      <c r="P9" s="287"/>
      <c r="Q9" s="287"/>
      <c r="R9" s="287"/>
      <c r="S9" s="287"/>
    </row>
    <row r="10" spans="1:19" ht="34.200000000000003">
      <c r="A10" s="333" t="s">
        <v>701</v>
      </c>
      <c r="B10" s="25" t="s">
        <v>88</v>
      </c>
      <c r="C10" s="334" t="s">
        <v>89</v>
      </c>
      <c r="D10" s="334" t="s">
        <v>90</v>
      </c>
      <c r="E10" s="334" t="s">
        <v>91</v>
      </c>
      <c r="F10" s="334" t="s">
        <v>92</v>
      </c>
      <c r="G10" s="334" t="s">
        <v>93</v>
      </c>
      <c r="H10" s="334" t="s">
        <v>94</v>
      </c>
      <c r="I10" s="287"/>
      <c r="J10" s="287"/>
      <c r="K10" s="287"/>
      <c r="L10" s="287"/>
      <c r="M10" s="287"/>
      <c r="N10" s="287"/>
      <c r="O10" s="287"/>
      <c r="P10" s="287"/>
      <c r="Q10" s="287"/>
      <c r="R10" s="287"/>
      <c r="S10" s="287"/>
    </row>
    <row r="11" spans="1:19">
      <c r="A11" s="332" t="s">
        <v>702</v>
      </c>
      <c r="B11" s="208">
        <f>'3e CPIH'!O16</f>
        <v>108.5</v>
      </c>
      <c r="C11" s="208">
        <f>'3e CPIH'!P16</f>
        <v>108.6</v>
      </c>
      <c r="D11" s="208">
        <f>'3e CPIH'!Q16</f>
        <v>109.4</v>
      </c>
      <c r="E11" s="208">
        <f>'3e CPIH'!R16</f>
        <v>111.4</v>
      </c>
      <c r="F11" s="208">
        <f>'3e CPIH'!S16</f>
        <v>114.7</v>
      </c>
      <c r="G11" s="208">
        <f>'3e CPIH'!T16</f>
        <v>120.5</v>
      </c>
      <c r="H11" s="335">
        <f>'3e CPIH'!U16</f>
        <v>121.8</v>
      </c>
      <c r="I11" s="287"/>
      <c r="J11" s="287"/>
      <c r="K11" s="287"/>
      <c r="L11" s="287"/>
      <c r="M11" s="287"/>
      <c r="N11" s="287"/>
      <c r="O11" s="287"/>
      <c r="P11" s="287"/>
      <c r="Q11" s="287"/>
      <c r="R11" s="287"/>
      <c r="S11" s="287"/>
    </row>
    <row r="12" spans="1:19">
      <c r="A12" s="336"/>
      <c r="B12" s="331"/>
      <c r="C12" s="331"/>
      <c r="D12" s="331"/>
      <c r="E12" s="331"/>
      <c r="F12" s="331"/>
      <c r="G12" s="331"/>
      <c r="H12" s="331"/>
      <c r="I12" s="287"/>
      <c r="J12" s="287"/>
      <c r="K12" s="287"/>
      <c r="L12" s="287"/>
      <c r="M12" s="287"/>
      <c r="N12" s="287"/>
      <c r="O12" s="287"/>
      <c r="P12" s="287"/>
      <c r="Q12" s="287"/>
      <c r="R12" s="287"/>
      <c r="S12" s="287"/>
    </row>
    <row r="13" spans="1:19">
      <c r="A13" s="332" t="s">
        <v>703</v>
      </c>
      <c r="B13" s="335">
        <f>IFERROR($G$11/B11, "")</f>
        <v>1.1105990783410138</v>
      </c>
      <c r="C13" s="335">
        <f>IFERROR($G$11/C11, "")</f>
        <v>1.1095764272559854</v>
      </c>
      <c r="D13" s="335">
        <f>IFERROR($G$11/D11, "")</f>
        <v>1.1014625228519195</v>
      </c>
      <c r="E13" s="335">
        <f>IFERROR($G$11/E11, "")</f>
        <v>1.0816876122082584</v>
      </c>
      <c r="F13" s="335">
        <f t="shared" ref="F13:H13" si="0">IFERROR($G$11/F11, "")</f>
        <v>1.050566695727986</v>
      </c>
      <c r="G13" s="335">
        <f>IFERROR($G$11/G11, "")</f>
        <v>1</v>
      </c>
      <c r="H13" s="335">
        <f t="shared" si="0"/>
        <v>0.98932676518883422</v>
      </c>
      <c r="I13" s="287"/>
      <c r="J13" s="287"/>
      <c r="K13" s="287"/>
      <c r="L13" s="287"/>
      <c r="M13" s="287"/>
      <c r="N13" s="287"/>
      <c r="O13" s="287"/>
      <c r="P13" s="287"/>
      <c r="Q13" s="287"/>
      <c r="R13" s="287"/>
      <c r="S13" s="287"/>
    </row>
    <row r="14" spans="1:19">
      <c r="A14" s="332" t="s">
        <v>704</v>
      </c>
      <c r="B14" s="335">
        <f>IFERROR($B$11/B11, "")</f>
        <v>1</v>
      </c>
      <c r="C14" s="335">
        <f>IFERROR($B$11/C11, "")</f>
        <v>0.99907918968692455</v>
      </c>
      <c r="D14" s="335">
        <f>IFERROR($B$11/D11, "")</f>
        <v>0.99177330895795246</v>
      </c>
      <c r="E14" s="335">
        <f>IFERROR($B$11/E11, "")</f>
        <v>0.97396768402154399</v>
      </c>
      <c r="F14" s="335">
        <f t="shared" ref="F14" si="1">IFERROR($B$11/F11, "")</f>
        <v>0.94594594594594594</v>
      </c>
      <c r="G14" s="335">
        <f>IFERROR($B$11/G11, "")</f>
        <v>0.90041493775933612</v>
      </c>
      <c r="H14" s="335">
        <f>IFERROR($B$11/H11, "")</f>
        <v>0.89080459770114939</v>
      </c>
      <c r="I14" s="287"/>
      <c r="J14" s="287"/>
      <c r="K14" s="287"/>
      <c r="L14" s="287"/>
      <c r="M14" s="287"/>
      <c r="N14" s="287"/>
      <c r="O14" s="287"/>
      <c r="P14" s="287"/>
      <c r="Q14" s="287"/>
      <c r="R14" s="287"/>
      <c r="S14" s="287"/>
    </row>
    <row r="15" spans="1:19">
      <c r="A15" s="331"/>
      <c r="B15" s="331"/>
      <c r="C15" s="331"/>
      <c r="D15" s="331"/>
      <c r="E15" s="331"/>
      <c r="F15" s="331"/>
      <c r="G15" s="331"/>
      <c r="H15" s="331"/>
      <c r="I15" s="287"/>
      <c r="J15" s="287"/>
      <c r="K15" s="287"/>
      <c r="L15" s="287"/>
      <c r="M15" s="287"/>
      <c r="N15" s="287"/>
      <c r="O15" s="287"/>
      <c r="P15" s="287"/>
      <c r="Q15" s="287"/>
      <c r="R15" s="287"/>
      <c r="S15" s="287"/>
    </row>
    <row r="16" spans="1:19">
      <c r="A16" s="331"/>
      <c r="B16" s="331"/>
      <c r="C16" s="331"/>
      <c r="D16" s="331"/>
      <c r="E16" s="331"/>
      <c r="F16" s="331"/>
      <c r="G16" s="331"/>
      <c r="H16" s="331"/>
      <c r="I16" s="287"/>
      <c r="J16" s="287"/>
      <c r="K16" s="287"/>
      <c r="L16" s="287"/>
      <c r="M16" s="287"/>
      <c r="N16" s="287"/>
      <c r="O16" s="287"/>
      <c r="P16" s="287"/>
      <c r="Q16" s="287"/>
      <c r="R16" s="287"/>
      <c r="S16" s="287"/>
    </row>
    <row r="17" spans="1:19">
      <c r="A17" s="331"/>
      <c r="B17" s="331"/>
      <c r="C17" s="331"/>
      <c r="D17" s="331"/>
      <c r="E17" s="331"/>
      <c r="F17" s="331"/>
      <c r="G17" s="331"/>
      <c r="H17" s="331"/>
      <c r="I17" s="287"/>
      <c r="J17" s="287"/>
      <c r="K17" s="287"/>
      <c r="L17" s="287"/>
      <c r="M17" s="287"/>
      <c r="N17" s="287"/>
      <c r="O17" s="287"/>
      <c r="P17" s="287"/>
      <c r="Q17" s="287"/>
      <c r="R17" s="287"/>
      <c r="S17" s="287"/>
    </row>
    <row r="18" spans="1:19" s="65" customFormat="1">
      <c r="A18" s="330" t="s">
        <v>743</v>
      </c>
      <c r="B18" s="318"/>
      <c r="C18" s="318"/>
      <c r="D18" s="318"/>
      <c r="E18" s="318"/>
      <c r="F18" s="318"/>
      <c r="G18" s="318"/>
      <c r="H18" s="318"/>
      <c r="I18" s="383"/>
      <c r="J18" s="383"/>
      <c r="K18" s="383"/>
      <c r="L18" s="383"/>
      <c r="M18" s="383"/>
      <c r="N18" s="383"/>
      <c r="O18" s="383"/>
      <c r="P18" s="383"/>
      <c r="Q18" s="383"/>
      <c r="R18" s="383"/>
      <c r="S18" s="383"/>
    </row>
    <row r="19" spans="1:19">
      <c r="A19" s="337" t="s">
        <v>706</v>
      </c>
      <c r="B19" s="331"/>
      <c r="C19" s="331"/>
      <c r="D19" s="331"/>
      <c r="E19" s="331"/>
      <c r="F19" s="331"/>
      <c r="G19" s="331"/>
      <c r="H19" s="331"/>
      <c r="I19" s="287"/>
      <c r="J19" s="287"/>
      <c r="K19" s="287"/>
      <c r="L19" s="287"/>
      <c r="M19" s="287"/>
      <c r="N19" s="287"/>
      <c r="O19" s="287"/>
      <c r="P19" s="287"/>
      <c r="Q19" s="287"/>
      <c r="R19" s="287"/>
      <c r="S19" s="287"/>
    </row>
    <row r="20" spans="1:19">
      <c r="A20" s="503" t="s">
        <v>745</v>
      </c>
      <c r="B20" s="503"/>
      <c r="C20" s="503"/>
      <c r="D20" s="503"/>
      <c r="E20" s="503"/>
      <c r="F20" s="503"/>
      <c r="G20" s="503"/>
      <c r="H20" s="503"/>
      <c r="I20" s="338"/>
      <c r="J20" s="338"/>
      <c r="K20" s="338"/>
      <c r="L20" s="338"/>
      <c r="M20" s="338"/>
      <c r="N20" s="338"/>
      <c r="O20" s="338"/>
      <c r="P20" s="338"/>
      <c r="Q20" s="338"/>
      <c r="R20" s="338"/>
      <c r="S20" s="338"/>
    </row>
    <row r="21" spans="1:19">
      <c r="A21" s="503" t="s">
        <v>744</v>
      </c>
      <c r="B21" s="503"/>
      <c r="C21" s="503"/>
      <c r="D21" s="503"/>
      <c r="E21" s="503"/>
      <c r="F21" s="503"/>
      <c r="G21" s="503"/>
      <c r="H21" s="503"/>
      <c r="I21" s="287"/>
      <c r="J21" s="287"/>
      <c r="K21" s="287"/>
      <c r="L21" s="287"/>
      <c r="M21" s="287"/>
      <c r="N21" s="287"/>
      <c r="O21" s="287"/>
      <c r="P21" s="287"/>
      <c r="Q21" s="287"/>
      <c r="R21" s="287"/>
      <c r="S21" s="287"/>
    </row>
    <row r="22" spans="1:19">
      <c r="A22" s="331"/>
      <c r="B22" s="298" t="s">
        <v>709</v>
      </c>
      <c r="C22" s="363"/>
      <c r="D22" s="339"/>
      <c r="E22" s="331"/>
      <c r="F22" s="331"/>
      <c r="G22" s="331"/>
      <c r="H22" s="331"/>
      <c r="I22" s="287"/>
      <c r="J22" s="287"/>
      <c r="K22" s="287"/>
      <c r="L22" s="287"/>
      <c r="M22" s="287"/>
      <c r="N22" s="287"/>
      <c r="O22" s="287"/>
      <c r="P22" s="287"/>
      <c r="Q22" s="287"/>
      <c r="R22" s="287"/>
      <c r="S22" s="287"/>
    </row>
    <row r="23" spans="1:19">
      <c r="A23" s="340" t="s">
        <v>710</v>
      </c>
      <c r="B23" s="341">
        <v>1</v>
      </c>
      <c r="C23" s="339"/>
      <c r="D23" s="339"/>
      <c r="E23" s="331"/>
      <c r="F23" s="331"/>
      <c r="G23" s="331"/>
      <c r="H23" s="331"/>
      <c r="I23" s="287"/>
      <c r="J23" s="287"/>
      <c r="K23" s="287"/>
      <c r="L23" s="287"/>
      <c r="M23" s="287"/>
      <c r="N23" s="287"/>
      <c r="O23" s="287"/>
      <c r="P23" s="287"/>
      <c r="Q23" s="287"/>
      <c r="R23" s="287"/>
      <c r="S23" s="287"/>
    </row>
    <row r="24" spans="1:19">
      <c r="A24" s="340" t="s">
        <v>711</v>
      </c>
      <c r="B24" s="341">
        <v>1.0164715052023128</v>
      </c>
      <c r="C24" s="339"/>
      <c r="D24" s="339"/>
      <c r="E24" s="331"/>
      <c r="F24" s="331"/>
      <c r="G24" s="331"/>
      <c r="H24" s="331"/>
      <c r="I24" s="287"/>
      <c r="J24" s="331"/>
      <c r="K24" s="287"/>
      <c r="L24" s="287"/>
      <c r="M24" s="287"/>
      <c r="N24" s="287"/>
      <c r="O24" s="287"/>
      <c r="P24" s="287"/>
      <c r="Q24" s="287"/>
      <c r="R24" s="287"/>
      <c r="S24" s="287"/>
    </row>
    <row r="25" spans="1:19">
      <c r="A25" s="340" t="s">
        <v>712</v>
      </c>
      <c r="B25" s="341">
        <v>1.0358998690717403</v>
      </c>
      <c r="C25" s="339"/>
      <c r="D25" s="339"/>
      <c r="E25" s="331"/>
      <c r="F25" s="331"/>
      <c r="G25" s="331"/>
      <c r="H25" s="331"/>
      <c r="I25" s="287"/>
      <c r="J25" s="331"/>
      <c r="K25" s="287"/>
      <c r="L25" s="287"/>
      <c r="M25" s="287"/>
      <c r="N25" s="287"/>
      <c r="O25" s="287"/>
      <c r="P25" s="287"/>
      <c r="Q25" s="287"/>
      <c r="R25" s="287"/>
      <c r="S25" s="287"/>
    </row>
    <row r="26" spans="1:19">
      <c r="A26" s="340" t="s">
        <v>713</v>
      </c>
      <c r="B26" s="341">
        <v>1.0917427695090072</v>
      </c>
      <c r="C26" s="339"/>
      <c r="D26" s="339"/>
      <c r="E26" s="331"/>
      <c r="F26" s="331"/>
      <c r="G26" s="331"/>
      <c r="H26" s="331"/>
      <c r="I26" s="287"/>
      <c r="J26" s="331"/>
      <c r="K26" s="287"/>
      <c r="L26" s="287"/>
      <c r="M26" s="287"/>
      <c r="N26" s="287"/>
      <c r="O26" s="287"/>
      <c r="P26" s="287"/>
      <c r="Q26" s="287"/>
      <c r="R26" s="287"/>
      <c r="S26" s="287"/>
    </row>
    <row r="27" spans="1:19">
      <c r="A27" s="339"/>
      <c r="B27" s="287"/>
      <c r="C27" s="339"/>
      <c r="D27" s="339"/>
      <c r="E27" s="331"/>
      <c r="F27" s="331"/>
      <c r="G27" s="331"/>
      <c r="H27" s="331"/>
      <c r="I27" s="287"/>
      <c r="J27" s="342"/>
      <c r="K27" s="287"/>
      <c r="L27" s="287"/>
      <c r="M27" s="287"/>
      <c r="N27" s="287"/>
      <c r="O27" s="287"/>
      <c r="P27" s="287"/>
      <c r="Q27" s="287"/>
      <c r="R27" s="287"/>
      <c r="S27" s="287"/>
    </row>
    <row r="28" spans="1:19">
      <c r="A28" s="330" t="s">
        <v>705</v>
      </c>
      <c r="B28" s="318"/>
      <c r="C28" s="318"/>
      <c r="D28" s="318"/>
      <c r="E28" s="318"/>
      <c r="F28" s="318"/>
      <c r="G28" s="318"/>
      <c r="H28" s="318"/>
      <c r="I28" s="287"/>
      <c r="J28" s="287"/>
      <c r="K28" s="287"/>
      <c r="L28" s="287"/>
      <c r="M28" s="287"/>
      <c r="N28" s="287"/>
      <c r="O28" s="287"/>
      <c r="P28" s="287"/>
      <c r="Q28" s="287"/>
      <c r="R28" s="287"/>
      <c r="S28" s="287"/>
    </row>
    <row r="29" spans="1:19">
      <c r="A29" s="337" t="s">
        <v>706</v>
      </c>
      <c r="B29" s="331"/>
      <c r="C29" s="331"/>
      <c r="D29" s="331"/>
      <c r="E29" s="331"/>
      <c r="F29" s="331"/>
      <c r="G29" s="331"/>
      <c r="H29" s="331"/>
      <c r="I29" s="287"/>
      <c r="J29" s="287"/>
      <c r="K29" s="287"/>
      <c r="L29" s="287"/>
      <c r="M29" s="287"/>
      <c r="N29" s="287"/>
      <c r="O29" s="287"/>
      <c r="P29" s="287"/>
      <c r="Q29" s="287"/>
      <c r="R29" s="287"/>
      <c r="S29" s="287"/>
    </row>
    <row r="30" spans="1:19">
      <c r="A30" s="503" t="s">
        <v>707</v>
      </c>
      <c r="B30" s="503"/>
      <c r="C30" s="503"/>
      <c r="D30" s="503"/>
      <c r="E30" s="503"/>
      <c r="F30" s="503"/>
      <c r="G30" s="503"/>
      <c r="H30" s="503"/>
      <c r="I30" s="338"/>
      <c r="J30" s="338"/>
      <c r="K30" s="338"/>
      <c r="L30" s="338"/>
      <c r="M30" s="338"/>
      <c r="N30" s="338"/>
      <c r="O30" s="338"/>
      <c r="P30" s="338"/>
      <c r="Q30" s="338"/>
      <c r="R30" s="338"/>
      <c r="S30" s="338"/>
    </row>
    <row r="31" spans="1:19">
      <c r="A31" s="503" t="s">
        <v>708</v>
      </c>
      <c r="B31" s="503"/>
      <c r="C31" s="503"/>
      <c r="D31" s="503"/>
      <c r="E31" s="503"/>
      <c r="F31" s="503"/>
      <c r="G31" s="503"/>
      <c r="H31" s="503"/>
      <c r="I31" s="287"/>
      <c r="J31" s="287"/>
      <c r="K31" s="287"/>
      <c r="L31" s="287"/>
      <c r="M31" s="287"/>
      <c r="N31" s="287"/>
      <c r="O31" s="287"/>
      <c r="P31" s="287"/>
      <c r="Q31" s="287"/>
      <c r="R31" s="287"/>
      <c r="S31" s="287"/>
    </row>
    <row r="32" spans="1:19" ht="22.8">
      <c r="A32" s="331"/>
      <c r="B32" s="298" t="s">
        <v>714</v>
      </c>
      <c r="C32" s="363"/>
      <c r="D32" s="339"/>
      <c r="E32" s="331"/>
      <c r="F32" s="331"/>
      <c r="G32" s="331"/>
      <c r="H32" s="331"/>
      <c r="I32" s="287"/>
      <c r="J32" s="287"/>
      <c r="K32" s="287"/>
      <c r="L32" s="287"/>
      <c r="M32" s="287"/>
      <c r="N32" s="287"/>
      <c r="O32" s="287"/>
      <c r="P32" s="287"/>
      <c r="Q32" s="287"/>
      <c r="R32" s="287"/>
      <c r="S32" s="287"/>
    </row>
    <row r="33" spans="1:19">
      <c r="A33" s="340" t="s">
        <v>715</v>
      </c>
      <c r="B33" s="341">
        <v>5.999251766541569E-2</v>
      </c>
      <c r="C33" s="339"/>
      <c r="D33" s="339"/>
      <c r="E33" s="331"/>
      <c r="F33" s="331"/>
      <c r="G33" s="331"/>
      <c r="H33" s="331"/>
      <c r="I33" s="287"/>
      <c r="J33" s="287"/>
      <c r="K33" s="287"/>
      <c r="L33" s="287"/>
      <c r="M33" s="287"/>
      <c r="N33" s="287"/>
      <c r="O33" s="287"/>
      <c r="P33" s="287"/>
      <c r="Q33" s="287"/>
      <c r="R33" s="287"/>
      <c r="S33" s="287"/>
    </row>
    <row r="34" spans="1:19">
      <c r="A34" s="340" t="s">
        <v>716</v>
      </c>
      <c r="B34" s="341">
        <v>4.4509179529928722E-2</v>
      </c>
      <c r="C34" s="339"/>
      <c r="D34" s="339"/>
      <c r="E34" s="331"/>
      <c r="F34" s="331"/>
      <c r="G34" s="331"/>
      <c r="H34" s="331"/>
      <c r="I34" s="287"/>
      <c r="J34" s="331"/>
      <c r="K34" s="287"/>
      <c r="L34" s="287"/>
      <c r="M34" s="287"/>
      <c r="N34" s="287"/>
      <c r="O34" s="287"/>
      <c r="P34" s="287"/>
      <c r="Q34" s="287"/>
      <c r="R34" s="287"/>
      <c r="S34" s="287"/>
    </row>
    <row r="35" spans="1:19">
      <c r="A35" s="340" t="s">
        <v>717</v>
      </c>
      <c r="B35" s="341">
        <v>2.6246372123148065E-2</v>
      </c>
      <c r="C35" s="339"/>
      <c r="D35" s="339"/>
      <c r="E35" s="331"/>
      <c r="F35" s="331"/>
      <c r="G35" s="331"/>
      <c r="H35" s="331"/>
      <c r="I35" s="287"/>
      <c r="J35" s="331"/>
      <c r="K35" s="287"/>
      <c r="L35" s="287"/>
      <c r="M35" s="287"/>
      <c r="N35" s="287"/>
      <c r="O35" s="287"/>
      <c r="P35" s="287"/>
      <c r="Q35" s="287"/>
      <c r="R35" s="287"/>
      <c r="S35" s="287"/>
    </row>
    <row r="36" spans="1:19">
      <c r="A36" s="340" t="s">
        <v>718</v>
      </c>
      <c r="B36" s="341"/>
      <c r="C36" s="339"/>
      <c r="D36" s="339"/>
      <c r="E36" s="331"/>
      <c r="F36" s="331"/>
      <c r="G36" s="331"/>
      <c r="H36" s="331"/>
      <c r="I36" s="287"/>
      <c r="J36" s="331"/>
      <c r="K36" s="287"/>
      <c r="L36" s="287"/>
      <c r="M36" s="287"/>
      <c r="N36" s="287"/>
      <c r="O36" s="287"/>
      <c r="P36" s="287"/>
      <c r="Q36" s="287"/>
      <c r="R36" s="287"/>
      <c r="S36" s="287"/>
    </row>
    <row r="37" spans="1:19">
      <c r="A37" s="339"/>
      <c r="B37" s="287"/>
      <c r="C37" s="339"/>
      <c r="D37" s="339"/>
      <c r="E37" s="331"/>
      <c r="F37" s="331"/>
      <c r="G37" s="331"/>
      <c r="H37" s="331"/>
      <c r="I37" s="287"/>
      <c r="J37" s="342"/>
      <c r="K37" s="287"/>
      <c r="L37" s="287"/>
      <c r="M37" s="287"/>
      <c r="N37" s="287"/>
      <c r="O37" s="287"/>
      <c r="P37" s="287"/>
      <c r="Q37" s="287"/>
      <c r="R37" s="287"/>
      <c r="S37" s="287"/>
    </row>
    <row r="38" spans="1:19">
      <c r="A38" s="340" t="s">
        <v>719</v>
      </c>
      <c r="B38" s="374">
        <f>1/(1-B33)</f>
        <v>1.0638213192903736</v>
      </c>
      <c r="C38" s="339"/>
      <c r="D38" s="339"/>
      <c r="E38" s="331"/>
      <c r="F38" s="331"/>
      <c r="G38" s="331"/>
      <c r="H38" s="331"/>
      <c r="I38" s="287"/>
      <c r="J38" s="287"/>
      <c r="K38" s="287"/>
      <c r="L38" s="287"/>
      <c r="M38" s="287"/>
      <c r="N38" s="287"/>
      <c r="O38" s="287"/>
      <c r="P38" s="287"/>
      <c r="Q38" s="287"/>
      <c r="R38" s="287"/>
      <c r="S38" s="287"/>
    </row>
    <row r="39" spans="1:19">
      <c r="A39" s="340" t="s">
        <v>720</v>
      </c>
      <c r="B39" s="374">
        <f t="shared" ref="B39:B41" si="2">1/(1-B34)</f>
        <v>1.0465825297076445</v>
      </c>
      <c r="C39" s="339"/>
      <c r="D39" s="339"/>
      <c r="E39" s="331"/>
      <c r="F39" s="331"/>
      <c r="G39" s="331"/>
      <c r="H39" s="331"/>
      <c r="I39" s="287"/>
      <c r="J39" s="287"/>
      <c r="K39" s="287"/>
      <c r="L39" s="287"/>
      <c r="M39" s="287"/>
      <c r="N39" s="287"/>
      <c r="O39" s="287"/>
      <c r="P39" s="287"/>
      <c r="Q39" s="287"/>
      <c r="R39" s="287"/>
      <c r="S39" s="287"/>
    </row>
    <row r="40" spans="1:19">
      <c r="A40" s="340" t="s">
        <v>721</v>
      </c>
      <c r="B40" s="374">
        <f t="shared" si="2"/>
        <v>1.026953811900424</v>
      </c>
      <c r="C40" s="339"/>
      <c r="D40" s="339"/>
      <c r="E40" s="331"/>
      <c r="F40" s="331"/>
      <c r="G40" s="331"/>
      <c r="H40" s="331"/>
      <c r="I40" s="287"/>
      <c r="J40" s="287"/>
      <c r="K40" s="287"/>
      <c r="L40" s="287"/>
      <c r="M40" s="287"/>
      <c r="N40" s="287"/>
      <c r="O40" s="287"/>
      <c r="P40" s="287"/>
      <c r="Q40" s="287"/>
      <c r="R40" s="287"/>
      <c r="S40" s="287"/>
    </row>
    <row r="41" spans="1:19">
      <c r="A41" s="340" t="s">
        <v>722</v>
      </c>
      <c r="B41" s="374">
        <f t="shared" si="2"/>
        <v>1</v>
      </c>
      <c r="C41" s="339"/>
      <c r="D41" s="339"/>
      <c r="E41" s="331"/>
      <c r="F41" s="331"/>
      <c r="G41" s="331"/>
      <c r="H41" s="331"/>
      <c r="I41" s="287"/>
      <c r="J41" s="287"/>
      <c r="K41" s="287"/>
      <c r="L41" s="287"/>
      <c r="M41" s="287"/>
      <c r="N41" s="287"/>
      <c r="O41" s="287"/>
      <c r="P41" s="287"/>
      <c r="Q41" s="287"/>
      <c r="R41" s="287"/>
      <c r="S41" s="287"/>
    </row>
    <row r="42" spans="1:19">
      <c r="A42" s="331"/>
      <c r="B42" s="331"/>
      <c r="C42" s="331"/>
      <c r="D42" s="331"/>
      <c r="E42" s="331"/>
      <c r="F42" s="331"/>
      <c r="G42" s="331"/>
      <c r="H42" s="331"/>
      <c r="I42" s="287"/>
      <c r="J42" s="287"/>
      <c r="K42" s="287"/>
      <c r="L42" s="287"/>
      <c r="M42" s="287"/>
      <c r="N42" s="287"/>
      <c r="O42" s="287"/>
      <c r="P42" s="287"/>
      <c r="Q42" s="287"/>
      <c r="R42" s="287"/>
      <c r="S42" s="287"/>
    </row>
    <row r="43" spans="1:19">
      <c r="A43" s="330" t="s">
        <v>723</v>
      </c>
      <c r="B43" s="318"/>
      <c r="C43" s="318"/>
      <c r="D43" s="318"/>
      <c r="E43" s="318"/>
      <c r="F43" s="318"/>
      <c r="G43" s="318"/>
      <c r="H43" s="318"/>
      <c r="I43" s="287"/>
      <c r="J43" s="287"/>
      <c r="K43" s="287"/>
      <c r="L43" s="287"/>
      <c r="M43" s="287"/>
      <c r="N43" s="287"/>
      <c r="O43" s="287"/>
      <c r="P43" s="287"/>
      <c r="Q43" s="287"/>
      <c r="R43" s="287"/>
      <c r="S43" s="287"/>
    </row>
    <row r="44" spans="1:19">
      <c r="A44" s="331" t="s">
        <v>724</v>
      </c>
      <c r="B44" s="331"/>
      <c r="C44" s="331"/>
      <c r="D44" s="331"/>
      <c r="E44" s="331"/>
      <c r="F44" s="331"/>
      <c r="G44" s="331"/>
      <c r="H44" s="331"/>
      <c r="I44" s="287"/>
      <c r="J44" s="287"/>
      <c r="K44" s="287"/>
      <c r="L44" s="287"/>
      <c r="M44" s="287"/>
      <c r="N44" s="287"/>
      <c r="O44" s="287"/>
      <c r="P44" s="287"/>
      <c r="Q44" s="287"/>
      <c r="R44" s="287"/>
      <c r="S44" s="287"/>
    </row>
    <row r="45" spans="1:19" ht="22.8">
      <c r="A45" s="331"/>
      <c r="B45" s="298" t="s">
        <v>714</v>
      </c>
      <c r="C45" s="339"/>
      <c r="D45" s="339"/>
      <c r="E45" s="331"/>
      <c r="F45" s="331"/>
      <c r="G45" s="331"/>
      <c r="H45" s="331"/>
      <c r="I45" s="287"/>
      <c r="J45" s="287"/>
      <c r="K45" s="287"/>
      <c r="L45" s="287"/>
      <c r="M45" s="287"/>
      <c r="N45" s="287"/>
      <c r="O45" s="287"/>
      <c r="P45" s="287"/>
      <c r="Q45" s="287"/>
      <c r="R45" s="287"/>
      <c r="S45" s="287"/>
    </row>
    <row r="46" spans="1:19">
      <c r="A46" s="288" t="s">
        <v>725</v>
      </c>
      <c r="B46" s="375" cm="1">
        <f t="array" ref="B46">B23*INDEX($B$14:$H$14,,MATCH(INT(RIGHT($A46,1)),$B$8:$H$8,0))</f>
        <v>1</v>
      </c>
      <c r="C46" s="339"/>
      <c r="D46" s="339"/>
      <c r="E46" s="331"/>
      <c r="F46" s="331"/>
      <c r="G46" s="331"/>
      <c r="H46" s="331"/>
      <c r="I46" s="287"/>
      <c r="J46" s="287"/>
      <c r="K46" s="287"/>
      <c r="L46" s="287"/>
      <c r="M46" s="287"/>
      <c r="N46" s="287"/>
      <c r="O46" s="287"/>
      <c r="P46" s="287"/>
      <c r="Q46" s="287"/>
      <c r="R46" s="287"/>
      <c r="S46" s="287"/>
    </row>
    <row r="47" spans="1:19">
      <c r="A47" s="288" t="s">
        <v>726</v>
      </c>
      <c r="B47" s="375" cm="1">
        <f t="array" ref="B47">B24*INDEX($B$14:$H$14,,MATCH(INT(RIGHT($A47,1)),$B$8:$H$8,0))</f>
        <v>1.0155355277573752</v>
      </c>
      <c r="C47" s="339"/>
      <c r="D47" s="339"/>
      <c r="E47" s="331"/>
      <c r="F47" s="331"/>
      <c r="G47" s="331"/>
      <c r="H47" s="331"/>
      <c r="I47" s="287"/>
      <c r="J47" s="287"/>
      <c r="K47" s="287"/>
      <c r="L47" s="287"/>
      <c r="M47" s="287"/>
      <c r="N47" s="287"/>
      <c r="O47" s="287"/>
      <c r="P47" s="287"/>
      <c r="Q47" s="287"/>
      <c r="R47" s="287"/>
      <c r="S47" s="287"/>
    </row>
    <row r="48" spans="1:19">
      <c r="A48" s="288" t="s">
        <v>727</v>
      </c>
      <c r="B48" s="375" cm="1">
        <f t="array" ref="B48">B25*INDEX($B$14:$H$14,,MATCH(INT(RIGHT($A48,1)),$B$8:$H$8,0))</f>
        <v>1.0273778408983896</v>
      </c>
      <c r="C48" s="339"/>
      <c r="D48" s="339"/>
      <c r="E48" s="331"/>
      <c r="F48" s="331"/>
      <c r="G48" s="331"/>
      <c r="H48" s="331"/>
      <c r="I48" s="287"/>
      <c r="J48" s="287"/>
      <c r="K48" s="287"/>
      <c r="L48" s="287"/>
      <c r="M48" s="287"/>
      <c r="N48" s="287"/>
      <c r="O48" s="287"/>
      <c r="P48" s="287"/>
      <c r="Q48" s="287"/>
      <c r="R48" s="287"/>
      <c r="S48" s="287"/>
    </row>
    <row r="49" spans="1:19">
      <c r="A49" s="288" t="s">
        <v>728</v>
      </c>
      <c r="B49" s="375" cm="1">
        <f t="array" ref="B49">B26*INDEX($B$14:$H$14,,MATCH(INT(RIGHT($A49,1)),$B$8:$H$8,0))</f>
        <v>1.063322176765954</v>
      </c>
      <c r="C49" s="339"/>
      <c r="D49" s="339"/>
      <c r="E49" s="331"/>
      <c r="F49" s="331"/>
      <c r="G49" s="331"/>
      <c r="H49" s="331"/>
      <c r="I49" s="287"/>
      <c r="J49" s="287"/>
      <c r="K49" s="287"/>
      <c r="L49" s="287"/>
      <c r="M49" s="287"/>
      <c r="N49" s="287"/>
      <c r="O49" s="287"/>
      <c r="P49" s="287"/>
      <c r="Q49" s="287"/>
      <c r="R49" s="287"/>
      <c r="S49" s="287"/>
    </row>
    <row r="50" spans="1:19">
      <c r="A50" s="287"/>
      <c r="B50" s="339"/>
      <c r="C50" s="287"/>
      <c r="D50" s="331"/>
      <c r="E50" s="287"/>
      <c r="F50" s="287"/>
      <c r="G50" s="287"/>
      <c r="H50" s="287"/>
      <c r="I50" s="287"/>
      <c r="J50" s="287"/>
      <c r="K50" s="287"/>
      <c r="L50" s="287"/>
      <c r="M50" s="287"/>
      <c r="N50" s="287"/>
      <c r="O50" s="287"/>
      <c r="P50" s="287"/>
      <c r="Q50" s="287"/>
      <c r="R50" s="287"/>
      <c r="S50" s="287"/>
    </row>
    <row r="51" spans="1:19">
      <c r="A51" s="330" t="s">
        <v>729</v>
      </c>
      <c r="B51" s="318"/>
      <c r="C51" s="318"/>
      <c r="D51" s="318"/>
      <c r="E51" s="318"/>
      <c r="F51" s="318"/>
      <c r="G51" s="318"/>
      <c r="H51" s="318"/>
      <c r="I51" s="287"/>
      <c r="J51" s="287"/>
      <c r="K51" s="287"/>
      <c r="L51" s="287"/>
      <c r="M51" s="287"/>
      <c r="N51" s="287"/>
      <c r="O51" s="287"/>
      <c r="P51" s="287"/>
      <c r="Q51" s="287"/>
      <c r="R51" s="287"/>
      <c r="S51" s="287"/>
    </row>
    <row r="52" spans="1:19">
      <c r="A52" s="337" t="s">
        <v>706</v>
      </c>
      <c r="B52" s="343"/>
      <c r="C52" s="331"/>
      <c r="D52" s="331"/>
      <c r="E52" s="331"/>
      <c r="F52" s="331"/>
      <c r="G52" s="331"/>
      <c r="H52" s="331"/>
      <c r="I52" s="287"/>
      <c r="J52" s="287"/>
      <c r="K52" s="287"/>
      <c r="L52" s="287"/>
      <c r="M52" s="287"/>
      <c r="N52" s="287"/>
      <c r="O52" s="287"/>
      <c r="P52" s="287"/>
      <c r="Q52" s="287"/>
      <c r="R52" s="287"/>
      <c r="S52" s="287"/>
    </row>
    <row r="53" spans="1:19">
      <c r="A53" s="331" t="s">
        <v>730</v>
      </c>
      <c r="B53" s="331"/>
      <c r="C53" s="331"/>
      <c r="D53" s="331"/>
      <c r="E53" s="331"/>
      <c r="F53" s="331"/>
      <c r="G53" s="331"/>
      <c r="H53" s="331"/>
      <c r="I53" s="287"/>
      <c r="J53" s="287"/>
      <c r="K53" s="287"/>
      <c r="L53" s="287"/>
      <c r="M53" s="287"/>
      <c r="N53" s="287"/>
      <c r="O53" s="287"/>
      <c r="P53" s="287"/>
      <c r="Q53" s="287"/>
      <c r="R53" s="287"/>
      <c r="S53" s="287"/>
    </row>
    <row r="54" spans="1:19">
      <c r="A54" s="331" t="s">
        <v>731</v>
      </c>
      <c r="B54" s="331"/>
      <c r="C54" s="331"/>
      <c r="D54" s="331"/>
      <c r="E54" s="331"/>
      <c r="F54" s="331"/>
      <c r="G54" s="331"/>
      <c r="H54" s="331"/>
      <c r="I54" s="287"/>
      <c r="J54" s="287"/>
      <c r="K54" s="287"/>
      <c r="L54" s="287"/>
      <c r="M54" s="287"/>
      <c r="N54" s="287"/>
      <c r="O54" s="287"/>
      <c r="P54" s="287"/>
      <c r="Q54" s="287"/>
      <c r="R54" s="287"/>
      <c r="S54" s="287"/>
    </row>
    <row r="55" spans="1:19" ht="22.8">
      <c r="A55" s="331"/>
      <c r="B55" s="298" t="s">
        <v>732</v>
      </c>
      <c r="C55" s="363"/>
      <c r="D55" s="331"/>
      <c r="E55" s="331"/>
      <c r="F55" s="331"/>
      <c r="G55" s="331"/>
      <c r="H55" s="331"/>
      <c r="I55" s="287"/>
      <c r="J55" s="287"/>
      <c r="K55" s="287"/>
      <c r="L55" s="287"/>
      <c r="M55" s="287"/>
      <c r="N55" s="287"/>
      <c r="O55" s="287"/>
      <c r="P55" s="287"/>
      <c r="Q55" s="287"/>
      <c r="R55" s="287"/>
      <c r="S55" s="287"/>
    </row>
    <row r="56" spans="1:19">
      <c r="A56" s="340" t="s">
        <v>715</v>
      </c>
      <c r="B56" s="344">
        <v>-0.3223033976495373</v>
      </c>
      <c r="C56" s="331"/>
      <c r="D56" s="331"/>
      <c r="E56" s="331"/>
      <c r="F56" s="331"/>
      <c r="G56" s="331"/>
      <c r="H56" s="331"/>
      <c r="I56" s="287"/>
      <c r="J56" s="287"/>
      <c r="K56" s="287"/>
      <c r="L56" s="287"/>
      <c r="M56" s="287"/>
      <c r="N56" s="287"/>
      <c r="O56" s="287"/>
      <c r="P56" s="287"/>
      <c r="Q56" s="287"/>
      <c r="R56" s="287"/>
      <c r="S56" s="287"/>
    </row>
    <row r="57" spans="1:19">
      <c r="A57" s="331"/>
      <c r="B57" s="331"/>
      <c r="C57" s="331"/>
      <c r="D57" s="331"/>
      <c r="E57" s="331"/>
      <c r="F57" s="331"/>
      <c r="G57" s="331"/>
      <c r="H57" s="331"/>
      <c r="I57" s="287"/>
      <c r="J57" s="287"/>
      <c r="K57" s="287"/>
      <c r="L57" s="287"/>
      <c r="M57" s="287"/>
      <c r="N57" s="287"/>
      <c r="O57" s="287"/>
      <c r="P57" s="287"/>
      <c r="Q57" s="287"/>
      <c r="R57" s="287"/>
      <c r="S57" s="287"/>
    </row>
    <row r="58" spans="1:19">
      <c r="A58" s="340" t="s">
        <v>719</v>
      </c>
      <c r="B58" s="210">
        <f>1/(1-B56)</f>
        <v>0.7562560920417748</v>
      </c>
      <c r="C58" s="331"/>
      <c r="D58" s="331"/>
      <c r="E58" s="331"/>
      <c r="F58" s="331"/>
      <c r="G58" s="331"/>
      <c r="H58" s="331"/>
      <c r="I58" s="287"/>
      <c r="J58" s="287"/>
      <c r="K58" s="287"/>
      <c r="L58" s="287"/>
      <c r="M58" s="287"/>
      <c r="N58" s="287"/>
      <c r="O58" s="287"/>
      <c r="P58" s="287"/>
      <c r="Q58" s="287"/>
      <c r="R58" s="287"/>
      <c r="S58" s="287"/>
    </row>
    <row r="59" spans="1:19">
      <c r="A59" s="331"/>
      <c r="B59" s="331"/>
      <c r="C59" s="331"/>
      <c r="D59" s="331"/>
      <c r="E59" s="331"/>
      <c r="F59" s="331"/>
      <c r="G59" s="331"/>
      <c r="H59" s="331"/>
      <c r="I59" s="287"/>
      <c r="J59" s="287"/>
      <c r="K59" s="287"/>
      <c r="L59" s="287"/>
      <c r="M59" s="287"/>
      <c r="N59" s="287"/>
      <c r="O59" s="287"/>
      <c r="P59" s="287"/>
      <c r="Q59" s="287"/>
      <c r="R59" s="287"/>
      <c r="S59" s="287"/>
    </row>
    <row r="60" spans="1:19">
      <c r="A60" s="330" t="s">
        <v>733</v>
      </c>
      <c r="B60" s="318"/>
      <c r="C60" s="318"/>
      <c r="D60" s="318"/>
      <c r="E60" s="318"/>
      <c r="F60" s="318"/>
      <c r="G60" s="318"/>
      <c r="H60" s="318"/>
      <c r="I60" s="287"/>
      <c r="J60" s="287"/>
      <c r="K60" s="287"/>
      <c r="L60" s="287"/>
      <c r="M60" s="287"/>
      <c r="N60" s="287"/>
      <c r="O60" s="287"/>
      <c r="P60" s="287"/>
      <c r="Q60" s="287"/>
      <c r="R60" s="287"/>
      <c r="S60" s="287"/>
    </row>
    <row r="61" spans="1:19">
      <c r="A61" s="331" t="s">
        <v>734</v>
      </c>
      <c r="B61" s="331"/>
      <c r="C61" s="331"/>
      <c r="D61" s="331"/>
      <c r="E61" s="331"/>
      <c r="F61" s="331"/>
      <c r="G61" s="331"/>
      <c r="H61" s="331"/>
      <c r="I61" s="287"/>
      <c r="J61" s="287"/>
      <c r="K61" s="287"/>
      <c r="L61" s="287"/>
      <c r="M61" s="287"/>
      <c r="N61" s="287"/>
      <c r="O61" s="287"/>
      <c r="P61" s="287"/>
      <c r="Q61" s="287"/>
      <c r="R61" s="287"/>
      <c r="S61" s="287"/>
    </row>
    <row r="62" spans="1:19" ht="22.8">
      <c r="A62" s="331"/>
      <c r="B62" s="298" t="s">
        <v>735</v>
      </c>
      <c r="C62" s="331"/>
      <c r="D62" s="331"/>
      <c r="E62" s="331"/>
      <c r="F62" s="331"/>
      <c r="G62" s="331"/>
      <c r="H62" s="331"/>
      <c r="I62" s="287"/>
      <c r="J62" s="287"/>
      <c r="K62" s="287"/>
      <c r="L62" s="287"/>
      <c r="M62" s="287"/>
      <c r="N62" s="287"/>
      <c r="O62" s="287"/>
      <c r="P62" s="287"/>
      <c r="Q62" s="287"/>
      <c r="R62" s="287"/>
      <c r="S62" s="287"/>
    </row>
    <row r="63" spans="1:19">
      <c r="A63" s="288" t="s">
        <v>725</v>
      </c>
      <c r="B63" s="345" cm="1">
        <f t="array" ref="B63">B58*INDEX($B$13:$H$13,,MATCH(INT(RIGHT($A63,1)),$B$8:$H$8,K150))</f>
        <v>0.83989731881137197</v>
      </c>
      <c r="C63" s="331"/>
      <c r="D63" s="331"/>
      <c r="E63" s="331"/>
      <c r="F63" s="331"/>
      <c r="G63" s="331"/>
      <c r="H63" s="331"/>
      <c r="I63" s="287"/>
      <c r="J63" s="287"/>
      <c r="K63" s="287"/>
      <c r="L63" s="287"/>
      <c r="M63" s="287"/>
      <c r="N63" s="287"/>
      <c r="O63" s="287"/>
      <c r="P63" s="287"/>
      <c r="Q63" s="287"/>
      <c r="R63" s="287"/>
      <c r="S63" s="287"/>
    </row>
    <row r="64" spans="1:19" hidden="1">
      <c r="A64" s="331"/>
      <c r="B64" s="331"/>
      <c r="C64" s="331"/>
      <c r="D64" s="331"/>
      <c r="E64" s="331"/>
      <c r="F64" s="331"/>
      <c r="G64" s="331"/>
      <c r="H64" s="331"/>
      <c r="I64" s="287"/>
      <c r="J64" s="287"/>
      <c r="K64" s="287"/>
      <c r="L64" s="287"/>
      <c r="M64" s="287"/>
      <c r="N64" s="287"/>
      <c r="O64" s="287"/>
      <c r="P64" s="287"/>
      <c r="Q64" s="287"/>
      <c r="R64" s="287"/>
      <c r="S64" s="287"/>
    </row>
    <row r="65" spans="1:19" hidden="1">
      <c r="A65" s="331"/>
      <c r="B65" s="331"/>
      <c r="C65" s="331"/>
      <c r="D65" s="331"/>
      <c r="E65" s="331"/>
      <c r="F65" s="331"/>
      <c r="G65" s="331"/>
      <c r="H65" s="331"/>
      <c r="I65" s="287"/>
      <c r="J65" s="287"/>
      <c r="K65" s="287"/>
      <c r="L65" s="287"/>
      <c r="M65" s="287"/>
      <c r="N65" s="287"/>
      <c r="O65" s="287"/>
      <c r="P65" s="287"/>
      <c r="Q65" s="287"/>
      <c r="R65" s="287"/>
      <c r="S65" s="287"/>
    </row>
    <row r="66" spans="1:19" hidden="1">
      <c r="A66" s="287"/>
      <c r="B66" s="287"/>
      <c r="C66" s="331"/>
      <c r="D66" s="287"/>
      <c r="E66" s="287"/>
      <c r="F66" s="287"/>
      <c r="G66" s="287"/>
      <c r="H66" s="287"/>
      <c r="I66" s="287"/>
      <c r="J66" s="287"/>
      <c r="K66" s="287"/>
      <c r="L66" s="287"/>
      <c r="M66" s="287"/>
      <c r="N66" s="287"/>
      <c r="O66" s="287"/>
      <c r="P66" s="287"/>
      <c r="Q66" s="287"/>
      <c r="R66" s="287"/>
      <c r="S66" s="287"/>
    </row>
    <row r="67" spans="1:19" hidden="1">
      <c r="A67" s="287"/>
      <c r="B67" s="287"/>
      <c r="C67" s="287"/>
      <c r="D67" s="287"/>
      <c r="E67" s="287"/>
      <c r="F67" s="287"/>
      <c r="G67" s="287"/>
      <c r="H67" s="287"/>
      <c r="I67" s="287"/>
      <c r="J67" s="287"/>
      <c r="K67" s="287"/>
      <c r="L67" s="287"/>
      <c r="M67" s="287"/>
      <c r="N67" s="287"/>
      <c r="O67" s="287"/>
      <c r="P67" s="287"/>
      <c r="Q67" s="287"/>
      <c r="R67" s="287"/>
      <c r="S67" s="287"/>
    </row>
    <row r="68" spans="1:19" hidden="1">
      <c r="A68" s="287"/>
      <c r="B68" s="287"/>
      <c r="C68" s="287"/>
      <c r="D68" s="287"/>
      <c r="E68" s="287"/>
      <c r="F68" s="287"/>
      <c r="G68" s="287"/>
      <c r="H68" s="287"/>
      <c r="I68" s="287"/>
      <c r="J68" s="287"/>
      <c r="K68" s="287"/>
      <c r="L68" s="287"/>
      <c r="M68" s="287"/>
      <c r="N68" s="287"/>
      <c r="O68" s="287"/>
      <c r="P68" s="287"/>
      <c r="Q68" s="287"/>
      <c r="R68" s="287"/>
      <c r="S68" s="287"/>
    </row>
    <row r="69" spans="1:19" hidden="1">
      <c r="A69" s="287"/>
      <c r="B69" s="287"/>
      <c r="C69" s="287"/>
      <c r="D69" s="287"/>
      <c r="E69" s="287"/>
      <c r="F69" s="287"/>
      <c r="G69" s="287"/>
      <c r="H69" s="287"/>
      <c r="I69" s="287"/>
      <c r="J69" s="287"/>
      <c r="K69" s="287"/>
      <c r="L69" s="287"/>
      <c r="M69" s="287"/>
      <c r="N69" s="287"/>
      <c r="O69" s="287"/>
      <c r="P69" s="287"/>
      <c r="Q69" s="287"/>
      <c r="R69" s="287"/>
      <c r="S69" s="287"/>
    </row>
    <row r="70" spans="1:19" hidden="1">
      <c r="A70" s="331"/>
      <c r="B70" s="331"/>
      <c r="C70" s="331"/>
      <c r="D70" s="331"/>
      <c r="E70" s="331"/>
      <c r="F70" s="331"/>
      <c r="G70" s="331"/>
      <c r="H70" s="331"/>
      <c r="I70" s="287"/>
      <c r="J70" s="287"/>
      <c r="K70" s="287"/>
      <c r="L70" s="287"/>
      <c r="M70" s="287"/>
      <c r="N70" s="287"/>
      <c r="O70" s="287"/>
      <c r="P70" s="287"/>
      <c r="Q70" s="287"/>
      <c r="R70" s="287"/>
      <c r="S70" s="287"/>
    </row>
    <row r="71" spans="1:19" hidden="1">
      <c r="A71" s="331"/>
      <c r="B71" s="331"/>
      <c r="C71" s="331"/>
      <c r="D71" s="331"/>
      <c r="E71" s="331"/>
      <c r="F71" s="331"/>
      <c r="G71" s="331"/>
      <c r="H71" s="331"/>
      <c r="I71" s="287"/>
      <c r="J71" s="287"/>
      <c r="K71" s="287"/>
      <c r="L71" s="287"/>
      <c r="M71" s="287"/>
      <c r="N71" s="287"/>
      <c r="O71" s="287"/>
      <c r="P71" s="287"/>
      <c r="Q71" s="287"/>
      <c r="R71" s="287"/>
      <c r="S71" s="287"/>
    </row>
    <row r="72" spans="1:19" hidden="1">
      <c r="A72" s="331"/>
      <c r="B72" s="331"/>
      <c r="C72" s="331"/>
      <c r="D72" s="331"/>
      <c r="E72" s="331"/>
      <c r="F72" s="331"/>
      <c r="G72" s="331"/>
      <c r="H72" s="331"/>
      <c r="I72" s="287"/>
      <c r="J72" s="287"/>
      <c r="K72" s="287"/>
      <c r="L72" s="287"/>
      <c r="M72" s="287"/>
      <c r="N72" s="287"/>
      <c r="O72" s="287"/>
      <c r="P72" s="287"/>
      <c r="Q72" s="287"/>
      <c r="R72" s="287"/>
      <c r="S72" s="287"/>
    </row>
    <row r="73" spans="1:19" hidden="1">
      <c r="A73" s="287"/>
      <c r="B73" s="287"/>
      <c r="C73" s="287"/>
      <c r="D73" s="331"/>
      <c r="E73" s="287"/>
      <c r="F73" s="287"/>
      <c r="G73" s="287"/>
      <c r="H73" s="287"/>
      <c r="I73" s="287"/>
      <c r="J73" s="287"/>
      <c r="K73" s="287"/>
      <c r="L73" s="287"/>
      <c r="M73" s="287"/>
      <c r="N73" s="287"/>
      <c r="O73" s="287"/>
      <c r="P73" s="287"/>
      <c r="Q73" s="287"/>
      <c r="R73" s="287"/>
      <c r="S73" s="287"/>
    </row>
    <row r="74" spans="1:19" hidden="1">
      <c r="A74" s="287"/>
      <c r="B74" s="287"/>
      <c r="C74" s="287"/>
      <c r="D74" s="331"/>
      <c r="E74" s="287"/>
      <c r="F74" s="287"/>
      <c r="G74" s="287"/>
      <c r="H74" s="287"/>
      <c r="I74" s="287"/>
      <c r="J74" s="287"/>
      <c r="K74" s="287"/>
      <c r="L74" s="287"/>
      <c r="M74" s="287"/>
      <c r="N74" s="287"/>
      <c r="O74" s="287"/>
      <c r="P74" s="287"/>
      <c r="Q74" s="287"/>
      <c r="R74" s="287"/>
      <c r="S74" s="287"/>
    </row>
    <row r="75" spans="1:19" hidden="1">
      <c r="A75" s="287"/>
      <c r="B75" s="287"/>
      <c r="C75" s="287"/>
      <c r="D75" s="331"/>
      <c r="E75" s="287"/>
      <c r="F75" s="287"/>
      <c r="G75" s="287"/>
      <c r="H75" s="287"/>
      <c r="I75" s="287"/>
      <c r="J75" s="287"/>
      <c r="K75" s="287"/>
      <c r="L75" s="287"/>
      <c r="M75" s="287"/>
      <c r="N75" s="287"/>
      <c r="O75" s="287"/>
      <c r="P75" s="287"/>
      <c r="Q75" s="287"/>
      <c r="R75" s="287"/>
      <c r="S75" s="287"/>
    </row>
    <row r="76" spans="1:19" hidden="1">
      <c r="A76" s="287"/>
      <c r="B76" s="287"/>
      <c r="C76" s="287"/>
      <c r="D76" s="331"/>
      <c r="E76" s="287"/>
      <c r="F76" s="287"/>
      <c r="G76" s="287"/>
      <c r="H76" s="287"/>
      <c r="I76" s="287"/>
      <c r="J76" s="287"/>
      <c r="K76" s="287"/>
      <c r="L76" s="287"/>
      <c r="M76" s="287"/>
      <c r="N76" s="287"/>
      <c r="O76" s="287"/>
      <c r="P76" s="287"/>
      <c r="Q76" s="287"/>
      <c r="R76" s="287"/>
      <c r="S76" s="287"/>
    </row>
    <row r="77" spans="1:19" hidden="1">
      <c r="A77" s="287"/>
      <c r="B77" s="287"/>
      <c r="C77" s="287"/>
      <c r="D77" s="287"/>
      <c r="E77" s="287"/>
      <c r="F77" s="287"/>
      <c r="G77" s="287"/>
      <c r="H77" s="287"/>
      <c r="I77" s="287"/>
      <c r="J77" s="287"/>
      <c r="K77" s="287"/>
      <c r="L77" s="287"/>
      <c r="M77" s="287"/>
      <c r="N77" s="287"/>
      <c r="O77" s="287"/>
      <c r="P77" s="287"/>
      <c r="Q77" s="287"/>
      <c r="R77" s="287"/>
      <c r="S77" s="287"/>
    </row>
    <row r="78" spans="1:19" hidden="1">
      <c r="A78" s="287"/>
      <c r="B78" s="287"/>
      <c r="C78" s="287"/>
      <c r="D78" s="287"/>
      <c r="E78" s="287"/>
      <c r="F78" s="287"/>
      <c r="G78" s="287"/>
      <c r="H78" s="287"/>
      <c r="I78" s="287"/>
      <c r="J78" s="287"/>
      <c r="K78" s="287"/>
      <c r="L78" s="287"/>
      <c r="M78" s="287"/>
      <c r="N78" s="287"/>
      <c r="O78" s="287"/>
      <c r="P78" s="287"/>
      <c r="Q78" s="287"/>
      <c r="R78" s="287"/>
      <c r="S78" s="287"/>
    </row>
    <row r="79" spans="1:19" hidden="1">
      <c r="A79" s="287"/>
      <c r="B79" s="287"/>
      <c r="C79" s="287"/>
      <c r="D79" s="287"/>
      <c r="E79" s="287"/>
      <c r="F79" s="287"/>
      <c r="G79" s="287"/>
      <c r="H79" s="287"/>
      <c r="I79" s="287"/>
      <c r="J79" s="287"/>
      <c r="K79" s="287"/>
      <c r="L79" s="287"/>
      <c r="M79" s="287"/>
      <c r="N79" s="287"/>
      <c r="O79" s="287"/>
      <c r="P79" s="287"/>
      <c r="Q79" s="287"/>
      <c r="R79" s="287"/>
      <c r="S79" s="287"/>
    </row>
    <row r="80" spans="1:19" hidden="1">
      <c r="A80" s="287"/>
      <c r="B80" s="287"/>
      <c r="C80" s="287"/>
      <c r="D80" s="287"/>
      <c r="E80" s="287"/>
      <c r="F80" s="287"/>
      <c r="G80" s="287"/>
      <c r="H80" s="287"/>
      <c r="I80" s="287"/>
      <c r="J80" s="287"/>
      <c r="K80" s="287"/>
      <c r="L80" s="287"/>
      <c r="M80" s="287"/>
      <c r="N80" s="287"/>
      <c r="O80" s="287"/>
      <c r="P80" s="287"/>
      <c r="Q80" s="287"/>
      <c r="R80" s="287"/>
      <c r="S80" s="287"/>
    </row>
    <row r="81" spans="1:19" hidden="1">
      <c r="A81" s="287"/>
      <c r="B81" s="287"/>
      <c r="C81" s="287"/>
      <c r="D81" s="287"/>
      <c r="E81" s="287"/>
      <c r="F81" s="287"/>
      <c r="G81" s="287"/>
      <c r="H81" s="287"/>
      <c r="I81" s="287"/>
      <c r="J81" s="287"/>
      <c r="K81" s="287"/>
      <c r="L81" s="287"/>
      <c r="M81" s="287"/>
      <c r="N81" s="287"/>
      <c r="O81" s="287"/>
      <c r="P81" s="287"/>
      <c r="Q81" s="287"/>
      <c r="R81" s="287"/>
      <c r="S81" s="287"/>
    </row>
    <row r="82" spans="1:19" hidden="1">
      <c r="A82" s="287"/>
      <c r="B82" s="287"/>
      <c r="C82" s="287"/>
      <c r="D82" s="287"/>
      <c r="E82" s="287"/>
      <c r="F82" s="287"/>
      <c r="G82" s="287"/>
      <c r="H82" s="287"/>
      <c r="I82" s="287"/>
      <c r="J82" s="287"/>
      <c r="K82" s="287"/>
      <c r="L82" s="287"/>
      <c r="M82" s="287"/>
      <c r="N82" s="287"/>
      <c r="O82" s="287"/>
      <c r="P82" s="287"/>
      <c r="Q82" s="287"/>
      <c r="R82" s="287"/>
      <c r="S82" s="287"/>
    </row>
    <row r="83" spans="1:19" hidden="1">
      <c r="A83" s="287"/>
      <c r="B83" s="287"/>
      <c r="C83" s="287"/>
      <c r="D83" s="287"/>
      <c r="E83" s="287"/>
      <c r="F83" s="287"/>
      <c r="G83" s="287"/>
      <c r="H83" s="287"/>
      <c r="I83" s="287"/>
      <c r="J83" s="287"/>
      <c r="K83" s="287"/>
      <c r="L83" s="287"/>
      <c r="M83" s="287"/>
      <c r="N83" s="287"/>
      <c r="O83" s="287"/>
      <c r="P83" s="287"/>
      <c r="Q83" s="287"/>
      <c r="R83" s="287"/>
      <c r="S83" s="287"/>
    </row>
    <row r="84" spans="1:19" hidden="1">
      <c r="A84" s="287"/>
      <c r="B84" s="287"/>
      <c r="C84" s="287"/>
      <c r="D84" s="287"/>
      <c r="E84" s="287"/>
      <c r="F84" s="287"/>
      <c r="G84" s="287"/>
      <c r="H84" s="287"/>
      <c r="I84" s="287"/>
      <c r="J84" s="287"/>
      <c r="K84" s="287"/>
      <c r="L84" s="287"/>
      <c r="M84" s="287"/>
      <c r="N84" s="287"/>
      <c r="O84" s="287"/>
      <c r="P84" s="287"/>
      <c r="Q84" s="287"/>
      <c r="R84" s="287"/>
      <c r="S84" s="287"/>
    </row>
    <row r="85" spans="1:19" hidden="1">
      <c r="A85" s="287"/>
      <c r="B85" s="287"/>
      <c r="C85" s="287"/>
      <c r="D85" s="287"/>
      <c r="E85" s="287"/>
      <c r="F85" s="287"/>
      <c r="G85" s="287"/>
      <c r="H85" s="287"/>
      <c r="I85" s="287"/>
      <c r="J85" s="287"/>
      <c r="K85" s="287"/>
      <c r="L85" s="287"/>
      <c r="M85" s="287"/>
      <c r="N85" s="287"/>
      <c r="O85" s="287"/>
      <c r="P85" s="287"/>
      <c r="Q85" s="287"/>
      <c r="R85" s="287"/>
      <c r="S85" s="287"/>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9d5c9a2-c4d2-48cc-8213-0a52642d0438" xsi:nil="true"/>
    <_ip_UnifiedCompliancePolicyUIAction xmlns="http://schemas.microsoft.com/sharepoint/v3" xsi:nil="true"/>
    <_Flow_SignoffStatus xmlns="12ddb115-0830-43b7-ae9f-1099068dc9cf" xsi:nil="true"/>
    <_ip_UnifiedCompliancePolicyProperties xmlns="http://schemas.microsoft.com/sharepoint/v3" xsi:nil="true"/>
    <lcf76f155ced4ddcb4097134ff3c332f xmlns="12ddb115-0830-43b7-ae9f-1099068dc9c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9B3D5BF4-F946-4C10-B39C-2516254D0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FA54D-07F1-4003-A987-97DCBC5DFA4C}">
  <ds:schemaRefs>
    <ds:schemaRef ds:uri="http://schemas.microsoft.com/office/2006/metadata/properties"/>
    <ds:schemaRef ds:uri="http://purl.org/dc/terms/"/>
    <ds:schemaRef ds:uri="http://purl.org/dc/elements/1.1/"/>
    <ds:schemaRef ds:uri="http://schemas.microsoft.com/office/2006/documentManagement/types"/>
    <ds:schemaRef ds:uri="e9d5c9a2-c4d2-48cc-8213-0a52642d0438"/>
    <ds:schemaRef ds:uri="http://schemas.microsoft.com/sharepoint/v3"/>
    <ds:schemaRef ds:uri="http://schemas.microsoft.com/office/infopath/2007/PartnerControls"/>
    <ds:schemaRef ds:uri="http://schemas.openxmlformats.org/package/2006/metadata/core-properties"/>
    <ds:schemaRef ds:uri="12ddb115-0830-43b7-ae9f-1099068dc9cf"/>
    <ds:schemaRef ds:uri="http://www.w3.org/XML/1998/namespace"/>
    <ds:schemaRef ds:uri="http://purl.org/dc/dcmitype/"/>
  </ds:schemaRefs>
</ds:datastoreItem>
</file>

<file path=customXml/itemProps3.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4.xml><?xml version="1.0" encoding="utf-8"?>
<ds:datastoreItem xmlns:ds="http://schemas.openxmlformats.org/officeDocument/2006/customXml" ds:itemID="{EB4F452A-48A6-42F0-B3A2-EECBB1316C2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vt:lpstr>
      <vt:lpstr>3. Inputs=&gt;</vt:lpstr>
      <vt:lpstr>3a Adjustment term</vt:lpstr>
      <vt:lpstr>3b Allowances</vt:lpstr>
      <vt:lpstr>3c Demand</vt:lpstr>
      <vt:lpstr>3d Electricity losses</vt:lpstr>
      <vt:lpstr>3e CPIH</vt:lpstr>
      <vt:lpstr>3g UIG</vt:lpstr>
      <vt:lpstr>3f Cap levels</vt:lpstr>
      <vt:lpstr>3h Unexpected SVT demand costs</vt:lpstr>
      <vt:lpstr>3i Backwardation (P7)</vt:lpstr>
      <vt:lpstr>3j CPIH &amp; Attrition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Annex_8_-_adjustment_allowance_methodology_v1.6</dc:title>
  <dc:subject/>
  <dc:creator/>
  <cp:keywords/>
  <dc:description/>
  <cp:lastModifiedBy/>
  <cp:revision/>
  <dcterms:created xsi:type="dcterms:W3CDTF">2016-06-23T16:05:13Z</dcterms:created>
  <dcterms:modified xsi:type="dcterms:W3CDTF">2022-09-21T13:39:58Z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2e458d94-e8f5-4d76-968b-5e2da33d13d1</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ies>
</file>