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6.xml" ContentType="application/vnd.openxmlformats-officedocument.spreadsheetml.worksheet+xml"/>
  <Override PartName="/xl/comments1.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prollings\Documents\Projects\12528404 - Ofgem Interconnector Availability\"/>
    </mc:Choice>
  </mc:AlternateContent>
  <xr:revisionPtr revIDLastSave="0" documentId="13_ncr:1_{55471322-DC2A-48CC-AE8C-98E5D62F50E5}" xr6:coauthVersionLast="46" xr6:coauthVersionMax="46" xr10:uidLastSave="{00000000-0000-0000-0000-000000000000}"/>
  <bookViews>
    <workbookView xWindow="-109" yWindow="-109" windowWidth="26301" windowHeight="14305" tabRatio="610" firstSheet="2" activeTab="3" xr2:uid="{00000000-000D-0000-FFFF-FFFF00000000}"/>
  </bookViews>
  <sheets>
    <sheet name="Cover" sheetId="131" r:id="rId1"/>
    <sheet name="Assumptions and Data sources" sheetId="135" r:id="rId2"/>
    <sheet name="Model map" sheetId="133" r:id="rId3"/>
    <sheet name="NeuConnect Base" sheetId="138" r:id="rId4"/>
    <sheet name="Example Project" sheetId="124" r:id="rId5"/>
    <sheet name="Converter Availability Calcs" sheetId="114" r:id="rId6"/>
    <sheet name="Cable Availability Calcs" sheetId="115" r:id="rId7"/>
    <sheet name="Other Component Database" sheetId="116" r:id="rId8"/>
    <sheet name="Converter Components Database" sheetId="123" r:id="rId9"/>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ac">'Cable Availability Calcs'!$J$8:$J$33,'Cable Availability Calcs'!$N$8:$N$33,'Cable Availability Calcs'!$Q$8:$Q$33</definedName>
    <definedName name="asset_class">'Cable Availability Calcs'!$B$43</definedName>
    <definedName name="Asset_Classes" localSheetId="4">'Example Project'!$T$2:$T$4</definedName>
    <definedName name="Asset_Classes" localSheetId="3">'NeuConnect Base'!$T$2:$T$4</definedName>
    <definedName name="Burial_Depth">'Cable Availability Calcs'!$R$47:$R$50</definedName>
    <definedName name="Cable_Bundling">'Cable Availability Calcs'!$R$41:$R$42</definedName>
    <definedName name="Cable_Name">'Cable Availability Calcs'!$B$8:$B$33</definedName>
    <definedName name="Cable_Types">'Cable Availability Calcs'!$B$41:$B$57</definedName>
    <definedName name="Component">'Converter Availability Calcs'!$B$6:$B$8</definedName>
    <definedName name="Converter_arrangement">'Cable Availability Calcs'!$O$41:$O$52</definedName>
    <definedName name="Converters">'Converter Availability Calcs'!$B$15:$B$36</definedName>
    <definedName name="Failure_Range">'Cable Availability Calcs'!$C$40:$E$40</definedName>
    <definedName name="Installation_Risk">'Cable Availability Calcs'!$U$41:$U$43</definedName>
    <definedName name="OTHER">'Other Component Database'!$C$6:$C$21</definedName>
    <definedName name="_xlnm.Print_Area" localSheetId="0">Cover!$A$1:$E$62</definedName>
    <definedName name="_xlnm.Print_Titles" localSheetId="0">Cover!$1:$4</definedName>
    <definedName name="RiskAfterRecalcMacro" hidden="1">"Simulation"</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114" l="1"/>
  <c r="P9" i="115"/>
  <c r="P10" i="115"/>
  <c r="P11" i="115"/>
  <c r="P12" i="115"/>
  <c r="P13" i="115"/>
  <c r="P14" i="115"/>
  <c r="P15" i="115"/>
  <c r="P16" i="115"/>
  <c r="P17" i="115"/>
  <c r="P18" i="115"/>
  <c r="P19" i="115"/>
  <c r="P20" i="115"/>
  <c r="P21" i="115"/>
  <c r="P22" i="115"/>
  <c r="P23" i="115"/>
  <c r="P24" i="115"/>
  <c r="P25" i="115"/>
  <c r="P26" i="115"/>
  <c r="P27" i="115"/>
  <c r="P28" i="115"/>
  <c r="P29" i="115"/>
  <c r="P30" i="115"/>
  <c r="P31" i="115"/>
  <c r="P32" i="115"/>
  <c r="P33" i="115"/>
  <c r="P8" i="115"/>
  <c r="G28" i="115" l="1"/>
  <c r="G27" i="115"/>
  <c r="D21" i="114"/>
  <c r="N28" i="115" l="1"/>
  <c r="M28" i="115"/>
  <c r="J28" i="115"/>
  <c r="O28" i="115"/>
  <c r="L28" i="115" l="1"/>
  <c r="R28" i="115" s="1"/>
  <c r="Q28" i="115"/>
  <c r="D41" i="115"/>
  <c r="C41" i="115"/>
  <c r="C50" i="115"/>
  <c r="D50" i="115"/>
  <c r="S28" i="115" l="1"/>
  <c r="C48" i="115"/>
  <c r="D48" i="115"/>
  <c r="C49" i="115"/>
  <c r="D49" i="115"/>
  <c r="H50" i="115" l="1"/>
  <c r="I50" i="115"/>
  <c r="J26" i="115" l="1"/>
  <c r="L26" i="115"/>
  <c r="M26" i="115"/>
  <c r="N26" i="115"/>
  <c r="O26" i="115"/>
  <c r="M27" i="115"/>
  <c r="J25" i="115"/>
  <c r="L25" i="115"/>
  <c r="M25" i="115"/>
  <c r="N25" i="115"/>
  <c r="O25" i="115"/>
  <c r="O27" i="115"/>
  <c r="L27" i="115" l="1"/>
  <c r="S26" i="115"/>
  <c r="Q26" i="115"/>
  <c r="R26" i="115"/>
  <c r="S25" i="115"/>
  <c r="Q25" i="115"/>
  <c r="R25" i="115"/>
  <c r="F36" i="114"/>
  <c r="F29" i="114"/>
  <c r="F30" i="114"/>
  <c r="F31" i="114"/>
  <c r="F32" i="114"/>
  <c r="F33" i="114"/>
  <c r="F34" i="114"/>
  <c r="F35" i="114"/>
  <c r="E4" i="124"/>
  <c r="F257" i="123" l="1"/>
  <c r="B18" i="114"/>
  <c r="J22" i="115" l="1"/>
  <c r="E31" i="116"/>
  <c r="F31" i="116" s="1"/>
  <c r="I49" i="115"/>
  <c r="H49" i="115"/>
  <c r="I16" i="138" l="1"/>
  <c r="M21" i="115" l="1"/>
  <c r="O21" i="115"/>
  <c r="L21" i="115" l="1"/>
  <c r="G32" i="115"/>
  <c r="G31" i="115"/>
  <c r="G30" i="115"/>
  <c r="G29" i="115"/>
  <c r="O19" i="115" l="1"/>
  <c r="N19" i="115"/>
  <c r="L19" i="115"/>
  <c r="J19" i="115"/>
  <c r="S19" i="115" l="1"/>
  <c r="R19" i="115"/>
  <c r="Q19" i="115"/>
  <c r="L22" i="115" l="1"/>
  <c r="M22" i="115" l="1"/>
  <c r="N22" i="115"/>
  <c r="O22" i="115"/>
  <c r="L23" i="115"/>
  <c r="M23" i="115"/>
  <c r="O23" i="115"/>
  <c r="L24" i="115"/>
  <c r="M24" i="115"/>
  <c r="O24" i="115"/>
  <c r="R22" i="115" l="1"/>
  <c r="S22" i="115"/>
  <c r="Q22" i="115"/>
  <c r="J60" i="138"/>
  <c r="I60" i="138"/>
  <c r="H60" i="138"/>
  <c r="F60" i="138"/>
  <c r="G60" i="138" s="1"/>
  <c r="J59" i="138"/>
  <c r="I59" i="138"/>
  <c r="H59" i="138"/>
  <c r="F59" i="138"/>
  <c r="G59" i="138" s="1"/>
  <c r="J58" i="138"/>
  <c r="I58" i="138"/>
  <c r="H58" i="138"/>
  <c r="F58" i="138"/>
  <c r="G58" i="138" s="1"/>
  <c r="J57" i="138"/>
  <c r="I57" i="138"/>
  <c r="H57" i="138"/>
  <c r="F57" i="138"/>
  <c r="G57" i="138" s="1"/>
  <c r="J56" i="138"/>
  <c r="I56" i="138"/>
  <c r="H56" i="138"/>
  <c r="F56" i="138"/>
  <c r="G56" i="138" s="1"/>
  <c r="J55" i="138"/>
  <c r="I55" i="138"/>
  <c r="H55" i="138"/>
  <c r="F55" i="138"/>
  <c r="G55" i="138" s="1"/>
  <c r="J54" i="138"/>
  <c r="I54" i="138"/>
  <c r="H54" i="138"/>
  <c r="F54" i="138"/>
  <c r="G54" i="138" s="1"/>
  <c r="J53" i="138"/>
  <c r="I53" i="138"/>
  <c r="H53" i="138"/>
  <c r="F53" i="138"/>
  <c r="G53" i="138" s="1"/>
  <c r="J52" i="138"/>
  <c r="I52" i="138"/>
  <c r="H52" i="138"/>
  <c r="F52" i="138"/>
  <c r="G52" i="138" s="1"/>
  <c r="J51" i="138"/>
  <c r="I51" i="138"/>
  <c r="H51" i="138"/>
  <c r="F51" i="138"/>
  <c r="G51" i="138" s="1"/>
  <c r="J50" i="138"/>
  <c r="I50" i="138"/>
  <c r="H50" i="138"/>
  <c r="F50" i="138"/>
  <c r="G50" i="138" s="1"/>
  <c r="J49" i="138"/>
  <c r="I49" i="138"/>
  <c r="H49" i="138"/>
  <c r="F49" i="138"/>
  <c r="G49" i="138" s="1"/>
  <c r="J48" i="138"/>
  <c r="I48" i="138"/>
  <c r="H48" i="138"/>
  <c r="F48" i="138"/>
  <c r="G48" i="138" s="1"/>
  <c r="J47" i="138"/>
  <c r="I47" i="138"/>
  <c r="H47" i="138"/>
  <c r="F47" i="138"/>
  <c r="G47" i="138" s="1"/>
  <c r="J46" i="138"/>
  <c r="I46" i="138"/>
  <c r="H46" i="138"/>
  <c r="F46" i="138"/>
  <c r="G46" i="138" s="1"/>
  <c r="J45" i="138"/>
  <c r="I45" i="138"/>
  <c r="H45" i="138"/>
  <c r="F45" i="138"/>
  <c r="G45" i="138" s="1"/>
  <c r="J44" i="138"/>
  <c r="I44" i="138"/>
  <c r="H44" i="138"/>
  <c r="F44" i="138"/>
  <c r="G44" i="138" s="1"/>
  <c r="J43" i="138"/>
  <c r="I43" i="138"/>
  <c r="H43" i="138"/>
  <c r="F43" i="138"/>
  <c r="G43" i="138" s="1"/>
  <c r="J42" i="138"/>
  <c r="I42" i="138"/>
  <c r="H42" i="138"/>
  <c r="F42" i="138"/>
  <c r="G42" i="138" s="1"/>
  <c r="J41" i="138"/>
  <c r="I41" i="138"/>
  <c r="H41" i="138"/>
  <c r="F41" i="138"/>
  <c r="G41" i="138" s="1"/>
  <c r="J40" i="138"/>
  <c r="I40" i="138"/>
  <c r="H40" i="138"/>
  <c r="F40" i="138"/>
  <c r="G40" i="138" s="1"/>
  <c r="E39" i="138"/>
  <c r="H39" i="138" s="1"/>
  <c r="J32" i="138"/>
  <c r="I32" i="138"/>
  <c r="H32" i="138"/>
  <c r="F32" i="138"/>
  <c r="G32" i="138" s="1"/>
  <c r="J31" i="138"/>
  <c r="I31" i="138"/>
  <c r="H31" i="138"/>
  <c r="F31" i="138"/>
  <c r="G31" i="138" s="1"/>
  <c r="J30" i="138"/>
  <c r="I30" i="138"/>
  <c r="H30" i="138"/>
  <c r="F30" i="138"/>
  <c r="G30" i="138" s="1"/>
  <c r="J29" i="138"/>
  <c r="I29" i="138"/>
  <c r="H29" i="138"/>
  <c r="F29" i="138"/>
  <c r="G29" i="138" s="1"/>
  <c r="J28" i="138"/>
  <c r="I28" i="138"/>
  <c r="H28" i="138"/>
  <c r="F28" i="138"/>
  <c r="G28" i="138" s="1"/>
  <c r="J27" i="138"/>
  <c r="I27" i="138"/>
  <c r="H27" i="138"/>
  <c r="F27" i="138"/>
  <c r="G27" i="138" s="1"/>
  <c r="J26" i="138"/>
  <c r="I26" i="138"/>
  <c r="H26" i="138"/>
  <c r="F26" i="138"/>
  <c r="G26" i="138" s="1"/>
  <c r="J25" i="138"/>
  <c r="I25" i="138"/>
  <c r="H25" i="138"/>
  <c r="F25" i="138"/>
  <c r="G25" i="138" s="1"/>
  <c r="J24" i="138"/>
  <c r="I24" i="138"/>
  <c r="H24" i="138"/>
  <c r="F24" i="138"/>
  <c r="G24" i="138" s="1"/>
  <c r="J23" i="138"/>
  <c r="I23" i="138"/>
  <c r="H23" i="138"/>
  <c r="F23" i="138"/>
  <c r="G23" i="138" s="1"/>
  <c r="J22" i="138"/>
  <c r="I22" i="138"/>
  <c r="H22" i="138"/>
  <c r="F22" i="138"/>
  <c r="G22" i="138" s="1"/>
  <c r="J21" i="138"/>
  <c r="I21" i="138"/>
  <c r="H21" i="138"/>
  <c r="F21" i="138"/>
  <c r="G21" i="138" s="1"/>
  <c r="J20" i="138"/>
  <c r="I20" i="138"/>
  <c r="H20" i="138"/>
  <c r="F20" i="138"/>
  <c r="G20" i="138" s="1"/>
  <c r="J19" i="138"/>
  <c r="I19" i="138"/>
  <c r="H19" i="138"/>
  <c r="F19" i="138"/>
  <c r="G19" i="138" s="1"/>
  <c r="O14" i="138"/>
  <c r="E4" i="138"/>
  <c r="I39" i="138" l="1"/>
  <c r="F39" i="138"/>
  <c r="D20" i="116"/>
  <c r="G39" i="138" l="1"/>
  <c r="J39" i="138"/>
  <c r="I48" i="115"/>
  <c r="H48" i="115"/>
  <c r="J62" i="138" l="1"/>
  <c r="J33" i="115" l="1"/>
  <c r="D15" i="114" l="1"/>
  <c r="F17" i="124"/>
  <c r="G17" i="124" s="1"/>
  <c r="I17" i="124"/>
  <c r="F19" i="124"/>
  <c r="G19" i="124" s="1"/>
  <c r="H19" i="124"/>
  <c r="I19" i="124"/>
  <c r="J19" i="124"/>
  <c r="F20" i="124"/>
  <c r="G20" i="124" s="1"/>
  <c r="H20" i="124"/>
  <c r="I20" i="124"/>
  <c r="J20" i="124"/>
  <c r="J32" i="124" l="1"/>
  <c r="J31" i="124"/>
  <c r="J30" i="124"/>
  <c r="J29" i="124"/>
  <c r="J28" i="124"/>
  <c r="J27" i="124"/>
  <c r="J26" i="124"/>
  <c r="J25" i="124"/>
  <c r="J23" i="124"/>
  <c r="J22" i="124"/>
  <c r="J21" i="124"/>
  <c r="J60" i="124"/>
  <c r="J59" i="124"/>
  <c r="J58" i="124"/>
  <c r="J57" i="124"/>
  <c r="J56" i="124"/>
  <c r="J55" i="124"/>
  <c r="J54" i="124"/>
  <c r="J53" i="124"/>
  <c r="J52" i="124"/>
  <c r="J51" i="124"/>
  <c r="J50" i="124"/>
  <c r="J49" i="124"/>
  <c r="J48" i="124"/>
  <c r="J47" i="124"/>
  <c r="J46" i="124"/>
  <c r="J45" i="124"/>
  <c r="J44" i="124"/>
  <c r="J43" i="124"/>
  <c r="J42" i="124"/>
  <c r="J41" i="124"/>
  <c r="J40" i="124"/>
  <c r="I60" i="124"/>
  <c r="I59" i="124"/>
  <c r="I58" i="124"/>
  <c r="I57" i="124"/>
  <c r="I56" i="124"/>
  <c r="I55" i="124"/>
  <c r="I54" i="124"/>
  <c r="I53" i="124"/>
  <c r="I52" i="124"/>
  <c r="I51" i="124"/>
  <c r="I50" i="124"/>
  <c r="I49" i="124"/>
  <c r="I48" i="124"/>
  <c r="I47" i="124"/>
  <c r="I46" i="124"/>
  <c r="I45" i="124"/>
  <c r="I44" i="124"/>
  <c r="I43" i="124"/>
  <c r="I42" i="124"/>
  <c r="I41" i="124"/>
  <c r="I40" i="124"/>
  <c r="H60" i="124"/>
  <c r="H59" i="124"/>
  <c r="H58" i="124"/>
  <c r="H57" i="124"/>
  <c r="H56" i="124"/>
  <c r="H55" i="124"/>
  <c r="H54" i="124"/>
  <c r="H53" i="124"/>
  <c r="H52" i="124"/>
  <c r="H51" i="124"/>
  <c r="H50" i="124"/>
  <c r="H49" i="124"/>
  <c r="H48" i="124"/>
  <c r="H47" i="124"/>
  <c r="H46" i="124"/>
  <c r="H45" i="124"/>
  <c r="H44" i="124"/>
  <c r="H43" i="124"/>
  <c r="H42" i="124"/>
  <c r="H41" i="124"/>
  <c r="H40" i="124"/>
  <c r="F59" i="124"/>
  <c r="F58" i="124"/>
  <c r="F57" i="124"/>
  <c r="F56" i="124"/>
  <c r="F55" i="124"/>
  <c r="F54" i="124"/>
  <c r="F53" i="124"/>
  <c r="F52" i="124"/>
  <c r="F51" i="124"/>
  <c r="F50" i="124"/>
  <c r="F49" i="124"/>
  <c r="F48" i="124"/>
  <c r="F47" i="124"/>
  <c r="F46" i="124"/>
  <c r="F45" i="124"/>
  <c r="F44" i="124"/>
  <c r="F43" i="124"/>
  <c r="F42" i="124"/>
  <c r="F41" i="124"/>
  <c r="F40" i="124"/>
  <c r="F60" i="124"/>
  <c r="O33" i="115" l="1"/>
  <c r="N33" i="115"/>
  <c r="M33" i="115"/>
  <c r="L33" i="115"/>
  <c r="N32" i="115"/>
  <c r="M32" i="115"/>
  <c r="J32" i="115"/>
  <c r="N31" i="115"/>
  <c r="M31" i="115"/>
  <c r="J31" i="115"/>
  <c r="N30" i="115"/>
  <c r="M30" i="115"/>
  <c r="J30" i="115"/>
  <c r="M29" i="115"/>
  <c r="L32" i="115"/>
  <c r="L31" i="115"/>
  <c r="O30" i="115"/>
  <c r="L29" i="115"/>
  <c r="L8" i="115"/>
  <c r="J8" i="115"/>
  <c r="Q32" i="115" l="1"/>
  <c r="O31" i="115"/>
  <c r="S31" i="115" s="1"/>
  <c r="L30" i="115"/>
  <c r="R30" i="115" s="1"/>
  <c r="O32" i="115"/>
  <c r="S32" i="115" s="1"/>
  <c r="O29" i="115"/>
  <c r="Q31" i="115"/>
  <c r="Q33" i="115"/>
  <c r="R33" i="115"/>
  <c r="S33" i="115"/>
  <c r="Q30" i="115"/>
  <c r="R31" i="115" l="1"/>
  <c r="S30" i="115"/>
  <c r="R32" i="115"/>
  <c r="D36" i="114" l="1"/>
  <c r="G36" i="114" s="1"/>
  <c r="D35" i="114"/>
  <c r="G35" i="114" s="1"/>
  <c r="D34" i="114"/>
  <c r="G34" i="114" s="1"/>
  <c r="D33" i="114"/>
  <c r="G33" i="114" s="1"/>
  <c r="D32" i="114"/>
  <c r="G32" i="114" s="1"/>
  <c r="D31" i="114"/>
  <c r="G31" i="114" s="1"/>
  <c r="D30" i="114"/>
  <c r="G30" i="114" s="1"/>
  <c r="D29" i="114"/>
  <c r="G29" i="114" s="1"/>
  <c r="D28" i="114"/>
  <c r="D27" i="114"/>
  <c r="D26" i="114"/>
  <c r="D25" i="114"/>
  <c r="D24" i="114"/>
  <c r="D23" i="114"/>
  <c r="D22" i="114"/>
  <c r="D20" i="114"/>
  <c r="D19" i="114"/>
  <c r="D18" i="114"/>
  <c r="D17" i="114"/>
  <c r="D16" i="114"/>
  <c r="E39" i="124"/>
  <c r="M17" i="115" l="1"/>
  <c r="G31" i="123" l="1"/>
  <c r="G30" i="123"/>
  <c r="G29" i="123"/>
  <c r="G28" i="123"/>
  <c r="G27" i="123"/>
  <c r="G26" i="123"/>
  <c r="G25" i="123"/>
  <c r="G24" i="123"/>
  <c r="G23" i="123"/>
  <c r="G22" i="123"/>
  <c r="G21" i="123"/>
  <c r="G20" i="123"/>
  <c r="G19" i="123"/>
  <c r="G18" i="123"/>
  <c r="G17" i="123"/>
  <c r="G16" i="123"/>
  <c r="G15" i="123"/>
  <c r="G14" i="123"/>
  <c r="G13" i="123"/>
  <c r="G12" i="123"/>
  <c r="G11" i="123"/>
  <c r="G10" i="123"/>
  <c r="G65" i="123" l="1"/>
  <c r="G64" i="123"/>
  <c r="G63" i="123"/>
  <c r="G62" i="123"/>
  <c r="G61" i="123"/>
  <c r="G60" i="123"/>
  <c r="G59" i="123"/>
  <c r="G58" i="123"/>
  <c r="G57" i="123"/>
  <c r="G56" i="123"/>
  <c r="G55" i="123"/>
  <c r="G54" i="123"/>
  <c r="G53" i="123"/>
  <c r="G52" i="123"/>
  <c r="G51" i="123"/>
  <c r="G50" i="123"/>
  <c r="G49" i="123"/>
  <c r="G48" i="123"/>
  <c r="G47" i="123"/>
  <c r="G46" i="123"/>
  <c r="G45" i="123"/>
  <c r="G44" i="123"/>
  <c r="G99" i="123"/>
  <c r="G98" i="123"/>
  <c r="G97" i="123"/>
  <c r="G96" i="123"/>
  <c r="G95" i="123"/>
  <c r="G94" i="123"/>
  <c r="G93" i="123"/>
  <c r="G92" i="123"/>
  <c r="G91" i="123"/>
  <c r="G90" i="123"/>
  <c r="G89" i="123"/>
  <c r="G88" i="123"/>
  <c r="G87" i="123"/>
  <c r="G86" i="123"/>
  <c r="G85" i="123"/>
  <c r="G84" i="123"/>
  <c r="G83" i="123"/>
  <c r="G82" i="123"/>
  <c r="G81" i="123"/>
  <c r="G80" i="123"/>
  <c r="G79" i="123"/>
  <c r="G78" i="123"/>
  <c r="G133" i="123"/>
  <c r="G132" i="123"/>
  <c r="G131" i="123"/>
  <c r="G130" i="123"/>
  <c r="G129" i="123"/>
  <c r="G128" i="123"/>
  <c r="G127" i="123"/>
  <c r="G126" i="123"/>
  <c r="G125" i="123"/>
  <c r="G124" i="123"/>
  <c r="G123" i="123"/>
  <c r="G122" i="123"/>
  <c r="G121" i="123"/>
  <c r="G120" i="123"/>
  <c r="G119" i="123"/>
  <c r="G118" i="123"/>
  <c r="G117" i="123"/>
  <c r="G116" i="123"/>
  <c r="G115" i="123"/>
  <c r="G114" i="123"/>
  <c r="G113" i="123"/>
  <c r="G112" i="123"/>
  <c r="G167" i="123"/>
  <c r="G166" i="123"/>
  <c r="G165" i="123"/>
  <c r="G164" i="123"/>
  <c r="G163" i="123"/>
  <c r="G162" i="123"/>
  <c r="G161" i="123"/>
  <c r="G160" i="123"/>
  <c r="G159" i="123"/>
  <c r="G158" i="123"/>
  <c r="G157" i="123"/>
  <c r="G156" i="123"/>
  <c r="G155" i="123"/>
  <c r="G154" i="123"/>
  <c r="G153" i="123"/>
  <c r="G152" i="123"/>
  <c r="G151" i="123"/>
  <c r="G150" i="123"/>
  <c r="G149" i="123"/>
  <c r="G148" i="123"/>
  <c r="G147" i="123"/>
  <c r="G146" i="123"/>
  <c r="G201" i="123"/>
  <c r="G200" i="123"/>
  <c r="G199" i="123"/>
  <c r="G198" i="123"/>
  <c r="G197" i="123"/>
  <c r="G196" i="123"/>
  <c r="G195" i="123"/>
  <c r="G194" i="123"/>
  <c r="G193" i="123"/>
  <c r="G192" i="123"/>
  <c r="G191" i="123"/>
  <c r="G190" i="123"/>
  <c r="G189" i="123"/>
  <c r="G188" i="123"/>
  <c r="G187" i="123"/>
  <c r="G186" i="123"/>
  <c r="G185" i="123"/>
  <c r="G184" i="123"/>
  <c r="G183" i="123"/>
  <c r="G182" i="123"/>
  <c r="G181" i="123"/>
  <c r="G180" i="123"/>
  <c r="G235" i="123"/>
  <c r="G234" i="123"/>
  <c r="G233" i="123"/>
  <c r="G232" i="123"/>
  <c r="G231" i="123"/>
  <c r="G230" i="123"/>
  <c r="G229" i="123"/>
  <c r="G228" i="123"/>
  <c r="G227" i="123"/>
  <c r="G226" i="123"/>
  <c r="G225" i="123"/>
  <c r="G224" i="123"/>
  <c r="G223" i="123"/>
  <c r="G222" i="123"/>
  <c r="G221" i="123"/>
  <c r="G220" i="123"/>
  <c r="G219" i="123"/>
  <c r="G218" i="123"/>
  <c r="G217" i="123"/>
  <c r="G216" i="123"/>
  <c r="G215" i="123"/>
  <c r="G214" i="123"/>
  <c r="G269" i="123"/>
  <c r="G268" i="123"/>
  <c r="G267" i="123"/>
  <c r="G266" i="123"/>
  <c r="G265" i="123"/>
  <c r="G264" i="123"/>
  <c r="G263" i="123"/>
  <c r="G262" i="123"/>
  <c r="G261" i="123"/>
  <c r="G260" i="123"/>
  <c r="G259" i="123"/>
  <c r="G258" i="123"/>
  <c r="G257" i="123"/>
  <c r="G256" i="123"/>
  <c r="G255" i="123"/>
  <c r="G254" i="123"/>
  <c r="G253" i="123"/>
  <c r="G252" i="123"/>
  <c r="G251" i="123"/>
  <c r="G250" i="123"/>
  <c r="G249" i="123"/>
  <c r="G248" i="123"/>
  <c r="G303" i="123"/>
  <c r="G302" i="123"/>
  <c r="G301" i="123"/>
  <c r="G300" i="123"/>
  <c r="G299" i="123"/>
  <c r="G298" i="123"/>
  <c r="G297" i="123"/>
  <c r="G296" i="123"/>
  <c r="G295" i="123"/>
  <c r="G294" i="123"/>
  <c r="G293" i="123"/>
  <c r="G292" i="123"/>
  <c r="G291" i="123"/>
  <c r="G290" i="123"/>
  <c r="G289" i="123"/>
  <c r="G288" i="123"/>
  <c r="G287" i="123"/>
  <c r="G286" i="123"/>
  <c r="G285" i="123"/>
  <c r="G284" i="123"/>
  <c r="G283" i="123"/>
  <c r="G282" i="123"/>
  <c r="G337" i="123"/>
  <c r="G336" i="123"/>
  <c r="G335" i="123"/>
  <c r="G334" i="123"/>
  <c r="G333" i="123"/>
  <c r="G332" i="123"/>
  <c r="G331" i="123"/>
  <c r="G330" i="123"/>
  <c r="G329" i="123"/>
  <c r="G328" i="123"/>
  <c r="G327" i="123"/>
  <c r="G326" i="123"/>
  <c r="G325" i="123"/>
  <c r="G324" i="123"/>
  <c r="G323" i="123"/>
  <c r="G322" i="123"/>
  <c r="G321" i="123"/>
  <c r="G320" i="123"/>
  <c r="G319" i="123"/>
  <c r="G318" i="123"/>
  <c r="G317" i="123"/>
  <c r="G316" i="123"/>
  <c r="G371" i="123"/>
  <c r="G370" i="123"/>
  <c r="G369" i="123"/>
  <c r="G368" i="123"/>
  <c r="G367" i="123"/>
  <c r="G366" i="123"/>
  <c r="G365" i="123"/>
  <c r="G364" i="123"/>
  <c r="G363" i="123"/>
  <c r="G362" i="123"/>
  <c r="G361" i="123"/>
  <c r="G360" i="123"/>
  <c r="G359" i="123"/>
  <c r="G358" i="123"/>
  <c r="G357" i="123"/>
  <c r="G356" i="123"/>
  <c r="G355" i="123"/>
  <c r="G354" i="123"/>
  <c r="G353" i="123"/>
  <c r="G352" i="123"/>
  <c r="G351" i="123"/>
  <c r="G350" i="123"/>
  <c r="G405" i="123"/>
  <c r="G404" i="123"/>
  <c r="G403" i="123"/>
  <c r="G402" i="123"/>
  <c r="G401" i="123"/>
  <c r="G400" i="123"/>
  <c r="G399" i="123"/>
  <c r="G398" i="123"/>
  <c r="G397" i="123"/>
  <c r="G396" i="123"/>
  <c r="G395" i="123"/>
  <c r="G394" i="123"/>
  <c r="G393" i="123"/>
  <c r="G392" i="123"/>
  <c r="G391" i="123"/>
  <c r="G390" i="123"/>
  <c r="G389" i="123"/>
  <c r="G388" i="123"/>
  <c r="G387" i="123"/>
  <c r="G386" i="123"/>
  <c r="G385" i="123"/>
  <c r="G384" i="123"/>
  <c r="G473" i="123"/>
  <c r="G472" i="123"/>
  <c r="G471" i="123"/>
  <c r="G470" i="123"/>
  <c r="G469" i="123"/>
  <c r="G468" i="123"/>
  <c r="G467" i="123"/>
  <c r="G466" i="123"/>
  <c r="G465" i="123"/>
  <c r="G464" i="123"/>
  <c r="G463" i="123"/>
  <c r="G462" i="123"/>
  <c r="G461" i="123"/>
  <c r="G460" i="123"/>
  <c r="G459" i="123"/>
  <c r="G458" i="123"/>
  <c r="G457" i="123"/>
  <c r="G456" i="123"/>
  <c r="G455" i="123"/>
  <c r="G454" i="123"/>
  <c r="G453" i="123"/>
  <c r="G452" i="123"/>
  <c r="G439" i="123"/>
  <c r="G438" i="123"/>
  <c r="G437" i="123"/>
  <c r="G436" i="123"/>
  <c r="G435" i="123"/>
  <c r="G434" i="123"/>
  <c r="G433" i="123"/>
  <c r="G432" i="123"/>
  <c r="G431" i="123"/>
  <c r="G430" i="123"/>
  <c r="G429" i="123"/>
  <c r="G428" i="123"/>
  <c r="G427" i="123"/>
  <c r="G426" i="123"/>
  <c r="G425" i="123"/>
  <c r="G424" i="123"/>
  <c r="G423" i="123"/>
  <c r="G422" i="123"/>
  <c r="G421" i="123"/>
  <c r="G420" i="123"/>
  <c r="G419" i="123"/>
  <c r="G418" i="123"/>
  <c r="F350" i="123"/>
  <c r="M14" i="115" l="1"/>
  <c r="B25" i="114"/>
  <c r="O15" i="115" l="1"/>
  <c r="N15" i="115"/>
  <c r="M15" i="115"/>
  <c r="L15" i="115"/>
  <c r="J15" i="115"/>
  <c r="O20" i="115"/>
  <c r="M20" i="115"/>
  <c r="L20" i="115"/>
  <c r="R15" i="115" l="1"/>
  <c r="S15" i="115"/>
  <c r="Q15" i="115"/>
  <c r="E282" i="123"/>
  <c r="E146" i="123"/>
  <c r="D146" i="123" s="1"/>
  <c r="F146" i="123"/>
  <c r="E147" i="123"/>
  <c r="D147" i="123" s="1"/>
  <c r="F147" i="123"/>
  <c r="E148" i="123"/>
  <c r="D148" i="123" s="1"/>
  <c r="F148" i="123"/>
  <c r="E149" i="123"/>
  <c r="D149" i="123" s="1"/>
  <c r="F149" i="123"/>
  <c r="E150" i="123"/>
  <c r="D150" i="123" s="1"/>
  <c r="F150" i="123"/>
  <c r="E151" i="123"/>
  <c r="D151" i="123" s="1"/>
  <c r="F151" i="123"/>
  <c r="E152" i="123"/>
  <c r="D152" i="123" s="1"/>
  <c r="F152" i="123"/>
  <c r="E153" i="123"/>
  <c r="D153" i="123" s="1"/>
  <c r="F153" i="123"/>
  <c r="E154" i="123"/>
  <c r="D154" i="123" s="1"/>
  <c r="F154" i="123"/>
  <c r="E155" i="123"/>
  <c r="D155" i="123" s="1"/>
  <c r="F155" i="123"/>
  <c r="E156" i="123"/>
  <c r="D156" i="123" s="1"/>
  <c r="F156" i="123"/>
  <c r="E157" i="123"/>
  <c r="D157" i="123" s="1"/>
  <c r="F157" i="123"/>
  <c r="E158" i="123"/>
  <c r="D158" i="123" s="1"/>
  <c r="F158" i="123"/>
  <c r="E159" i="123"/>
  <c r="D159" i="123" s="1"/>
  <c r="F159" i="123"/>
  <c r="E160" i="123"/>
  <c r="D160" i="123" s="1"/>
  <c r="F160" i="123"/>
  <c r="E161" i="123"/>
  <c r="D161" i="123" s="1"/>
  <c r="F161" i="123"/>
  <c r="E162" i="123"/>
  <c r="D162" i="123" s="1"/>
  <c r="F162" i="123"/>
  <c r="E163" i="123"/>
  <c r="D163" i="123" s="1"/>
  <c r="F163" i="123"/>
  <c r="E164" i="123"/>
  <c r="D164" i="123" s="1"/>
  <c r="F164" i="123"/>
  <c r="E165" i="123"/>
  <c r="D165" i="123" s="1"/>
  <c r="F165" i="123"/>
  <c r="E166" i="123"/>
  <c r="D166" i="123" s="1"/>
  <c r="F166" i="123"/>
  <c r="E167" i="123"/>
  <c r="D167" i="123" s="1"/>
  <c r="F167" i="123"/>
  <c r="J153" i="123" l="1"/>
  <c r="K153" i="123" s="1"/>
  <c r="J149" i="123"/>
  <c r="K149" i="123" s="1"/>
  <c r="J146" i="123"/>
  <c r="K146" i="123" s="1"/>
  <c r="J165" i="123"/>
  <c r="K165" i="123" s="1"/>
  <c r="J161" i="123"/>
  <c r="K161" i="123" s="1"/>
  <c r="J157" i="123"/>
  <c r="K157" i="123" s="1"/>
  <c r="J164" i="123"/>
  <c r="K164" i="123" s="1"/>
  <c r="H164" i="123"/>
  <c r="H163" i="123"/>
  <c r="J163" i="123"/>
  <c r="K163" i="123" s="1"/>
  <c r="H156" i="123"/>
  <c r="J156" i="123"/>
  <c r="K156" i="123" s="1"/>
  <c r="H147" i="123"/>
  <c r="J147" i="123"/>
  <c r="K147" i="123" s="1"/>
  <c r="H167" i="123"/>
  <c r="J167" i="123"/>
  <c r="K167" i="123" s="1"/>
  <c r="H159" i="123"/>
  <c r="J159" i="123"/>
  <c r="K159" i="123" s="1"/>
  <c r="J152" i="123"/>
  <c r="K152" i="123" s="1"/>
  <c r="H152" i="123"/>
  <c r="H150" i="123"/>
  <c r="J150" i="123"/>
  <c r="K150" i="123" s="1"/>
  <c r="H155" i="123"/>
  <c r="J155" i="123"/>
  <c r="K155" i="123" s="1"/>
  <c r="H148" i="123"/>
  <c r="J148" i="123"/>
  <c r="K148" i="123" s="1"/>
  <c r="H154" i="123"/>
  <c r="J154" i="123"/>
  <c r="K154" i="123" s="1"/>
  <c r="J162" i="123"/>
  <c r="K162" i="123" s="1"/>
  <c r="H162" i="123"/>
  <c r="H166" i="123"/>
  <c r="J166" i="123"/>
  <c r="K166" i="123" s="1"/>
  <c r="J160" i="123"/>
  <c r="K160" i="123" s="1"/>
  <c r="H160" i="123"/>
  <c r="J158" i="123"/>
  <c r="K158" i="123" s="1"/>
  <c r="H158" i="123"/>
  <c r="H151" i="123"/>
  <c r="J151" i="123"/>
  <c r="K151" i="123" s="1"/>
  <c r="H161" i="123"/>
  <c r="H157" i="123"/>
  <c r="H153" i="123"/>
  <c r="H149" i="123"/>
  <c r="L146" i="123"/>
  <c r="H146" i="123"/>
  <c r="H165" i="123"/>
  <c r="N146" i="123" l="1"/>
  <c r="K141" i="123"/>
  <c r="D141" i="123" s="1"/>
  <c r="I147" i="123" s="1"/>
  <c r="M146" i="123"/>
  <c r="F19" i="114" s="1"/>
  <c r="I158" i="123" l="1"/>
  <c r="I153" i="123"/>
  <c r="I155" i="123"/>
  <c r="I148" i="123"/>
  <c r="I164" i="123"/>
  <c r="I151" i="123"/>
  <c r="I167" i="123"/>
  <c r="I157" i="123"/>
  <c r="I163" i="123"/>
  <c r="I162" i="123"/>
  <c r="I166" i="123"/>
  <c r="I165" i="123"/>
  <c r="I159" i="123"/>
  <c r="I156" i="123"/>
  <c r="I161" i="123"/>
  <c r="I160" i="123"/>
  <c r="I152" i="123"/>
  <c r="I150" i="123"/>
  <c r="I149" i="123"/>
  <c r="I154" i="123"/>
  <c r="I146" i="123"/>
  <c r="D142" i="123"/>
  <c r="N9" i="115" l="1"/>
  <c r="N8" i="115"/>
  <c r="E36" i="114"/>
  <c r="E35" i="114"/>
  <c r="E34" i="114"/>
  <c r="E33" i="114"/>
  <c r="E32" i="114"/>
  <c r="E31" i="114"/>
  <c r="E30" i="114"/>
  <c r="E29" i="114"/>
  <c r="I36" i="114"/>
  <c r="I35" i="114"/>
  <c r="I34" i="114"/>
  <c r="Q8" i="115" l="1"/>
  <c r="N18" i="115"/>
  <c r="N17" i="115"/>
  <c r="N16" i="115"/>
  <c r="N14" i="115"/>
  <c r="N12" i="115"/>
  <c r="N11" i="115"/>
  <c r="O11" i="115" l="1"/>
  <c r="M8" i="115" l="1"/>
  <c r="E180" i="123" l="1"/>
  <c r="O8" i="115" l="1"/>
  <c r="B28" i="114"/>
  <c r="J18" i="115" l="1"/>
  <c r="J17" i="115"/>
  <c r="J16" i="115"/>
  <c r="J14" i="115"/>
  <c r="J12" i="115"/>
  <c r="J11" i="115"/>
  <c r="J9" i="115"/>
  <c r="G40" i="124"/>
  <c r="H39" i="124"/>
  <c r="G60" i="124"/>
  <c r="G59" i="124"/>
  <c r="G58" i="124"/>
  <c r="G57" i="124"/>
  <c r="G56" i="124"/>
  <c r="G55" i="124"/>
  <c r="G54" i="124"/>
  <c r="G53" i="124"/>
  <c r="G52" i="124"/>
  <c r="G51" i="124"/>
  <c r="G50" i="124"/>
  <c r="G49" i="124"/>
  <c r="G48" i="124"/>
  <c r="G47" i="124"/>
  <c r="G46" i="124"/>
  <c r="G45" i="124"/>
  <c r="G44" i="124"/>
  <c r="G43" i="124"/>
  <c r="G42" i="124"/>
  <c r="G41" i="124"/>
  <c r="I32" i="124"/>
  <c r="I31" i="124"/>
  <c r="I30" i="124"/>
  <c r="I29" i="124"/>
  <c r="I28" i="124"/>
  <c r="I27" i="124"/>
  <c r="I26" i="124"/>
  <c r="I25" i="124"/>
  <c r="I24" i="124"/>
  <c r="I23" i="124"/>
  <c r="I22" i="124"/>
  <c r="I21" i="124"/>
  <c r="H32" i="124"/>
  <c r="H31" i="124"/>
  <c r="H30" i="124"/>
  <c r="H29" i="124"/>
  <c r="H28" i="124"/>
  <c r="H27" i="124"/>
  <c r="H26" i="124"/>
  <c r="H25" i="124"/>
  <c r="H24" i="124"/>
  <c r="H23" i="124"/>
  <c r="H22" i="124"/>
  <c r="H21" i="124"/>
  <c r="F32" i="124"/>
  <c r="F31" i="124"/>
  <c r="F30" i="124"/>
  <c r="F29" i="124"/>
  <c r="F28" i="124"/>
  <c r="F27" i="124"/>
  <c r="F26" i="124"/>
  <c r="F25" i="124"/>
  <c r="F24" i="124"/>
  <c r="F23" i="124"/>
  <c r="F22" i="124"/>
  <c r="F21" i="124"/>
  <c r="G21" i="124" s="1"/>
  <c r="G24" i="124" l="1"/>
  <c r="J24" i="124"/>
  <c r="F39" i="124"/>
  <c r="I39" i="124"/>
  <c r="G39" i="124" l="1"/>
  <c r="J39" i="124"/>
  <c r="J62" i="124" l="1"/>
  <c r="E10" i="123" l="1"/>
  <c r="D10" i="123" s="1"/>
  <c r="F10" i="123"/>
  <c r="E11" i="123"/>
  <c r="D11" i="123" s="1"/>
  <c r="F11" i="123"/>
  <c r="E12" i="123"/>
  <c r="D12" i="123" s="1"/>
  <c r="F12" i="123"/>
  <c r="E13" i="123"/>
  <c r="D13" i="123" s="1"/>
  <c r="F13" i="123"/>
  <c r="E14" i="123"/>
  <c r="D14" i="123" s="1"/>
  <c r="F14" i="123"/>
  <c r="E15" i="123"/>
  <c r="D15" i="123" s="1"/>
  <c r="F15" i="123"/>
  <c r="E16" i="123"/>
  <c r="D16" i="123" s="1"/>
  <c r="F16" i="123"/>
  <c r="E17" i="123"/>
  <c r="D17" i="123" s="1"/>
  <c r="F17" i="123"/>
  <c r="E18" i="123"/>
  <c r="D18" i="123" s="1"/>
  <c r="F18" i="123"/>
  <c r="E19" i="123"/>
  <c r="D19" i="123" s="1"/>
  <c r="F19" i="123"/>
  <c r="E20" i="123"/>
  <c r="D20" i="123" s="1"/>
  <c r="F20" i="123"/>
  <c r="E21" i="123"/>
  <c r="D21" i="123" s="1"/>
  <c r="F21" i="123"/>
  <c r="E22" i="123"/>
  <c r="D22" i="123" s="1"/>
  <c r="F22" i="123"/>
  <c r="E23" i="123"/>
  <c r="D23" i="123" s="1"/>
  <c r="F23" i="123"/>
  <c r="E24" i="123"/>
  <c r="D24" i="123" s="1"/>
  <c r="F24" i="123"/>
  <c r="E25" i="123"/>
  <c r="D25" i="123" s="1"/>
  <c r="F25" i="123"/>
  <c r="E26" i="123"/>
  <c r="D26" i="123" s="1"/>
  <c r="F26" i="123"/>
  <c r="E27" i="123"/>
  <c r="D27" i="123" s="1"/>
  <c r="F27" i="123"/>
  <c r="E28" i="123"/>
  <c r="D28" i="123" s="1"/>
  <c r="F28" i="123"/>
  <c r="E29" i="123"/>
  <c r="D29" i="123" s="1"/>
  <c r="F29" i="123"/>
  <c r="E30" i="123"/>
  <c r="D30" i="123" s="1"/>
  <c r="F30" i="123"/>
  <c r="E31" i="123"/>
  <c r="D31" i="123" s="1"/>
  <c r="F31" i="123"/>
  <c r="E44" i="123"/>
  <c r="D44" i="123" s="1"/>
  <c r="F44" i="123"/>
  <c r="E45" i="123"/>
  <c r="D45" i="123" s="1"/>
  <c r="F45" i="123"/>
  <c r="E46" i="123"/>
  <c r="D46" i="123" s="1"/>
  <c r="F46" i="123"/>
  <c r="E47" i="123"/>
  <c r="D47" i="123" s="1"/>
  <c r="F47" i="123"/>
  <c r="E48" i="123"/>
  <c r="D48" i="123" s="1"/>
  <c r="F48" i="123"/>
  <c r="E49" i="123"/>
  <c r="D49" i="123" s="1"/>
  <c r="F49" i="123"/>
  <c r="E50" i="123"/>
  <c r="D50" i="123" s="1"/>
  <c r="F50" i="123"/>
  <c r="E51" i="123"/>
  <c r="D51" i="123" s="1"/>
  <c r="F51" i="123"/>
  <c r="E52" i="123"/>
  <c r="D52" i="123" s="1"/>
  <c r="F52" i="123"/>
  <c r="E53" i="123"/>
  <c r="D53" i="123" s="1"/>
  <c r="F53" i="123"/>
  <c r="E54" i="123"/>
  <c r="D54" i="123" s="1"/>
  <c r="F54" i="123"/>
  <c r="E55" i="123"/>
  <c r="D55" i="123" s="1"/>
  <c r="F55" i="123"/>
  <c r="E56" i="123"/>
  <c r="D56" i="123" s="1"/>
  <c r="F56" i="123"/>
  <c r="E57" i="123"/>
  <c r="D57" i="123" s="1"/>
  <c r="F57" i="123"/>
  <c r="E58" i="123"/>
  <c r="D58" i="123" s="1"/>
  <c r="F58" i="123"/>
  <c r="E59" i="123"/>
  <c r="D59" i="123" s="1"/>
  <c r="F59" i="123"/>
  <c r="E60" i="123"/>
  <c r="D60" i="123" s="1"/>
  <c r="F60" i="123"/>
  <c r="E61" i="123"/>
  <c r="D61" i="123" s="1"/>
  <c r="F61" i="123"/>
  <c r="E62" i="123"/>
  <c r="D62" i="123" s="1"/>
  <c r="F62" i="123"/>
  <c r="E63" i="123"/>
  <c r="D63" i="123" s="1"/>
  <c r="F63" i="123"/>
  <c r="E64" i="123"/>
  <c r="D64" i="123" s="1"/>
  <c r="F64" i="123"/>
  <c r="E65" i="123"/>
  <c r="D65" i="123" s="1"/>
  <c r="F65" i="123"/>
  <c r="E78" i="123"/>
  <c r="D78" i="123" s="1"/>
  <c r="F78" i="123"/>
  <c r="E79" i="123"/>
  <c r="D79" i="123" s="1"/>
  <c r="F79" i="123"/>
  <c r="E80" i="123"/>
  <c r="D80" i="123" s="1"/>
  <c r="F80" i="123"/>
  <c r="E81" i="123"/>
  <c r="D81" i="123" s="1"/>
  <c r="F81" i="123"/>
  <c r="E82" i="123"/>
  <c r="D82" i="123" s="1"/>
  <c r="F82" i="123"/>
  <c r="E83" i="123"/>
  <c r="D83" i="123" s="1"/>
  <c r="F83" i="123"/>
  <c r="E84" i="123"/>
  <c r="D84" i="123" s="1"/>
  <c r="F84" i="123"/>
  <c r="E85" i="123"/>
  <c r="D85" i="123" s="1"/>
  <c r="F85" i="123"/>
  <c r="E86" i="123"/>
  <c r="D86" i="123" s="1"/>
  <c r="F86" i="123"/>
  <c r="E87" i="123"/>
  <c r="D87" i="123" s="1"/>
  <c r="F87" i="123"/>
  <c r="E88" i="123"/>
  <c r="D88" i="123" s="1"/>
  <c r="F88" i="123"/>
  <c r="E89" i="123"/>
  <c r="D89" i="123" s="1"/>
  <c r="F89" i="123"/>
  <c r="E90" i="123"/>
  <c r="D90" i="123" s="1"/>
  <c r="F90" i="123"/>
  <c r="E91" i="123"/>
  <c r="D91" i="123" s="1"/>
  <c r="F91" i="123"/>
  <c r="E92" i="123"/>
  <c r="D92" i="123" s="1"/>
  <c r="F92" i="123"/>
  <c r="E93" i="123"/>
  <c r="D93" i="123" s="1"/>
  <c r="F93" i="123"/>
  <c r="E94" i="123"/>
  <c r="D94" i="123" s="1"/>
  <c r="F94" i="123"/>
  <c r="E95" i="123"/>
  <c r="D95" i="123" s="1"/>
  <c r="F95" i="123"/>
  <c r="E96" i="123"/>
  <c r="D96" i="123" s="1"/>
  <c r="F96" i="123"/>
  <c r="E97" i="123"/>
  <c r="D97" i="123" s="1"/>
  <c r="F97" i="123"/>
  <c r="E98" i="123"/>
  <c r="D98" i="123" s="1"/>
  <c r="F98" i="123"/>
  <c r="E99" i="123"/>
  <c r="D99" i="123" s="1"/>
  <c r="F99" i="123"/>
  <c r="E112" i="123"/>
  <c r="D112" i="123" s="1"/>
  <c r="F112" i="123"/>
  <c r="E113" i="123"/>
  <c r="D113" i="123" s="1"/>
  <c r="F113" i="123"/>
  <c r="E114" i="123"/>
  <c r="D114" i="123" s="1"/>
  <c r="F114" i="123"/>
  <c r="E115" i="123"/>
  <c r="D115" i="123" s="1"/>
  <c r="F115" i="123"/>
  <c r="E116" i="123"/>
  <c r="D116" i="123" s="1"/>
  <c r="F116" i="123"/>
  <c r="E117" i="123"/>
  <c r="D117" i="123" s="1"/>
  <c r="F117" i="123"/>
  <c r="E118" i="123"/>
  <c r="D118" i="123" s="1"/>
  <c r="F118" i="123"/>
  <c r="E119" i="123"/>
  <c r="D119" i="123" s="1"/>
  <c r="F119" i="123"/>
  <c r="E120" i="123"/>
  <c r="D120" i="123" s="1"/>
  <c r="F120" i="123"/>
  <c r="E121" i="123"/>
  <c r="D121" i="123" s="1"/>
  <c r="F121" i="123"/>
  <c r="E122" i="123"/>
  <c r="D122" i="123" s="1"/>
  <c r="F122" i="123"/>
  <c r="E123" i="123"/>
  <c r="D123" i="123" s="1"/>
  <c r="F123" i="123"/>
  <c r="E124" i="123"/>
  <c r="D124" i="123" s="1"/>
  <c r="F124" i="123"/>
  <c r="E125" i="123"/>
  <c r="D125" i="123" s="1"/>
  <c r="F125" i="123"/>
  <c r="E126" i="123"/>
  <c r="D126" i="123" s="1"/>
  <c r="F126" i="123"/>
  <c r="E127" i="123"/>
  <c r="D127" i="123" s="1"/>
  <c r="F127" i="123"/>
  <c r="E128" i="123"/>
  <c r="D128" i="123" s="1"/>
  <c r="F128" i="123"/>
  <c r="E129" i="123"/>
  <c r="D129" i="123" s="1"/>
  <c r="F129" i="123"/>
  <c r="E130" i="123"/>
  <c r="D130" i="123" s="1"/>
  <c r="F130" i="123"/>
  <c r="E131" i="123"/>
  <c r="D131" i="123" s="1"/>
  <c r="F131" i="123"/>
  <c r="E132" i="123"/>
  <c r="D132" i="123" s="1"/>
  <c r="F132" i="123"/>
  <c r="E133" i="123"/>
  <c r="D133" i="123" s="1"/>
  <c r="F133" i="123"/>
  <c r="D180" i="123"/>
  <c r="F180" i="123"/>
  <c r="E181" i="123"/>
  <c r="D181" i="123" s="1"/>
  <c r="F181" i="123"/>
  <c r="E182" i="123"/>
  <c r="D182" i="123" s="1"/>
  <c r="F182" i="123"/>
  <c r="E183" i="123"/>
  <c r="D183" i="123" s="1"/>
  <c r="F183" i="123"/>
  <c r="E184" i="123"/>
  <c r="D184" i="123" s="1"/>
  <c r="F184" i="123"/>
  <c r="E185" i="123"/>
  <c r="D185" i="123" s="1"/>
  <c r="F185" i="123"/>
  <c r="E186" i="123"/>
  <c r="D186" i="123" s="1"/>
  <c r="F186" i="123"/>
  <c r="E187" i="123"/>
  <c r="D187" i="123" s="1"/>
  <c r="F187" i="123"/>
  <c r="E188" i="123"/>
  <c r="D188" i="123" s="1"/>
  <c r="F188" i="123"/>
  <c r="E189" i="123"/>
  <c r="D189" i="123" s="1"/>
  <c r="F189" i="123"/>
  <c r="E190" i="123"/>
  <c r="D190" i="123" s="1"/>
  <c r="F190" i="123"/>
  <c r="E191" i="123"/>
  <c r="D191" i="123" s="1"/>
  <c r="F191" i="123"/>
  <c r="E192" i="123"/>
  <c r="D192" i="123" s="1"/>
  <c r="F192" i="123"/>
  <c r="E193" i="123"/>
  <c r="D193" i="123" s="1"/>
  <c r="F193" i="123"/>
  <c r="E194" i="123"/>
  <c r="D194" i="123" s="1"/>
  <c r="F194" i="123"/>
  <c r="E195" i="123"/>
  <c r="D195" i="123" s="1"/>
  <c r="F195" i="123"/>
  <c r="E196" i="123"/>
  <c r="D196" i="123" s="1"/>
  <c r="F196" i="123"/>
  <c r="E197" i="123"/>
  <c r="D197" i="123" s="1"/>
  <c r="F197" i="123"/>
  <c r="E198" i="123"/>
  <c r="D198" i="123" s="1"/>
  <c r="F198" i="123"/>
  <c r="E199" i="123"/>
  <c r="D199" i="123" s="1"/>
  <c r="F199" i="123"/>
  <c r="E200" i="123"/>
  <c r="D200" i="123" s="1"/>
  <c r="F200" i="123"/>
  <c r="E201" i="123"/>
  <c r="D201" i="123" s="1"/>
  <c r="F201" i="123"/>
  <c r="E214" i="123"/>
  <c r="D214" i="123" s="1"/>
  <c r="F214" i="123"/>
  <c r="E215" i="123"/>
  <c r="D215" i="123" s="1"/>
  <c r="F215" i="123"/>
  <c r="E216" i="123"/>
  <c r="D216" i="123" s="1"/>
  <c r="F216" i="123"/>
  <c r="E217" i="123"/>
  <c r="D217" i="123" s="1"/>
  <c r="F217" i="123"/>
  <c r="E218" i="123"/>
  <c r="D218" i="123" s="1"/>
  <c r="F218" i="123"/>
  <c r="E219" i="123"/>
  <c r="D219" i="123" s="1"/>
  <c r="F219" i="123"/>
  <c r="E220" i="123"/>
  <c r="D220" i="123" s="1"/>
  <c r="F220" i="123"/>
  <c r="E221" i="123"/>
  <c r="D221" i="123" s="1"/>
  <c r="F221" i="123"/>
  <c r="E222" i="123"/>
  <c r="D222" i="123" s="1"/>
  <c r="F222" i="123"/>
  <c r="E223" i="123"/>
  <c r="D223" i="123" s="1"/>
  <c r="F223" i="123"/>
  <c r="E224" i="123"/>
  <c r="D224" i="123" s="1"/>
  <c r="F224" i="123"/>
  <c r="E225" i="123"/>
  <c r="D225" i="123" s="1"/>
  <c r="F225" i="123"/>
  <c r="E226" i="123"/>
  <c r="D226" i="123" s="1"/>
  <c r="F226" i="123"/>
  <c r="E227" i="123"/>
  <c r="D227" i="123" s="1"/>
  <c r="F227" i="123"/>
  <c r="E228" i="123"/>
  <c r="D228" i="123" s="1"/>
  <c r="F228" i="123"/>
  <c r="E229" i="123"/>
  <c r="D229" i="123" s="1"/>
  <c r="F229" i="123"/>
  <c r="E230" i="123"/>
  <c r="D230" i="123" s="1"/>
  <c r="F230" i="123"/>
  <c r="E231" i="123"/>
  <c r="D231" i="123" s="1"/>
  <c r="F231" i="123"/>
  <c r="E232" i="123"/>
  <c r="D232" i="123" s="1"/>
  <c r="F232" i="123"/>
  <c r="E233" i="123"/>
  <c r="D233" i="123" s="1"/>
  <c r="F233" i="123"/>
  <c r="E234" i="123"/>
  <c r="D234" i="123" s="1"/>
  <c r="F234" i="123"/>
  <c r="E235" i="123"/>
  <c r="D235" i="123" s="1"/>
  <c r="F235" i="123"/>
  <c r="E248" i="123"/>
  <c r="D248" i="123" s="1"/>
  <c r="F248" i="123"/>
  <c r="E249" i="123"/>
  <c r="D249" i="123" s="1"/>
  <c r="F249" i="123"/>
  <c r="E250" i="123"/>
  <c r="D250" i="123" s="1"/>
  <c r="F250" i="123"/>
  <c r="E251" i="123"/>
  <c r="D251" i="123" s="1"/>
  <c r="F251" i="123"/>
  <c r="E252" i="123"/>
  <c r="D252" i="123" s="1"/>
  <c r="F252" i="123"/>
  <c r="E253" i="123"/>
  <c r="D253" i="123" s="1"/>
  <c r="F253" i="123"/>
  <c r="E254" i="123"/>
  <c r="D254" i="123" s="1"/>
  <c r="F254" i="123"/>
  <c r="E255" i="123"/>
  <c r="D255" i="123" s="1"/>
  <c r="F255" i="123"/>
  <c r="E256" i="123"/>
  <c r="D256" i="123" s="1"/>
  <c r="F256" i="123"/>
  <c r="E257" i="123"/>
  <c r="D257" i="123" s="1"/>
  <c r="E258" i="123"/>
  <c r="D258" i="123" s="1"/>
  <c r="F258" i="123"/>
  <c r="E259" i="123"/>
  <c r="D259" i="123" s="1"/>
  <c r="F259" i="123"/>
  <c r="E260" i="123"/>
  <c r="D260" i="123" s="1"/>
  <c r="F260" i="123"/>
  <c r="E261" i="123"/>
  <c r="D261" i="123" s="1"/>
  <c r="F261" i="123"/>
  <c r="E262" i="123"/>
  <c r="D262" i="123" s="1"/>
  <c r="F262" i="123"/>
  <c r="E263" i="123"/>
  <c r="D263" i="123" s="1"/>
  <c r="F263" i="123"/>
  <c r="E264" i="123"/>
  <c r="D264" i="123" s="1"/>
  <c r="F264" i="123"/>
  <c r="E265" i="123"/>
  <c r="D265" i="123" s="1"/>
  <c r="F265" i="123"/>
  <c r="E266" i="123"/>
  <c r="D266" i="123" s="1"/>
  <c r="F266" i="123"/>
  <c r="E267" i="123"/>
  <c r="D267" i="123" s="1"/>
  <c r="F267" i="123"/>
  <c r="E268" i="123"/>
  <c r="D268" i="123" s="1"/>
  <c r="F268" i="123"/>
  <c r="E269" i="123"/>
  <c r="D269" i="123" s="1"/>
  <c r="F269" i="123"/>
  <c r="D282" i="123"/>
  <c r="F282" i="123"/>
  <c r="E283" i="123"/>
  <c r="D283" i="123" s="1"/>
  <c r="F283" i="123"/>
  <c r="E284" i="123"/>
  <c r="D284" i="123" s="1"/>
  <c r="F284" i="123"/>
  <c r="E285" i="123"/>
  <c r="D285" i="123" s="1"/>
  <c r="F285" i="123"/>
  <c r="E286" i="123"/>
  <c r="D286" i="123" s="1"/>
  <c r="F286" i="123"/>
  <c r="E287" i="123"/>
  <c r="D287" i="123" s="1"/>
  <c r="F287" i="123"/>
  <c r="E288" i="123"/>
  <c r="D288" i="123" s="1"/>
  <c r="F288" i="123"/>
  <c r="E289" i="123"/>
  <c r="D289" i="123" s="1"/>
  <c r="F289" i="123"/>
  <c r="E290" i="123"/>
  <c r="D290" i="123" s="1"/>
  <c r="F290" i="123"/>
  <c r="E291" i="123"/>
  <c r="D291" i="123" s="1"/>
  <c r="F291" i="123"/>
  <c r="E292" i="123"/>
  <c r="D292" i="123" s="1"/>
  <c r="F292" i="123"/>
  <c r="E293" i="123"/>
  <c r="D293" i="123" s="1"/>
  <c r="F293" i="123"/>
  <c r="E294" i="123"/>
  <c r="D294" i="123" s="1"/>
  <c r="F294" i="123"/>
  <c r="E295" i="123"/>
  <c r="D295" i="123" s="1"/>
  <c r="F295" i="123"/>
  <c r="E296" i="123"/>
  <c r="D296" i="123" s="1"/>
  <c r="F296" i="123"/>
  <c r="E297" i="123"/>
  <c r="D297" i="123" s="1"/>
  <c r="F297" i="123"/>
  <c r="E298" i="123"/>
  <c r="D298" i="123" s="1"/>
  <c r="F298" i="123"/>
  <c r="E299" i="123"/>
  <c r="D299" i="123" s="1"/>
  <c r="F299" i="123"/>
  <c r="E300" i="123"/>
  <c r="D300" i="123" s="1"/>
  <c r="F300" i="123"/>
  <c r="E301" i="123"/>
  <c r="D301" i="123" s="1"/>
  <c r="F301" i="123"/>
  <c r="E302" i="123"/>
  <c r="D302" i="123" s="1"/>
  <c r="F302" i="123"/>
  <c r="E303" i="123"/>
  <c r="D303" i="123" s="1"/>
  <c r="F303" i="123"/>
  <c r="E316" i="123"/>
  <c r="D316" i="123" s="1"/>
  <c r="F316" i="123"/>
  <c r="E317" i="123"/>
  <c r="D317" i="123" s="1"/>
  <c r="F317" i="123"/>
  <c r="E318" i="123"/>
  <c r="D318" i="123" s="1"/>
  <c r="F318" i="123"/>
  <c r="E319" i="123"/>
  <c r="D319" i="123" s="1"/>
  <c r="F319" i="123"/>
  <c r="E320" i="123"/>
  <c r="D320" i="123" s="1"/>
  <c r="F320" i="123"/>
  <c r="E321" i="123"/>
  <c r="D321" i="123" s="1"/>
  <c r="F321" i="123"/>
  <c r="E322" i="123"/>
  <c r="D322" i="123" s="1"/>
  <c r="F322" i="123"/>
  <c r="E323" i="123"/>
  <c r="D323" i="123" s="1"/>
  <c r="F323" i="123"/>
  <c r="E324" i="123"/>
  <c r="D324" i="123" s="1"/>
  <c r="F324" i="123"/>
  <c r="E325" i="123"/>
  <c r="D325" i="123" s="1"/>
  <c r="F325" i="123"/>
  <c r="E326" i="123"/>
  <c r="D326" i="123" s="1"/>
  <c r="F326" i="123"/>
  <c r="E327" i="123"/>
  <c r="D327" i="123" s="1"/>
  <c r="F327" i="123"/>
  <c r="E328" i="123"/>
  <c r="D328" i="123" s="1"/>
  <c r="F328" i="123"/>
  <c r="E329" i="123"/>
  <c r="D329" i="123" s="1"/>
  <c r="F329" i="123"/>
  <c r="E330" i="123"/>
  <c r="D330" i="123" s="1"/>
  <c r="F330" i="123"/>
  <c r="E331" i="123"/>
  <c r="D331" i="123" s="1"/>
  <c r="F331" i="123"/>
  <c r="E332" i="123"/>
  <c r="D332" i="123" s="1"/>
  <c r="F332" i="123"/>
  <c r="E333" i="123"/>
  <c r="D333" i="123" s="1"/>
  <c r="F333" i="123"/>
  <c r="E334" i="123"/>
  <c r="D334" i="123" s="1"/>
  <c r="F334" i="123"/>
  <c r="E335" i="123"/>
  <c r="D335" i="123" s="1"/>
  <c r="F335" i="123"/>
  <c r="E336" i="123"/>
  <c r="D336" i="123" s="1"/>
  <c r="F336" i="123"/>
  <c r="E337" i="123"/>
  <c r="D337" i="123" s="1"/>
  <c r="F337" i="123"/>
  <c r="E350" i="123"/>
  <c r="D350" i="123" s="1"/>
  <c r="E351" i="123"/>
  <c r="D351" i="123" s="1"/>
  <c r="F351" i="123"/>
  <c r="E352" i="123"/>
  <c r="D352" i="123" s="1"/>
  <c r="F352" i="123"/>
  <c r="E353" i="123"/>
  <c r="D353" i="123" s="1"/>
  <c r="F353" i="123"/>
  <c r="E354" i="123"/>
  <c r="D354" i="123" s="1"/>
  <c r="F354" i="123"/>
  <c r="E355" i="123"/>
  <c r="D355" i="123" s="1"/>
  <c r="F355" i="123"/>
  <c r="E356" i="123"/>
  <c r="D356" i="123" s="1"/>
  <c r="F356" i="123"/>
  <c r="E357" i="123"/>
  <c r="D357" i="123" s="1"/>
  <c r="F357" i="123"/>
  <c r="E358" i="123"/>
  <c r="D358" i="123" s="1"/>
  <c r="F358" i="123"/>
  <c r="E359" i="123"/>
  <c r="D359" i="123" s="1"/>
  <c r="F359" i="123"/>
  <c r="E360" i="123"/>
  <c r="D360" i="123" s="1"/>
  <c r="F360" i="123"/>
  <c r="E361" i="123"/>
  <c r="D361" i="123" s="1"/>
  <c r="F361" i="123"/>
  <c r="E362" i="123"/>
  <c r="D362" i="123" s="1"/>
  <c r="F362" i="123"/>
  <c r="E363" i="123"/>
  <c r="D363" i="123" s="1"/>
  <c r="F363" i="123"/>
  <c r="E364" i="123"/>
  <c r="D364" i="123" s="1"/>
  <c r="F364" i="123"/>
  <c r="E365" i="123"/>
  <c r="D365" i="123" s="1"/>
  <c r="F365" i="123"/>
  <c r="E366" i="123"/>
  <c r="D366" i="123" s="1"/>
  <c r="F366" i="123"/>
  <c r="E367" i="123"/>
  <c r="D367" i="123" s="1"/>
  <c r="F367" i="123"/>
  <c r="E368" i="123"/>
  <c r="D368" i="123" s="1"/>
  <c r="F368" i="123"/>
  <c r="E369" i="123"/>
  <c r="D369" i="123" s="1"/>
  <c r="F369" i="123"/>
  <c r="E370" i="123"/>
  <c r="D370" i="123" s="1"/>
  <c r="F370" i="123"/>
  <c r="E371" i="123"/>
  <c r="D371" i="123" s="1"/>
  <c r="F371" i="123"/>
  <c r="E384" i="123"/>
  <c r="D384" i="123" s="1"/>
  <c r="F384" i="123"/>
  <c r="E385" i="123"/>
  <c r="D385" i="123" s="1"/>
  <c r="F385" i="123"/>
  <c r="E386" i="123"/>
  <c r="D386" i="123" s="1"/>
  <c r="F386" i="123"/>
  <c r="E387" i="123"/>
  <c r="D387" i="123" s="1"/>
  <c r="F387" i="123"/>
  <c r="E388" i="123"/>
  <c r="D388" i="123" s="1"/>
  <c r="F388" i="123"/>
  <c r="E389" i="123"/>
  <c r="D389" i="123" s="1"/>
  <c r="F389" i="123"/>
  <c r="E390" i="123"/>
  <c r="D390" i="123" s="1"/>
  <c r="F390" i="123"/>
  <c r="E391" i="123"/>
  <c r="D391" i="123" s="1"/>
  <c r="F391" i="123"/>
  <c r="E392" i="123"/>
  <c r="D392" i="123" s="1"/>
  <c r="F392" i="123"/>
  <c r="E393" i="123"/>
  <c r="D393" i="123" s="1"/>
  <c r="F393" i="123"/>
  <c r="E394" i="123"/>
  <c r="D394" i="123" s="1"/>
  <c r="F394" i="123"/>
  <c r="E395" i="123"/>
  <c r="D395" i="123" s="1"/>
  <c r="F395" i="123"/>
  <c r="E396" i="123"/>
  <c r="D396" i="123" s="1"/>
  <c r="F396" i="123"/>
  <c r="E397" i="123"/>
  <c r="D397" i="123" s="1"/>
  <c r="F397" i="123"/>
  <c r="E398" i="123"/>
  <c r="D398" i="123" s="1"/>
  <c r="F398" i="123"/>
  <c r="E399" i="123"/>
  <c r="D399" i="123" s="1"/>
  <c r="F399" i="123"/>
  <c r="E400" i="123"/>
  <c r="D400" i="123" s="1"/>
  <c r="F400" i="123"/>
  <c r="E401" i="123"/>
  <c r="D401" i="123" s="1"/>
  <c r="F401" i="123"/>
  <c r="E402" i="123"/>
  <c r="D402" i="123" s="1"/>
  <c r="F402" i="123"/>
  <c r="E403" i="123"/>
  <c r="D403" i="123" s="1"/>
  <c r="F403" i="123"/>
  <c r="E404" i="123"/>
  <c r="D404" i="123" s="1"/>
  <c r="F404" i="123"/>
  <c r="E405" i="123"/>
  <c r="D405" i="123" s="1"/>
  <c r="F405" i="123"/>
  <c r="E418" i="123"/>
  <c r="D418" i="123" s="1"/>
  <c r="F418" i="123"/>
  <c r="E419" i="123"/>
  <c r="D419" i="123" s="1"/>
  <c r="F419" i="123"/>
  <c r="E420" i="123"/>
  <c r="D420" i="123" s="1"/>
  <c r="F420" i="123"/>
  <c r="E421" i="123"/>
  <c r="D421" i="123" s="1"/>
  <c r="F421" i="123"/>
  <c r="E422" i="123"/>
  <c r="D422" i="123" s="1"/>
  <c r="F422" i="123"/>
  <c r="E423" i="123"/>
  <c r="D423" i="123" s="1"/>
  <c r="F423" i="123"/>
  <c r="E424" i="123"/>
  <c r="D424" i="123" s="1"/>
  <c r="F424" i="123"/>
  <c r="E425" i="123"/>
  <c r="D425" i="123" s="1"/>
  <c r="F425" i="123"/>
  <c r="E426" i="123"/>
  <c r="D426" i="123" s="1"/>
  <c r="F426" i="123"/>
  <c r="E427" i="123"/>
  <c r="D427" i="123" s="1"/>
  <c r="F427" i="123"/>
  <c r="E428" i="123"/>
  <c r="D428" i="123" s="1"/>
  <c r="F428" i="123"/>
  <c r="E429" i="123"/>
  <c r="D429" i="123" s="1"/>
  <c r="F429" i="123"/>
  <c r="E430" i="123"/>
  <c r="D430" i="123" s="1"/>
  <c r="F430" i="123"/>
  <c r="E431" i="123"/>
  <c r="D431" i="123" s="1"/>
  <c r="F431" i="123"/>
  <c r="E432" i="123"/>
  <c r="D432" i="123" s="1"/>
  <c r="F432" i="123"/>
  <c r="E433" i="123"/>
  <c r="D433" i="123" s="1"/>
  <c r="F433" i="123"/>
  <c r="E434" i="123"/>
  <c r="D434" i="123" s="1"/>
  <c r="F434" i="123"/>
  <c r="E435" i="123"/>
  <c r="D435" i="123" s="1"/>
  <c r="F435" i="123"/>
  <c r="E436" i="123"/>
  <c r="D436" i="123" s="1"/>
  <c r="F436" i="123"/>
  <c r="E437" i="123"/>
  <c r="D437" i="123" s="1"/>
  <c r="F437" i="123"/>
  <c r="E438" i="123"/>
  <c r="D438" i="123" s="1"/>
  <c r="F438" i="123"/>
  <c r="E439" i="123"/>
  <c r="D439" i="123" s="1"/>
  <c r="F439" i="123"/>
  <c r="E452" i="123"/>
  <c r="D452" i="123" s="1"/>
  <c r="F452" i="123"/>
  <c r="E453" i="123"/>
  <c r="D453" i="123" s="1"/>
  <c r="F453" i="123"/>
  <c r="E454" i="123"/>
  <c r="D454" i="123" s="1"/>
  <c r="F454" i="123"/>
  <c r="E455" i="123"/>
  <c r="D455" i="123" s="1"/>
  <c r="F455" i="123"/>
  <c r="E456" i="123"/>
  <c r="D456" i="123" s="1"/>
  <c r="F456" i="123"/>
  <c r="E457" i="123"/>
  <c r="D457" i="123" s="1"/>
  <c r="F457" i="123"/>
  <c r="E458" i="123"/>
  <c r="D458" i="123" s="1"/>
  <c r="F458" i="123"/>
  <c r="E459" i="123"/>
  <c r="D459" i="123" s="1"/>
  <c r="F459" i="123"/>
  <c r="E460" i="123"/>
  <c r="D460" i="123" s="1"/>
  <c r="F460" i="123"/>
  <c r="E461" i="123"/>
  <c r="D461" i="123" s="1"/>
  <c r="F461" i="123"/>
  <c r="E462" i="123"/>
  <c r="D462" i="123" s="1"/>
  <c r="F462" i="123"/>
  <c r="E463" i="123"/>
  <c r="D463" i="123" s="1"/>
  <c r="F463" i="123"/>
  <c r="E464" i="123"/>
  <c r="D464" i="123" s="1"/>
  <c r="F464" i="123"/>
  <c r="E465" i="123"/>
  <c r="D465" i="123" s="1"/>
  <c r="F465" i="123"/>
  <c r="E466" i="123"/>
  <c r="D466" i="123" s="1"/>
  <c r="F466" i="123"/>
  <c r="E467" i="123"/>
  <c r="D467" i="123" s="1"/>
  <c r="F467" i="123"/>
  <c r="E468" i="123"/>
  <c r="D468" i="123" s="1"/>
  <c r="F468" i="123"/>
  <c r="E469" i="123"/>
  <c r="D469" i="123" s="1"/>
  <c r="F469" i="123"/>
  <c r="E470" i="123"/>
  <c r="D470" i="123" s="1"/>
  <c r="F470" i="123"/>
  <c r="E471" i="123"/>
  <c r="D471" i="123" s="1"/>
  <c r="F471" i="123"/>
  <c r="E472" i="123"/>
  <c r="D472" i="123" s="1"/>
  <c r="F472" i="123"/>
  <c r="E473" i="123"/>
  <c r="D473" i="123" s="1"/>
  <c r="F473" i="123"/>
  <c r="H316" i="123" l="1"/>
  <c r="H282" i="123"/>
  <c r="J282" i="123"/>
  <c r="L282" i="123"/>
  <c r="G23" i="114" s="1"/>
  <c r="E23" i="114" s="1"/>
  <c r="L44" i="123"/>
  <c r="L10" i="123"/>
  <c r="L452" i="123"/>
  <c r="G28" i="114" s="1"/>
  <c r="E28" i="114" s="1"/>
  <c r="L418" i="123"/>
  <c r="L384" i="123"/>
  <c r="L350" i="123"/>
  <c r="G25" i="114" s="1"/>
  <c r="L316" i="123"/>
  <c r="L248" i="123"/>
  <c r="L214" i="123"/>
  <c r="L180" i="123"/>
  <c r="L112" i="123"/>
  <c r="L78" i="123"/>
  <c r="J215" i="123"/>
  <c r="K215" i="123" s="1"/>
  <c r="J214" i="123"/>
  <c r="K214" i="123" s="1"/>
  <c r="J13" i="123"/>
  <c r="K13" i="123" s="1"/>
  <c r="J31" i="123"/>
  <c r="K31" i="123" s="1"/>
  <c r="J29" i="123"/>
  <c r="K29" i="123" s="1"/>
  <c r="J27" i="123"/>
  <c r="K27" i="123" s="1"/>
  <c r="J25" i="123"/>
  <c r="K25" i="123" s="1"/>
  <c r="J23" i="123"/>
  <c r="K23" i="123" s="1"/>
  <c r="J21" i="123"/>
  <c r="K21" i="123" s="1"/>
  <c r="J19" i="123"/>
  <c r="K19" i="123" s="1"/>
  <c r="J17" i="123"/>
  <c r="K17" i="123" s="1"/>
  <c r="J15" i="123"/>
  <c r="K15" i="123" s="1"/>
  <c r="J11" i="123"/>
  <c r="K11" i="123" s="1"/>
  <c r="J30" i="123"/>
  <c r="K30" i="123" s="1"/>
  <c r="J28" i="123"/>
  <c r="K28" i="123" s="1"/>
  <c r="J26" i="123"/>
  <c r="K26" i="123" s="1"/>
  <c r="J24" i="123"/>
  <c r="K24" i="123" s="1"/>
  <c r="J22" i="123"/>
  <c r="K22" i="123" s="1"/>
  <c r="J20" i="123"/>
  <c r="K20" i="123" s="1"/>
  <c r="J18" i="123"/>
  <c r="K18" i="123" s="1"/>
  <c r="J16" i="123"/>
  <c r="K16" i="123" s="1"/>
  <c r="J14" i="123"/>
  <c r="K14" i="123" s="1"/>
  <c r="J12" i="123"/>
  <c r="K12" i="123" s="1"/>
  <c r="J10" i="123"/>
  <c r="H180" i="123"/>
  <c r="J180" i="123"/>
  <c r="H256" i="123"/>
  <c r="J328" i="123"/>
  <c r="K328" i="123" s="1"/>
  <c r="H302" i="123"/>
  <c r="J426" i="123"/>
  <c r="K426" i="123" s="1"/>
  <c r="H423" i="123"/>
  <c r="J399" i="123"/>
  <c r="K399" i="123" s="1"/>
  <c r="J186" i="123"/>
  <c r="K186" i="123" s="1"/>
  <c r="J336" i="123"/>
  <c r="K336" i="123" s="1"/>
  <c r="H321" i="123"/>
  <c r="J93" i="123"/>
  <c r="K93" i="123" s="1"/>
  <c r="J55" i="123"/>
  <c r="K55" i="123" s="1"/>
  <c r="H215" i="123"/>
  <c r="H473" i="123"/>
  <c r="H88" i="123"/>
  <c r="H56" i="123"/>
  <c r="J44" i="123"/>
  <c r="K44" i="123" s="1"/>
  <c r="H30" i="123"/>
  <c r="H439" i="123"/>
  <c r="H356" i="123"/>
  <c r="H189" i="123"/>
  <c r="H19" i="123"/>
  <c r="H330" i="123"/>
  <c r="J256" i="123"/>
  <c r="K256" i="123" s="1"/>
  <c r="H250" i="123"/>
  <c r="H234" i="123"/>
  <c r="H214" i="123"/>
  <c r="J194" i="123"/>
  <c r="K194" i="123" s="1"/>
  <c r="J88" i="123"/>
  <c r="K88" i="123" s="1"/>
  <c r="H86" i="123"/>
  <c r="H78" i="123"/>
  <c r="J463" i="123"/>
  <c r="K463" i="123" s="1"/>
  <c r="H318" i="123"/>
  <c r="H300" i="123"/>
  <c r="J47" i="123"/>
  <c r="K47" i="123" s="1"/>
  <c r="H27" i="123"/>
  <c r="H405" i="123"/>
  <c r="J393" i="123"/>
  <c r="K393" i="123" s="1"/>
  <c r="J391" i="123"/>
  <c r="K391" i="123" s="1"/>
  <c r="J325" i="123"/>
  <c r="K325" i="123" s="1"/>
  <c r="H223" i="123"/>
  <c r="J221" i="123"/>
  <c r="K221" i="123" s="1"/>
  <c r="H49" i="123"/>
  <c r="H429" i="123"/>
  <c r="H404" i="123"/>
  <c r="H398" i="123"/>
  <c r="J322" i="123"/>
  <c r="K322" i="123" s="1"/>
  <c r="H267" i="123"/>
  <c r="J265" i="123"/>
  <c r="K265" i="123" s="1"/>
  <c r="H96" i="123"/>
  <c r="H87" i="123"/>
  <c r="J85" i="123"/>
  <c r="K85" i="123" s="1"/>
  <c r="H28" i="123"/>
  <c r="H388" i="123"/>
  <c r="J431" i="123"/>
  <c r="K431" i="123" s="1"/>
  <c r="H431" i="123"/>
  <c r="H296" i="123"/>
  <c r="J296" i="123"/>
  <c r="K296" i="123" s="1"/>
  <c r="J94" i="123"/>
  <c r="K94" i="123" s="1"/>
  <c r="H94" i="123"/>
  <c r="J367" i="123"/>
  <c r="K367" i="123" s="1"/>
  <c r="J361" i="123"/>
  <c r="K361" i="123" s="1"/>
  <c r="H121" i="123"/>
  <c r="H457" i="123"/>
  <c r="H401" i="123"/>
  <c r="H332" i="123"/>
  <c r="J332" i="123"/>
  <c r="K332" i="123" s="1"/>
  <c r="H297" i="123"/>
  <c r="H286" i="123"/>
  <c r="J286" i="123"/>
  <c r="K286" i="123" s="1"/>
  <c r="J199" i="123"/>
  <c r="K199" i="123" s="1"/>
  <c r="H113" i="123"/>
  <c r="J113" i="123"/>
  <c r="K113" i="123" s="1"/>
  <c r="H303" i="123"/>
  <c r="J235" i="123"/>
  <c r="K235" i="123" s="1"/>
  <c r="H235" i="123"/>
  <c r="J52" i="123"/>
  <c r="K52" i="123" s="1"/>
  <c r="H119" i="123"/>
  <c r="J48" i="123"/>
  <c r="K48" i="123" s="1"/>
  <c r="J465" i="123"/>
  <c r="K465" i="123" s="1"/>
  <c r="H437" i="123"/>
  <c r="J435" i="123"/>
  <c r="K435" i="123" s="1"/>
  <c r="H425" i="123"/>
  <c r="H359" i="123"/>
  <c r="J330" i="123"/>
  <c r="K330" i="123" s="1"/>
  <c r="J302" i="123"/>
  <c r="K302" i="123" s="1"/>
  <c r="J293" i="123"/>
  <c r="K293" i="123" s="1"/>
  <c r="H292" i="123"/>
  <c r="J121" i="123"/>
  <c r="K121" i="123" s="1"/>
  <c r="J461" i="123"/>
  <c r="K461" i="123" s="1"/>
  <c r="H421" i="123"/>
  <c r="J351" i="123"/>
  <c r="K351" i="123" s="1"/>
  <c r="H333" i="123"/>
  <c r="J323" i="123"/>
  <c r="K323" i="123" s="1"/>
  <c r="H298" i="123"/>
  <c r="H291" i="123"/>
  <c r="J252" i="123"/>
  <c r="K252" i="123" s="1"/>
  <c r="H99" i="123"/>
  <c r="H48" i="123"/>
  <c r="H14" i="123"/>
  <c r="H251" i="123"/>
  <c r="J251" i="123"/>
  <c r="K251" i="123" s="1"/>
  <c r="J184" i="123"/>
  <c r="K184" i="123" s="1"/>
  <c r="H184" i="123"/>
  <c r="H362" i="123"/>
  <c r="J362" i="123"/>
  <c r="K362" i="123" s="1"/>
  <c r="J254" i="123"/>
  <c r="K254" i="123" s="1"/>
  <c r="H254" i="123"/>
  <c r="H327" i="123"/>
  <c r="J327" i="123"/>
  <c r="K327" i="123" s="1"/>
  <c r="J389" i="123"/>
  <c r="K389" i="123" s="1"/>
  <c r="H389" i="123"/>
  <c r="J364" i="123"/>
  <c r="K364" i="123" s="1"/>
  <c r="H364" i="123"/>
  <c r="J284" i="123"/>
  <c r="K284" i="123" s="1"/>
  <c r="H284" i="123"/>
  <c r="J230" i="123"/>
  <c r="K230" i="123" s="1"/>
  <c r="H230" i="123"/>
  <c r="J197" i="123"/>
  <c r="K197" i="123" s="1"/>
  <c r="H197" i="123"/>
  <c r="H185" i="123"/>
  <c r="J185" i="123"/>
  <c r="K185" i="123" s="1"/>
  <c r="J123" i="123"/>
  <c r="K123" i="123" s="1"/>
  <c r="H123" i="123"/>
  <c r="J57" i="123"/>
  <c r="K57" i="123" s="1"/>
  <c r="H57" i="123"/>
  <c r="J453" i="123"/>
  <c r="K453" i="123" s="1"/>
  <c r="H453" i="123"/>
  <c r="H433" i="123"/>
  <c r="J419" i="123"/>
  <c r="K419" i="123" s="1"/>
  <c r="J405" i="123"/>
  <c r="K405" i="123" s="1"/>
  <c r="J404" i="123"/>
  <c r="K404" i="123" s="1"/>
  <c r="H357" i="123"/>
  <c r="J357" i="123"/>
  <c r="K357" i="123" s="1"/>
  <c r="J324" i="123"/>
  <c r="K324" i="123" s="1"/>
  <c r="H324" i="123"/>
  <c r="J297" i="123"/>
  <c r="K297" i="123" s="1"/>
  <c r="H262" i="123"/>
  <c r="J262" i="123"/>
  <c r="K262" i="123" s="1"/>
  <c r="J249" i="123"/>
  <c r="K249" i="123" s="1"/>
  <c r="H231" i="123"/>
  <c r="J231" i="123"/>
  <c r="K231" i="123" s="1"/>
  <c r="J219" i="123"/>
  <c r="K219" i="123" s="1"/>
  <c r="H219" i="123"/>
  <c r="J195" i="123"/>
  <c r="K195" i="123" s="1"/>
  <c r="J115" i="123"/>
  <c r="K115" i="123" s="1"/>
  <c r="H115" i="123"/>
  <c r="J79" i="123"/>
  <c r="K79" i="123" s="1"/>
  <c r="H79" i="123"/>
  <c r="J65" i="123"/>
  <c r="K65" i="123" s="1"/>
  <c r="H65" i="123"/>
  <c r="H11" i="123"/>
  <c r="H459" i="123"/>
  <c r="J459" i="123"/>
  <c r="K459" i="123" s="1"/>
  <c r="J439" i="123"/>
  <c r="K439" i="123" s="1"/>
  <c r="J437" i="123"/>
  <c r="K437" i="123" s="1"/>
  <c r="J429" i="123"/>
  <c r="K429" i="123" s="1"/>
  <c r="J403" i="123"/>
  <c r="K403" i="123" s="1"/>
  <c r="J390" i="123"/>
  <c r="K390" i="123" s="1"/>
  <c r="H390" i="123"/>
  <c r="J363" i="123"/>
  <c r="K363" i="123" s="1"/>
  <c r="H363" i="123"/>
  <c r="H334" i="123"/>
  <c r="J334" i="123"/>
  <c r="K334" i="123" s="1"/>
  <c r="H328" i="123"/>
  <c r="H266" i="123"/>
  <c r="J266" i="123"/>
  <c r="K266" i="123" s="1"/>
  <c r="J258" i="123"/>
  <c r="K258" i="123" s="1"/>
  <c r="H225" i="123"/>
  <c r="J225" i="123"/>
  <c r="K225" i="123" s="1"/>
  <c r="H196" i="123"/>
  <c r="H128" i="123"/>
  <c r="J119" i="123"/>
  <c r="K119" i="123" s="1"/>
  <c r="J99" i="123"/>
  <c r="K99" i="123" s="1"/>
  <c r="J96" i="123"/>
  <c r="K96" i="123" s="1"/>
  <c r="J95" i="123"/>
  <c r="K95" i="123" s="1"/>
  <c r="J469" i="123"/>
  <c r="K469" i="123" s="1"/>
  <c r="H469" i="123"/>
  <c r="H467" i="123"/>
  <c r="J434" i="123"/>
  <c r="K434" i="123" s="1"/>
  <c r="J423" i="123"/>
  <c r="K423" i="123" s="1"/>
  <c r="J421" i="123"/>
  <c r="K421" i="123" s="1"/>
  <c r="J370" i="123"/>
  <c r="K370" i="123" s="1"/>
  <c r="J337" i="123"/>
  <c r="K337" i="123" s="1"/>
  <c r="H337" i="123"/>
  <c r="J233" i="123"/>
  <c r="K233" i="123" s="1"/>
  <c r="H232" i="123"/>
  <c r="J232" i="123"/>
  <c r="K232" i="123" s="1"/>
  <c r="H226" i="123"/>
  <c r="J223" i="123"/>
  <c r="K223" i="123" s="1"/>
  <c r="H221" i="123"/>
  <c r="H220" i="123"/>
  <c r="J220" i="123"/>
  <c r="K220" i="123" s="1"/>
  <c r="H195" i="123"/>
  <c r="H190" i="123"/>
  <c r="J190" i="123"/>
  <c r="K190" i="123" s="1"/>
  <c r="H95" i="123"/>
  <c r="H80" i="123"/>
  <c r="J80" i="123"/>
  <c r="K80" i="123" s="1"/>
  <c r="J64" i="123"/>
  <c r="K64" i="123" s="1"/>
  <c r="H64" i="123"/>
  <c r="H12" i="123"/>
  <c r="J63" i="123"/>
  <c r="K63" i="123" s="1"/>
  <c r="J56" i="123"/>
  <c r="K56" i="123" s="1"/>
  <c r="H22" i="123"/>
  <c r="J473" i="123"/>
  <c r="K473" i="123" s="1"/>
  <c r="H471" i="123"/>
  <c r="H463" i="123"/>
  <c r="J457" i="123"/>
  <c r="K457" i="123" s="1"/>
  <c r="H455" i="123"/>
  <c r="J427" i="123"/>
  <c r="K427" i="123" s="1"/>
  <c r="J401" i="123"/>
  <c r="K401" i="123" s="1"/>
  <c r="J396" i="123"/>
  <c r="K396" i="123" s="1"/>
  <c r="H393" i="123"/>
  <c r="J387" i="123"/>
  <c r="K387" i="123" s="1"/>
  <c r="J365" i="123"/>
  <c r="K365" i="123" s="1"/>
  <c r="H365" i="123"/>
  <c r="J359" i="123"/>
  <c r="K359" i="123" s="1"/>
  <c r="J354" i="123"/>
  <c r="K354" i="123" s="1"/>
  <c r="H322" i="123"/>
  <c r="J321" i="123"/>
  <c r="K321" i="123" s="1"/>
  <c r="H317" i="123"/>
  <c r="J316" i="123"/>
  <c r="K316" i="123" s="1"/>
  <c r="J300" i="123"/>
  <c r="K300" i="123" s="1"/>
  <c r="J298" i="123"/>
  <c r="K298" i="123" s="1"/>
  <c r="H287" i="123"/>
  <c r="J263" i="123"/>
  <c r="K263" i="123" s="1"/>
  <c r="H257" i="123"/>
  <c r="J189" i="123"/>
  <c r="K189" i="123" s="1"/>
  <c r="J132" i="123"/>
  <c r="K132" i="123" s="1"/>
  <c r="J90" i="123"/>
  <c r="K90" i="123" s="1"/>
  <c r="J58" i="123"/>
  <c r="K58" i="123" s="1"/>
  <c r="H58" i="123"/>
  <c r="J49" i="123"/>
  <c r="K49" i="123" s="1"/>
  <c r="H25" i="123"/>
  <c r="H399" i="123"/>
  <c r="J385" i="123"/>
  <c r="K385" i="123" s="1"/>
  <c r="H367" i="123"/>
  <c r="H351" i="123"/>
  <c r="J318" i="123"/>
  <c r="K318" i="123" s="1"/>
  <c r="J268" i="123"/>
  <c r="K268" i="123" s="1"/>
  <c r="H261" i="123"/>
  <c r="H260" i="123"/>
  <c r="J86" i="123"/>
  <c r="K86" i="123" s="1"/>
  <c r="J60" i="123"/>
  <c r="K60" i="123" s="1"/>
  <c r="H44" i="123"/>
  <c r="H384" i="123"/>
  <c r="J384" i="123"/>
  <c r="H456" i="123"/>
  <c r="J456" i="123"/>
  <c r="K456" i="123" s="1"/>
  <c r="J388" i="123"/>
  <c r="K388" i="123" s="1"/>
  <c r="H385" i="123"/>
  <c r="H350" i="123"/>
  <c r="J350" i="123"/>
  <c r="J326" i="123"/>
  <c r="K326" i="123" s="1"/>
  <c r="H326" i="123"/>
  <c r="J320" i="123"/>
  <c r="K320" i="123" s="1"/>
  <c r="H301" i="123"/>
  <c r="J301" i="123"/>
  <c r="K301" i="123" s="1"/>
  <c r="J292" i="123"/>
  <c r="K292" i="123" s="1"/>
  <c r="J471" i="123"/>
  <c r="K471" i="123" s="1"/>
  <c r="H468" i="123"/>
  <c r="J468" i="123"/>
  <c r="K468" i="123" s="1"/>
  <c r="H465" i="123"/>
  <c r="J470" i="123"/>
  <c r="K470" i="123" s="1"/>
  <c r="H470" i="123"/>
  <c r="H460" i="123"/>
  <c r="J460" i="123"/>
  <c r="K460" i="123" s="1"/>
  <c r="J454" i="123"/>
  <c r="K454" i="123" s="1"/>
  <c r="H454" i="123"/>
  <c r="H432" i="123"/>
  <c r="J432" i="123"/>
  <c r="K432" i="123" s="1"/>
  <c r="H424" i="123"/>
  <c r="J424" i="123"/>
  <c r="K424" i="123" s="1"/>
  <c r="H395" i="123"/>
  <c r="J395" i="123"/>
  <c r="K395" i="123" s="1"/>
  <c r="J371" i="123"/>
  <c r="K371" i="123" s="1"/>
  <c r="H371" i="123"/>
  <c r="H366" i="123"/>
  <c r="J366" i="123"/>
  <c r="K366" i="123" s="1"/>
  <c r="H353" i="123"/>
  <c r="J353" i="123"/>
  <c r="K353" i="123" s="1"/>
  <c r="H285" i="123"/>
  <c r="J285" i="123"/>
  <c r="K285" i="123" s="1"/>
  <c r="H472" i="123"/>
  <c r="J472" i="123"/>
  <c r="K472" i="123" s="1"/>
  <c r="J466" i="123"/>
  <c r="K466" i="123" s="1"/>
  <c r="H466" i="123"/>
  <c r="J397" i="123"/>
  <c r="K397" i="123" s="1"/>
  <c r="H397" i="123"/>
  <c r="H392" i="123"/>
  <c r="J392" i="123"/>
  <c r="K392" i="123" s="1"/>
  <c r="J355" i="123"/>
  <c r="K355" i="123" s="1"/>
  <c r="H355" i="123"/>
  <c r="H331" i="123"/>
  <c r="J331" i="123"/>
  <c r="K331" i="123" s="1"/>
  <c r="H290" i="123"/>
  <c r="J290" i="123"/>
  <c r="K290" i="123" s="1"/>
  <c r="J462" i="123"/>
  <c r="K462" i="123" s="1"/>
  <c r="H462" i="123"/>
  <c r="J455" i="123"/>
  <c r="K455" i="123" s="1"/>
  <c r="H452" i="123"/>
  <c r="J452" i="123"/>
  <c r="H436" i="123"/>
  <c r="J436" i="123"/>
  <c r="K436" i="123" s="1"/>
  <c r="J433" i="123"/>
  <c r="K433" i="123" s="1"/>
  <c r="H428" i="123"/>
  <c r="J428" i="123"/>
  <c r="K428" i="123" s="1"/>
  <c r="J425" i="123"/>
  <c r="K425" i="123" s="1"/>
  <c r="H420" i="123"/>
  <c r="J420" i="123"/>
  <c r="K420" i="123" s="1"/>
  <c r="J402" i="123"/>
  <c r="K402" i="123" s="1"/>
  <c r="H402" i="123"/>
  <c r="H391" i="123"/>
  <c r="J360" i="123"/>
  <c r="K360" i="123" s="1"/>
  <c r="H360" i="123"/>
  <c r="J295" i="123"/>
  <c r="K295" i="123" s="1"/>
  <c r="H295" i="123"/>
  <c r="J467" i="123"/>
  <c r="K467" i="123" s="1"/>
  <c r="H464" i="123"/>
  <c r="J464" i="123"/>
  <c r="K464" i="123" s="1"/>
  <c r="H461" i="123"/>
  <c r="J458" i="123"/>
  <c r="K458" i="123" s="1"/>
  <c r="H458" i="123"/>
  <c r="J438" i="123"/>
  <c r="K438" i="123" s="1"/>
  <c r="H435" i="123"/>
  <c r="J430" i="123"/>
  <c r="K430" i="123" s="1"/>
  <c r="H427" i="123"/>
  <c r="J422" i="123"/>
  <c r="K422" i="123" s="1"/>
  <c r="H419" i="123"/>
  <c r="H400" i="123"/>
  <c r="J400" i="123"/>
  <c r="K400" i="123" s="1"/>
  <c r="J386" i="123"/>
  <c r="K386" i="123" s="1"/>
  <c r="H386" i="123"/>
  <c r="H369" i="123"/>
  <c r="J369" i="123"/>
  <c r="K369" i="123" s="1"/>
  <c r="H358" i="123"/>
  <c r="J358" i="123"/>
  <c r="K358" i="123" s="1"/>
  <c r="J288" i="123"/>
  <c r="K288" i="123" s="1"/>
  <c r="H288" i="123"/>
  <c r="H255" i="123"/>
  <c r="J255" i="123"/>
  <c r="K255" i="123" s="1"/>
  <c r="J269" i="123"/>
  <c r="K269" i="123" s="1"/>
  <c r="H269" i="123"/>
  <c r="J267" i="123"/>
  <c r="K267" i="123" s="1"/>
  <c r="H227" i="123"/>
  <c r="J227" i="123"/>
  <c r="K227" i="123" s="1"/>
  <c r="H217" i="123"/>
  <c r="J217" i="123"/>
  <c r="K217" i="123" s="1"/>
  <c r="H129" i="123"/>
  <c r="J129" i="123"/>
  <c r="K129" i="123" s="1"/>
  <c r="J126" i="123"/>
  <c r="K126" i="123" s="1"/>
  <c r="H126" i="123"/>
  <c r="H117" i="123"/>
  <c r="J117" i="123"/>
  <c r="K117" i="123" s="1"/>
  <c r="H116" i="123"/>
  <c r="J116" i="123"/>
  <c r="K116" i="123" s="1"/>
  <c r="H112" i="123"/>
  <c r="J112" i="123"/>
  <c r="H59" i="123"/>
  <c r="J59" i="123"/>
  <c r="K59" i="123" s="1"/>
  <c r="H21" i="123"/>
  <c r="H18" i="123"/>
  <c r="H396" i="123"/>
  <c r="J394" i="123"/>
  <c r="K394" i="123" s="1"/>
  <c r="H370" i="123"/>
  <c r="J368" i="123"/>
  <c r="K368" i="123" s="1"/>
  <c r="H354" i="123"/>
  <c r="J352" i="123"/>
  <c r="K352" i="123" s="1"/>
  <c r="J329" i="123"/>
  <c r="K329" i="123" s="1"/>
  <c r="H329" i="123"/>
  <c r="J299" i="123"/>
  <c r="K299" i="123" s="1"/>
  <c r="H299" i="123"/>
  <c r="J283" i="123"/>
  <c r="K283" i="123" s="1"/>
  <c r="H283" i="123"/>
  <c r="J260" i="123"/>
  <c r="K260" i="123" s="1"/>
  <c r="J253" i="123"/>
  <c r="K253" i="123" s="1"/>
  <c r="H253" i="123"/>
  <c r="H228" i="123"/>
  <c r="J228" i="123"/>
  <c r="K228" i="123" s="1"/>
  <c r="H201" i="123"/>
  <c r="J201" i="123"/>
  <c r="K201" i="123" s="1"/>
  <c r="J188" i="123"/>
  <c r="K188" i="123" s="1"/>
  <c r="H188" i="123"/>
  <c r="J50" i="123"/>
  <c r="K50" i="123" s="1"/>
  <c r="H50" i="123"/>
  <c r="H438" i="123"/>
  <c r="H434" i="123"/>
  <c r="H430" i="123"/>
  <c r="H426" i="123"/>
  <c r="H422" i="123"/>
  <c r="H418" i="123"/>
  <c r="H403" i="123"/>
  <c r="J398" i="123"/>
  <c r="K398" i="123" s="1"/>
  <c r="H394" i="123"/>
  <c r="H387" i="123"/>
  <c r="H368" i="123"/>
  <c r="H361" i="123"/>
  <c r="J356" i="123"/>
  <c r="K356" i="123" s="1"/>
  <c r="H352" i="123"/>
  <c r="H336" i="123"/>
  <c r="H335" i="123"/>
  <c r="J335" i="123"/>
  <c r="K335" i="123" s="1"/>
  <c r="H325" i="123"/>
  <c r="H323" i="123"/>
  <c r="J294" i="123"/>
  <c r="K294" i="123" s="1"/>
  <c r="H294" i="123"/>
  <c r="H289" i="123"/>
  <c r="J289" i="123"/>
  <c r="K289" i="123" s="1"/>
  <c r="J264" i="123"/>
  <c r="K264" i="123" s="1"/>
  <c r="H264" i="123"/>
  <c r="H259" i="123"/>
  <c r="J259" i="123"/>
  <c r="K259" i="123" s="1"/>
  <c r="H252" i="123"/>
  <c r="J250" i="123"/>
  <c r="K250" i="123" s="1"/>
  <c r="H249" i="123"/>
  <c r="J192" i="123"/>
  <c r="K192" i="123" s="1"/>
  <c r="H192" i="123"/>
  <c r="H82" i="123"/>
  <c r="J82" i="123"/>
  <c r="K82" i="123" s="1"/>
  <c r="H224" i="123"/>
  <c r="J224" i="123"/>
  <c r="K224" i="123" s="1"/>
  <c r="J193" i="123"/>
  <c r="K193" i="123" s="1"/>
  <c r="H193" i="123"/>
  <c r="J418" i="123"/>
  <c r="H320" i="123"/>
  <c r="H319" i="123"/>
  <c r="J319" i="123"/>
  <c r="K319" i="123" s="1"/>
  <c r="H268" i="123"/>
  <c r="H265" i="123"/>
  <c r="H258" i="123"/>
  <c r="J248" i="123"/>
  <c r="H248" i="123"/>
  <c r="H181" i="123"/>
  <c r="J181" i="123"/>
  <c r="K181" i="123" s="1"/>
  <c r="H132" i="123"/>
  <c r="H127" i="123"/>
  <c r="J127" i="123"/>
  <c r="K127" i="123" s="1"/>
  <c r="H15" i="123"/>
  <c r="H10" i="123"/>
  <c r="H293" i="123"/>
  <c r="J291" i="123"/>
  <c r="K291" i="123" s="1"/>
  <c r="H263" i="123"/>
  <c r="J261" i="123"/>
  <c r="K261" i="123" s="1"/>
  <c r="J218" i="123"/>
  <c r="K218" i="123" s="1"/>
  <c r="H218" i="123"/>
  <c r="H216" i="123"/>
  <c r="J216" i="123"/>
  <c r="K216" i="123" s="1"/>
  <c r="J187" i="123"/>
  <c r="K187" i="123" s="1"/>
  <c r="H187" i="123"/>
  <c r="H183" i="123"/>
  <c r="J183" i="123"/>
  <c r="K183" i="123" s="1"/>
  <c r="H133" i="123"/>
  <c r="J133" i="123"/>
  <c r="K133" i="123" s="1"/>
  <c r="H131" i="123"/>
  <c r="J131" i="123"/>
  <c r="K131" i="123" s="1"/>
  <c r="H125" i="123"/>
  <c r="J125" i="123"/>
  <c r="K125" i="123" s="1"/>
  <c r="H124" i="123"/>
  <c r="J124" i="123"/>
  <c r="K124" i="123" s="1"/>
  <c r="H120" i="123"/>
  <c r="J120" i="123"/>
  <c r="K120" i="123" s="1"/>
  <c r="H98" i="123"/>
  <c r="J98" i="123"/>
  <c r="K98" i="123" s="1"/>
  <c r="H60" i="123"/>
  <c r="H17" i="123"/>
  <c r="H13" i="123"/>
  <c r="J333" i="123"/>
  <c r="K333" i="123" s="1"/>
  <c r="J317" i="123"/>
  <c r="K317" i="123" s="1"/>
  <c r="J303" i="123"/>
  <c r="K303" i="123" s="1"/>
  <c r="J287" i="123"/>
  <c r="K287" i="123" s="1"/>
  <c r="J257" i="123"/>
  <c r="K257" i="123" s="1"/>
  <c r="J234" i="123"/>
  <c r="K234" i="123" s="1"/>
  <c r="H233" i="123"/>
  <c r="H229" i="123"/>
  <c r="J229" i="123"/>
  <c r="K229" i="123" s="1"/>
  <c r="H191" i="123"/>
  <c r="J191" i="123"/>
  <c r="K191" i="123" s="1"/>
  <c r="H182" i="123"/>
  <c r="J182" i="123"/>
  <c r="K182" i="123" s="1"/>
  <c r="H130" i="123"/>
  <c r="J130" i="123"/>
  <c r="K130" i="123" s="1"/>
  <c r="J118" i="123"/>
  <c r="K118" i="123" s="1"/>
  <c r="H118" i="123"/>
  <c r="H20" i="123"/>
  <c r="H16" i="123"/>
  <c r="J222" i="123"/>
  <c r="K222" i="123" s="1"/>
  <c r="J200" i="123"/>
  <c r="K200" i="123" s="1"/>
  <c r="H199" i="123"/>
  <c r="H198" i="123"/>
  <c r="J198" i="123"/>
  <c r="K198" i="123" s="1"/>
  <c r="H186" i="123"/>
  <c r="H51" i="123"/>
  <c r="J51" i="123"/>
  <c r="K51" i="123" s="1"/>
  <c r="H29" i="123"/>
  <c r="H26" i="123"/>
  <c r="H24" i="123"/>
  <c r="H23" i="123"/>
  <c r="J226" i="123"/>
  <c r="K226" i="123" s="1"/>
  <c r="H222" i="123"/>
  <c r="H200" i="123"/>
  <c r="H194" i="123"/>
  <c r="H93" i="123"/>
  <c r="J92" i="123"/>
  <c r="K92" i="123" s="1"/>
  <c r="H92" i="123"/>
  <c r="J91" i="123"/>
  <c r="K91" i="123" s="1"/>
  <c r="H91" i="123"/>
  <c r="H85" i="123"/>
  <c r="H84" i="123"/>
  <c r="J84" i="123"/>
  <c r="K84" i="123" s="1"/>
  <c r="J83" i="123"/>
  <c r="K83" i="123" s="1"/>
  <c r="H83" i="123"/>
  <c r="J78" i="123"/>
  <c r="H52" i="123"/>
  <c r="H31" i="123"/>
  <c r="J196" i="123"/>
  <c r="K196" i="123" s="1"/>
  <c r="J128" i="123"/>
  <c r="K128" i="123" s="1"/>
  <c r="J122" i="123"/>
  <c r="K122" i="123" s="1"/>
  <c r="H122" i="123"/>
  <c r="J114" i="123"/>
  <c r="K114" i="123" s="1"/>
  <c r="H114" i="123"/>
  <c r="H97" i="123"/>
  <c r="J97" i="123"/>
  <c r="K97" i="123" s="1"/>
  <c r="H90" i="123"/>
  <c r="H89" i="123"/>
  <c r="J89" i="123"/>
  <c r="K89" i="123" s="1"/>
  <c r="H81" i="123"/>
  <c r="J81" i="123"/>
  <c r="K81" i="123" s="1"/>
  <c r="H63" i="123"/>
  <c r="J62" i="123"/>
  <c r="K62" i="123" s="1"/>
  <c r="H62" i="123"/>
  <c r="J61" i="123"/>
  <c r="K61" i="123" s="1"/>
  <c r="H61" i="123"/>
  <c r="H55" i="123"/>
  <c r="H54" i="123"/>
  <c r="J54" i="123"/>
  <c r="K54" i="123" s="1"/>
  <c r="J53" i="123"/>
  <c r="K53" i="123" s="1"/>
  <c r="H53" i="123"/>
  <c r="H47" i="123"/>
  <c r="J46" i="123"/>
  <c r="K46" i="123" s="1"/>
  <c r="H46" i="123"/>
  <c r="J45" i="123"/>
  <c r="K45" i="123" s="1"/>
  <c r="H45" i="123"/>
  <c r="J87" i="123"/>
  <c r="K87" i="123" s="1"/>
  <c r="F18" i="124" l="1"/>
  <c r="G18" i="124" s="1"/>
  <c r="M282" i="123"/>
  <c r="F23" i="114" s="1"/>
  <c r="K282" i="123"/>
  <c r="N282" i="123" s="1"/>
  <c r="I23" i="114" s="1"/>
  <c r="K10" i="123"/>
  <c r="N10" i="123" s="1"/>
  <c r="M10" i="123"/>
  <c r="F15" i="114" s="1"/>
  <c r="M248" i="123"/>
  <c r="F22" i="114" s="1"/>
  <c r="N214" i="123"/>
  <c r="M78" i="123"/>
  <c r="F17" i="114" s="1"/>
  <c r="M214" i="123"/>
  <c r="F21" i="114" s="1"/>
  <c r="M350" i="123"/>
  <c r="F25" i="114" s="1"/>
  <c r="N316" i="123"/>
  <c r="M112" i="123"/>
  <c r="F18" i="114" s="1"/>
  <c r="M384" i="123"/>
  <c r="F26" i="114" s="1"/>
  <c r="N44" i="123"/>
  <c r="M418" i="123"/>
  <c r="F27" i="114" s="1"/>
  <c r="M44" i="123"/>
  <c r="F16" i="114" s="1"/>
  <c r="M180" i="123"/>
  <c r="F20" i="114" s="1"/>
  <c r="M316" i="123"/>
  <c r="F24" i="114" s="1"/>
  <c r="M452" i="123"/>
  <c r="F28" i="114" s="1"/>
  <c r="K209" i="123"/>
  <c r="D209" i="123" s="1"/>
  <c r="I221" i="123" s="1"/>
  <c r="K175" i="123"/>
  <c r="D175" i="123" s="1"/>
  <c r="K39" i="123"/>
  <c r="K311" i="123"/>
  <c r="D311" i="123" s="1"/>
  <c r="I320" i="123" s="1"/>
  <c r="K248" i="123"/>
  <c r="N248" i="123" s="1"/>
  <c r="K418" i="123"/>
  <c r="N418" i="123" s="1"/>
  <c r="K112" i="123"/>
  <c r="N112" i="123" s="1"/>
  <c r="K73" i="123"/>
  <c r="D73" i="123" s="1"/>
  <c r="I89" i="123" s="1"/>
  <c r="K277" i="123"/>
  <c r="D277" i="123" s="1"/>
  <c r="I282" i="123" s="1"/>
  <c r="K413" i="123"/>
  <c r="D413" i="123" s="1"/>
  <c r="I419" i="123" s="1"/>
  <c r="K107" i="123"/>
  <c r="D107" i="123" s="1"/>
  <c r="I128" i="123" s="1"/>
  <c r="K452" i="123"/>
  <c r="N452" i="123" s="1"/>
  <c r="K180" i="123"/>
  <c r="N180" i="123" s="1"/>
  <c r="K78" i="123"/>
  <c r="N78" i="123" s="1"/>
  <c r="K243" i="123"/>
  <c r="K350" i="123"/>
  <c r="N350" i="123" s="1"/>
  <c r="K384" i="123"/>
  <c r="N384" i="123" s="1"/>
  <c r="K447" i="123"/>
  <c r="D447" i="123" s="1"/>
  <c r="I452" i="123" s="1"/>
  <c r="K345" i="123"/>
  <c r="D345" i="123" s="1"/>
  <c r="I361" i="123" s="1"/>
  <c r="K5" i="123"/>
  <c r="D5" i="123" s="1"/>
  <c r="I23" i="123" s="1"/>
  <c r="K379" i="123"/>
  <c r="D379" i="123" s="1"/>
  <c r="I392" i="123" s="1"/>
  <c r="H23" i="114" l="1"/>
  <c r="H18" i="124"/>
  <c r="I15" i="123"/>
  <c r="I30" i="123"/>
  <c r="I22" i="123"/>
  <c r="I31" i="123"/>
  <c r="I21" i="123"/>
  <c r="I16" i="123"/>
  <c r="I11" i="123"/>
  <c r="I20" i="123"/>
  <c r="I12" i="123"/>
  <c r="I25" i="123"/>
  <c r="I10" i="123"/>
  <c r="I13" i="123"/>
  <c r="I19" i="123"/>
  <c r="I24" i="123"/>
  <c r="I27" i="123"/>
  <c r="I17" i="123"/>
  <c r="I28" i="123"/>
  <c r="I29" i="123"/>
  <c r="I26" i="123"/>
  <c r="I18" i="123"/>
  <c r="I14" i="123"/>
  <c r="I95" i="123"/>
  <c r="I83" i="123"/>
  <c r="I99" i="123"/>
  <c r="I94" i="123"/>
  <c r="I90" i="123"/>
  <c r="I82" i="123"/>
  <c r="I92" i="123"/>
  <c r="I80" i="123"/>
  <c r="I97" i="123"/>
  <c r="I87" i="123"/>
  <c r="I78" i="123"/>
  <c r="I98" i="123"/>
  <c r="I86" i="123"/>
  <c r="I85" i="123"/>
  <c r="I91" i="123"/>
  <c r="I84" i="123"/>
  <c r="I79" i="123"/>
  <c r="I93" i="123"/>
  <c r="I96" i="123"/>
  <c r="I88" i="123"/>
  <c r="I81" i="123"/>
  <c r="I114" i="123"/>
  <c r="I131" i="123"/>
  <c r="I133" i="123"/>
  <c r="I115" i="123"/>
  <c r="I126" i="123"/>
  <c r="I124" i="123"/>
  <c r="I132" i="123"/>
  <c r="I129" i="123"/>
  <c r="I125" i="123"/>
  <c r="I113" i="123"/>
  <c r="I122" i="123"/>
  <c r="I118" i="123"/>
  <c r="I117" i="123"/>
  <c r="I120" i="123"/>
  <c r="I123" i="123"/>
  <c r="I116" i="123"/>
  <c r="I119" i="123"/>
  <c r="I121" i="123"/>
  <c r="I127" i="123"/>
  <c r="I130" i="123"/>
  <c r="I112" i="123"/>
  <c r="I200" i="123"/>
  <c r="I201" i="123"/>
  <c r="I198" i="123"/>
  <c r="I180" i="123"/>
  <c r="I196" i="123"/>
  <c r="I195" i="123"/>
  <c r="I185" i="123"/>
  <c r="I197" i="123"/>
  <c r="I190" i="123"/>
  <c r="I183" i="123"/>
  <c r="I181" i="123"/>
  <c r="I199" i="123"/>
  <c r="I188" i="123"/>
  <c r="I193" i="123"/>
  <c r="I192" i="123"/>
  <c r="I194" i="123"/>
  <c r="I191" i="123"/>
  <c r="I189" i="123"/>
  <c r="I182" i="123"/>
  <c r="I184" i="123"/>
  <c r="I187" i="123"/>
  <c r="I186" i="123"/>
  <c r="I228" i="123"/>
  <c r="I230" i="123"/>
  <c r="I225" i="123"/>
  <c r="I227" i="123"/>
  <c r="I229" i="123"/>
  <c r="I215" i="123"/>
  <c r="I226" i="123"/>
  <c r="I222" i="123"/>
  <c r="I235" i="123"/>
  <c r="I218" i="123"/>
  <c r="I224" i="123"/>
  <c r="I223" i="123"/>
  <c r="I217" i="123"/>
  <c r="I232" i="123"/>
  <c r="I219" i="123"/>
  <c r="I233" i="123"/>
  <c r="I231" i="123"/>
  <c r="I216" i="123"/>
  <c r="I234" i="123"/>
  <c r="I220" i="123"/>
  <c r="I214" i="123"/>
  <c r="I288" i="123"/>
  <c r="I291" i="123"/>
  <c r="I297" i="123"/>
  <c r="I289" i="123"/>
  <c r="I284" i="123"/>
  <c r="I283" i="123"/>
  <c r="I295" i="123"/>
  <c r="I290" i="123"/>
  <c r="I301" i="123"/>
  <c r="I303" i="123"/>
  <c r="I286" i="123"/>
  <c r="I287" i="123"/>
  <c r="I292" i="123"/>
  <c r="I300" i="123"/>
  <c r="I293" i="123"/>
  <c r="I296" i="123"/>
  <c r="I298" i="123"/>
  <c r="I302" i="123"/>
  <c r="I285" i="123"/>
  <c r="I299" i="123"/>
  <c r="I294" i="123"/>
  <c r="I327" i="123"/>
  <c r="I324" i="123"/>
  <c r="I331" i="123"/>
  <c r="I336" i="123"/>
  <c r="I325" i="123"/>
  <c r="I333" i="123"/>
  <c r="I326" i="123"/>
  <c r="I322" i="123"/>
  <c r="I317" i="123"/>
  <c r="I335" i="123"/>
  <c r="I328" i="123"/>
  <c r="I319" i="123"/>
  <c r="I321" i="123"/>
  <c r="I323" i="123"/>
  <c r="I329" i="123"/>
  <c r="I318" i="123"/>
  <c r="I337" i="123"/>
  <c r="I330" i="123"/>
  <c r="I332" i="123"/>
  <c r="I334" i="123"/>
  <c r="I316" i="123"/>
  <c r="I399" i="123"/>
  <c r="I400" i="123"/>
  <c r="I403" i="123"/>
  <c r="I389" i="123"/>
  <c r="I398" i="123"/>
  <c r="I397" i="123"/>
  <c r="I404" i="123"/>
  <c r="I396" i="123"/>
  <c r="I393" i="123"/>
  <c r="I391" i="123"/>
  <c r="I395" i="123"/>
  <c r="I405" i="123"/>
  <c r="I385" i="123"/>
  <c r="I388" i="123"/>
  <c r="I390" i="123"/>
  <c r="I394" i="123"/>
  <c r="I401" i="123"/>
  <c r="I387" i="123"/>
  <c r="I402" i="123"/>
  <c r="I386" i="123"/>
  <c r="I439" i="123"/>
  <c r="I384" i="123"/>
  <c r="I431" i="123"/>
  <c r="I433" i="123"/>
  <c r="I422" i="123"/>
  <c r="I426" i="123"/>
  <c r="I436" i="123"/>
  <c r="I423" i="123"/>
  <c r="I421" i="123"/>
  <c r="I432" i="123"/>
  <c r="I425" i="123"/>
  <c r="I427" i="123"/>
  <c r="I424" i="123"/>
  <c r="I435" i="123"/>
  <c r="I428" i="123"/>
  <c r="I420" i="123"/>
  <c r="I437" i="123"/>
  <c r="I434" i="123"/>
  <c r="I430" i="123"/>
  <c r="I429" i="123"/>
  <c r="I438" i="123"/>
  <c r="I418" i="123"/>
  <c r="I465" i="123"/>
  <c r="I458" i="123"/>
  <c r="I471" i="123"/>
  <c r="I461" i="123"/>
  <c r="I460" i="123"/>
  <c r="I466" i="123"/>
  <c r="I456" i="123"/>
  <c r="I468" i="123"/>
  <c r="I457" i="123"/>
  <c r="I473" i="123"/>
  <c r="I462" i="123"/>
  <c r="I472" i="123"/>
  <c r="I470" i="123"/>
  <c r="I453" i="123"/>
  <c r="I469" i="123"/>
  <c r="I459" i="123"/>
  <c r="I464" i="123"/>
  <c r="I467" i="123"/>
  <c r="I454" i="123"/>
  <c r="I463" i="123"/>
  <c r="I455" i="123"/>
  <c r="I357" i="123"/>
  <c r="I352" i="123"/>
  <c r="I353" i="123"/>
  <c r="I370" i="123"/>
  <c r="I366" i="123"/>
  <c r="I365" i="123"/>
  <c r="I371" i="123"/>
  <c r="I358" i="123"/>
  <c r="I356" i="123"/>
  <c r="I369" i="123"/>
  <c r="I360" i="123"/>
  <c r="I364" i="123"/>
  <c r="I368" i="123"/>
  <c r="I359" i="123"/>
  <c r="I367" i="123"/>
  <c r="I362" i="123"/>
  <c r="I354" i="123"/>
  <c r="I363" i="123"/>
  <c r="I355" i="123"/>
  <c r="I351" i="123"/>
  <c r="I350" i="123"/>
  <c r="I28" i="114"/>
  <c r="I31" i="114"/>
  <c r="I30" i="114"/>
  <c r="I33" i="114"/>
  <c r="I29" i="114"/>
  <c r="I32" i="114"/>
  <c r="D243" i="123"/>
  <c r="D39" i="123"/>
  <c r="D312" i="123"/>
  <c r="D6" i="123"/>
  <c r="D346" i="123"/>
  <c r="D176" i="123"/>
  <c r="D210" i="123"/>
  <c r="D74" i="123"/>
  <c r="D414" i="123"/>
  <c r="D278" i="123"/>
  <c r="D380" i="123"/>
  <c r="D448" i="123"/>
  <c r="D108" i="123"/>
  <c r="I44" i="123" l="1"/>
  <c r="I63" i="123"/>
  <c r="I57" i="123"/>
  <c r="I56" i="123"/>
  <c r="I50" i="123"/>
  <c r="I47" i="123"/>
  <c r="I64" i="123"/>
  <c r="I58" i="123"/>
  <c r="I52" i="123"/>
  <c r="I60" i="123"/>
  <c r="I45" i="123"/>
  <c r="I59" i="123"/>
  <c r="I51" i="123"/>
  <c r="I53" i="123"/>
  <c r="I46" i="123"/>
  <c r="I65" i="123"/>
  <c r="I54" i="123"/>
  <c r="I49" i="123"/>
  <c r="I55" i="123"/>
  <c r="I61" i="123"/>
  <c r="I48" i="123"/>
  <c r="I62" i="123"/>
  <c r="I248" i="123"/>
  <c r="I259" i="123"/>
  <c r="I254" i="123"/>
  <c r="I266" i="123"/>
  <c r="I261" i="123"/>
  <c r="I264" i="123"/>
  <c r="I250" i="123"/>
  <c r="I265" i="123"/>
  <c r="I267" i="123"/>
  <c r="I262" i="123"/>
  <c r="I256" i="123"/>
  <c r="I269" i="123"/>
  <c r="I252" i="123"/>
  <c r="I249" i="123"/>
  <c r="I268" i="123"/>
  <c r="I263" i="123"/>
  <c r="I257" i="123"/>
  <c r="I260" i="123"/>
  <c r="I255" i="123"/>
  <c r="I253" i="123"/>
  <c r="I258" i="123"/>
  <c r="I251" i="123"/>
  <c r="D244" i="123"/>
  <c r="D40" i="123"/>
  <c r="G32" i="124" l="1"/>
  <c r="G31" i="124"/>
  <c r="G30" i="124"/>
  <c r="G29" i="124"/>
  <c r="G28" i="124"/>
  <c r="G27" i="124"/>
  <c r="G26" i="124"/>
  <c r="G25" i="124"/>
  <c r="G23" i="124"/>
  <c r="G22" i="124"/>
  <c r="B15" i="114" l="1"/>
  <c r="E20" i="116" l="1"/>
  <c r="G15" i="114"/>
  <c r="E15" i="114" s="1"/>
  <c r="I15" i="114"/>
  <c r="L9" i="115"/>
  <c r="M9" i="115"/>
  <c r="O9" i="115"/>
  <c r="O10" i="115"/>
  <c r="O12" i="115"/>
  <c r="O13" i="115"/>
  <c r="O14" i="115"/>
  <c r="O16" i="115"/>
  <c r="O17" i="115"/>
  <c r="O18" i="115"/>
  <c r="L10" i="115"/>
  <c r="L11" i="115"/>
  <c r="L12" i="115"/>
  <c r="L13" i="115"/>
  <c r="L14" i="115"/>
  <c r="L16" i="115"/>
  <c r="L17" i="115"/>
  <c r="L18" i="115"/>
  <c r="S9" i="115" l="1"/>
  <c r="R9" i="115"/>
  <c r="H17" i="124"/>
  <c r="J17" i="124" s="1"/>
  <c r="H15" i="114"/>
  <c r="E37" i="116"/>
  <c r="F37" i="116" l="1"/>
  <c r="E21" i="116" s="1"/>
  <c r="D21" i="116"/>
  <c r="I47" i="115"/>
  <c r="H47" i="115"/>
  <c r="D47" i="115"/>
  <c r="C47" i="115"/>
  <c r="I46" i="115"/>
  <c r="I42" i="115"/>
  <c r="I43" i="115"/>
  <c r="N29" i="115" s="1"/>
  <c r="I44" i="115"/>
  <c r="I45" i="115"/>
  <c r="N27" i="115" s="1"/>
  <c r="I41" i="115"/>
  <c r="H42" i="115"/>
  <c r="H43" i="115"/>
  <c r="H44" i="115"/>
  <c r="H45" i="115"/>
  <c r="H46" i="115"/>
  <c r="H41" i="115"/>
  <c r="D42" i="115"/>
  <c r="D43" i="115"/>
  <c r="J29" i="115" s="1"/>
  <c r="D44" i="115"/>
  <c r="D45" i="115"/>
  <c r="D46" i="115"/>
  <c r="C42" i="115"/>
  <c r="C43" i="115"/>
  <c r="C44" i="115"/>
  <c r="C45" i="115"/>
  <c r="C46" i="115"/>
  <c r="N13" i="115" l="1"/>
  <c r="N24" i="115"/>
  <c r="N23" i="115"/>
  <c r="J13" i="115"/>
  <c r="J23" i="115"/>
  <c r="J24" i="115"/>
  <c r="N21" i="115"/>
  <c r="N20" i="115"/>
  <c r="J21" i="115"/>
  <c r="J20" i="115"/>
  <c r="J10" i="115"/>
  <c r="J27" i="115"/>
  <c r="N10" i="115"/>
  <c r="Q29" i="115"/>
  <c r="S29" i="115"/>
  <c r="R29" i="115"/>
  <c r="Q9" i="115"/>
  <c r="Q20" i="115" l="1"/>
  <c r="R20" i="115"/>
  <c r="S20" i="115"/>
  <c r="Q24" i="115"/>
  <c r="S24" i="115"/>
  <c r="R24" i="115"/>
  <c r="Q21" i="115"/>
  <c r="R21" i="115"/>
  <c r="S21" i="115"/>
  <c r="Q23" i="115"/>
  <c r="R23" i="115"/>
  <c r="S23" i="115"/>
  <c r="R27" i="115"/>
  <c r="S27" i="115"/>
  <c r="I13" i="138" s="1"/>
  <c r="Q27" i="115"/>
  <c r="F13" i="138" s="1"/>
  <c r="M16" i="115"/>
  <c r="M13" i="115"/>
  <c r="M12" i="115"/>
  <c r="M11" i="115"/>
  <c r="H13" i="138" l="1"/>
  <c r="J13" i="138" s="1"/>
  <c r="H14" i="138"/>
  <c r="G13" i="138"/>
  <c r="S14" i="115"/>
  <c r="I16" i="124"/>
  <c r="Q12" i="115"/>
  <c r="R12" i="115"/>
  <c r="S12" i="115"/>
  <c r="Q13" i="115"/>
  <c r="R13" i="115"/>
  <c r="Q11" i="115"/>
  <c r="F13" i="124" s="1"/>
  <c r="R11" i="115"/>
  <c r="H13" i="124" s="1"/>
  <c r="S11" i="115"/>
  <c r="I13" i="124" s="1"/>
  <c r="S13" i="115"/>
  <c r="R14" i="115"/>
  <c r="S16" i="115"/>
  <c r="S17" i="115"/>
  <c r="S18" i="115"/>
  <c r="M10" i="115"/>
  <c r="H16" i="138" l="1"/>
  <c r="I11" i="138"/>
  <c r="I12" i="138"/>
  <c r="R17" i="115"/>
  <c r="H11" i="138" s="1"/>
  <c r="H16" i="124"/>
  <c r="I15" i="124"/>
  <c r="J13" i="124"/>
  <c r="G13" i="124"/>
  <c r="R18" i="115"/>
  <c r="R16" i="115"/>
  <c r="Q17" i="115"/>
  <c r="Q14" i="115"/>
  <c r="S10" i="115"/>
  <c r="I12" i="124" s="1"/>
  <c r="Q10" i="115"/>
  <c r="R10" i="115"/>
  <c r="S8" i="115"/>
  <c r="F16" i="138" l="1"/>
  <c r="G16" i="138" s="1"/>
  <c r="H15" i="138"/>
  <c r="F11" i="138"/>
  <c r="H12" i="138"/>
  <c r="F16" i="124"/>
  <c r="J16" i="124" s="1"/>
  <c r="H12" i="124"/>
  <c r="H15" i="124"/>
  <c r="Q16" i="115"/>
  <c r="F12" i="138" s="1"/>
  <c r="G12" i="138" s="1"/>
  <c r="Q18" i="115"/>
  <c r="J16" i="138" l="1"/>
  <c r="G16" i="124"/>
  <c r="J12" i="138"/>
  <c r="G11" i="138"/>
  <c r="J11" i="138"/>
  <c r="F12" i="124"/>
  <c r="J12" i="124" s="1"/>
  <c r="F15" i="124"/>
  <c r="J15" i="124" s="1"/>
  <c r="R8" i="115"/>
  <c r="G12" i="124" l="1"/>
  <c r="G15" i="124"/>
  <c r="B27" i="114"/>
  <c r="G27" i="114" l="1"/>
  <c r="E27" i="114" s="1"/>
  <c r="I27" i="114"/>
  <c r="H30" i="114"/>
  <c r="H32" i="114"/>
  <c r="H34" i="114"/>
  <c r="H35" i="114"/>
  <c r="H31" i="114"/>
  <c r="H29" i="114"/>
  <c r="H33" i="114"/>
  <c r="H36" i="114"/>
  <c r="B26" i="114"/>
  <c r="B24" i="114"/>
  <c r="B22" i="114"/>
  <c r="B21" i="114"/>
  <c r="B20" i="114"/>
  <c r="G24" i="114" l="1"/>
  <c r="E24" i="114" s="1"/>
  <c r="G26" i="114"/>
  <c r="E26" i="114" s="1"/>
  <c r="G21" i="114"/>
  <c r="G22" i="114"/>
  <c r="E22" i="114" s="1"/>
  <c r="G20" i="114"/>
  <c r="E20" i="114" s="1"/>
  <c r="I21" i="114"/>
  <c r="I26" i="114"/>
  <c r="I22" i="114"/>
  <c r="I24" i="114"/>
  <c r="I20" i="114"/>
  <c r="E25" i="114"/>
  <c r="I25" i="114"/>
  <c r="B19" i="114"/>
  <c r="B17" i="114"/>
  <c r="B16" i="114"/>
  <c r="I14" i="138" l="1"/>
  <c r="I15" i="138"/>
  <c r="F14" i="138"/>
  <c r="G14" i="138" s="1"/>
  <c r="F15" i="138"/>
  <c r="G15" i="138" s="1"/>
  <c r="G19" i="114"/>
  <c r="E19" i="114" s="1"/>
  <c r="I14" i="124"/>
  <c r="H14" i="124"/>
  <c r="G18" i="114"/>
  <c r="E18" i="114" s="1"/>
  <c r="G16" i="114"/>
  <c r="E16" i="114" s="1"/>
  <c r="H11" i="124"/>
  <c r="G17" i="114"/>
  <c r="F14" i="124"/>
  <c r="G14" i="124" s="1"/>
  <c r="E21" i="114"/>
  <c r="I18" i="114"/>
  <c r="I19" i="114"/>
  <c r="I16" i="114"/>
  <c r="I17" i="114"/>
  <c r="F11" i="124"/>
  <c r="H17" i="138" l="1"/>
  <c r="F17" i="138"/>
  <c r="G17" i="138" s="1"/>
  <c r="H17" i="114"/>
  <c r="I18" i="138"/>
  <c r="I17" i="138"/>
  <c r="H18" i="138"/>
  <c r="F18" i="138"/>
  <c r="G18" i="138" s="1"/>
  <c r="I18" i="124"/>
  <c r="E17" i="114"/>
  <c r="G11" i="124"/>
  <c r="H21" i="114" l="1"/>
  <c r="H28" i="114"/>
  <c r="H18" i="114"/>
  <c r="H27" i="114"/>
  <c r="H26" i="114"/>
  <c r="H25" i="114"/>
  <c r="H24" i="114"/>
  <c r="H22" i="114"/>
  <c r="H20" i="114"/>
  <c r="H16" i="114"/>
  <c r="J14" i="138" l="1"/>
  <c r="J15" i="138"/>
  <c r="J14" i="124"/>
  <c r="I11" i="124"/>
  <c r="J11" i="124" s="1"/>
  <c r="H19" i="114"/>
  <c r="J18" i="138" l="1"/>
  <c r="J17" i="138"/>
  <c r="J18" i="124"/>
  <c r="J34" i="124" s="1"/>
  <c r="J65" i="124" s="1"/>
  <c r="J34" i="138" l="1"/>
  <c r="J65" i="138" s="1"/>
  <c r="J67" i="138" s="1"/>
  <c r="I4" i="138" s="1"/>
  <c r="K19" i="124"/>
  <c r="K17" i="124"/>
  <c r="K20" i="124"/>
  <c r="K14" i="124"/>
  <c r="K13" i="124"/>
  <c r="K16" i="124"/>
  <c r="K15" i="124"/>
  <c r="K12" i="124"/>
  <c r="K18" i="124"/>
  <c r="K40" i="124"/>
  <c r="K45" i="124"/>
  <c r="K51" i="124"/>
  <c r="K53" i="124"/>
  <c r="K46" i="124"/>
  <c r="K54" i="124"/>
  <c r="K55" i="124"/>
  <c r="K48" i="124"/>
  <c r="K43" i="124"/>
  <c r="K41" i="124"/>
  <c r="K42" i="124"/>
  <c r="K50" i="124"/>
  <c r="K58" i="124"/>
  <c r="K47" i="124"/>
  <c r="K49" i="124"/>
  <c r="K44" i="124"/>
  <c r="K52" i="124"/>
  <c r="K60" i="124"/>
  <c r="K57" i="124"/>
  <c r="K59" i="124"/>
  <c r="K56" i="124"/>
  <c r="K39" i="124"/>
  <c r="K27" i="124"/>
  <c r="K24" i="124"/>
  <c r="K32" i="124"/>
  <c r="K28" i="124"/>
  <c r="K29" i="124"/>
  <c r="K26" i="124"/>
  <c r="K23" i="124"/>
  <c r="K21" i="124"/>
  <c r="K30" i="124"/>
  <c r="K25" i="124"/>
  <c r="K31" i="124"/>
  <c r="K22" i="124"/>
  <c r="K11" i="124"/>
  <c r="J67" i="124"/>
  <c r="I4" i="124" s="1"/>
  <c r="K30" i="138" l="1"/>
  <c r="K11" i="138"/>
  <c r="K32" i="138"/>
  <c r="K23" i="138"/>
  <c r="K14" i="138"/>
  <c r="K53" i="138"/>
  <c r="K51" i="138"/>
  <c r="K54" i="138"/>
  <c r="K39" i="138"/>
  <c r="K59" i="138"/>
  <c r="K55" i="138"/>
  <c r="K31" i="138"/>
  <c r="K15" i="138"/>
  <c r="K24" i="138"/>
  <c r="K20" i="138"/>
  <c r="K19" i="138"/>
  <c r="K50" i="138"/>
  <c r="K48" i="138"/>
  <c r="K56" i="138"/>
  <c r="K29" i="138"/>
  <c r="K52" i="138"/>
  <c r="K18" i="138"/>
  <c r="K16" i="138"/>
  <c r="K43" i="138"/>
  <c r="K26" i="138"/>
  <c r="K22" i="138"/>
  <c r="K41" i="138"/>
  <c r="K49" i="138"/>
  <c r="K42" i="138"/>
  <c r="K21" i="138"/>
  <c r="K40" i="138"/>
  <c r="K60" i="138"/>
  <c r="K12" i="138"/>
  <c r="K13" i="138"/>
  <c r="K47" i="138"/>
  <c r="K28" i="138"/>
  <c r="K57" i="138"/>
  <c r="K45" i="138"/>
  <c r="K17" i="138"/>
  <c r="K44" i="138"/>
  <c r="K27" i="138"/>
  <c r="K46" i="138"/>
  <c r="K25" i="138"/>
  <c r="K58" i="1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Kieran Davis</author>
  </authors>
  <commentList>
    <comment ref="E10" authorId="0" shapeId="0" xr:uid="{00000000-0006-0000-0400-000001000000}">
      <text>
        <r>
          <rPr>
            <sz val="9"/>
            <color indexed="81"/>
            <rFont val="Tahoma"/>
            <family val="2"/>
          </rPr>
          <t>When Selecting a cable it is appropriate to set it up in "Cable Availability Data" Sheet. For each cable name selected a cable type and then apply sensitivities</t>
        </r>
      </text>
    </comment>
    <comment ref="O14" authorId="0" shapeId="0" xr:uid="{00000000-0006-0000-0400-000002000000}">
      <text>
        <r>
          <rPr>
            <sz val="9"/>
            <color indexed="81"/>
            <rFont val="Tahoma"/>
            <family val="2"/>
          </rPr>
          <t>This varible is changed via the same cell on the "Example Project"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Kieran Davis</author>
  </authors>
  <commentList>
    <comment ref="E10" authorId="0" shapeId="0" xr:uid="{00000000-0006-0000-0500-000001000000}">
      <text>
        <r>
          <rPr>
            <sz val="9"/>
            <color indexed="81"/>
            <rFont val="Tahoma"/>
            <family val="2"/>
          </rPr>
          <t>When Selecting a cable it is apprioate to set it up in "Cable Availability Data" Sheet. For each cable name selected a cable type and then apply sensitivities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Kieran Davis</author>
  </authors>
  <commentList>
    <comment ref="C5" authorId="0" shapeId="0" xr:uid="{00000000-0006-0000-0600-000001000000}">
      <text>
        <r>
          <rPr>
            <sz val="9"/>
            <color indexed="81"/>
            <rFont val="Tahoma"/>
            <family val="2"/>
          </rPr>
          <t xml:space="preserve">MTTR factor scales the MTTR depending on the factor entered below. This has been fixed and project speciifc factors can be applied on the Converter Type selection. 
</t>
        </r>
      </text>
    </comment>
    <comment ref="C14" authorId="0" shapeId="0" xr:uid="{00000000-0006-0000-0600-000002000000}">
      <text>
        <r>
          <rPr>
            <sz val="9"/>
            <color indexed="81"/>
            <rFont val="Tahoma"/>
            <family val="2"/>
          </rPr>
          <t xml:space="preserve">MTTR Selection factor – Select this according to converter risk, standard is Medium case based on CIGRE B4 biannual reliability surveys. Project can be adjusted by project speciifc design.
</t>
        </r>
      </text>
    </comment>
    <comment ref="D14" authorId="0" shapeId="0" xr:uid="{00000000-0006-0000-0600-000003000000}">
      <text>
        <r>
          <rPr>
            <sz val="9"/>
            <color indexed="81"/>
            <rFont val="Tahoma"/>
            <family val="2"/>
          </rPr>
          <t>MTTR Selection factor – changed on Example project
.</t>
        </r>
      </text>
    </comment>
    <comment ref="E14" authorId="0" shapeId="0" xr:uid="{00000000-0006-0000-0600-000004000000}">
      <text>
        <r>
          <rPr>
            <sz val="9"/>
            <color indexed="81"/>
            <rFont val="Tahoma"/>
            <family val="2"/>
          </rPr>
          <t>MTBF; sum of all the MTBF for all components of the converter as in “Converter Components Database”, otherwise equal to the input in the table below.</t>
        </r>
      </text>
    </comment>
    <comment ref="F14" authorId="0" shapeId="0" xr:uid="{00000000-0006-0000-0600-000005000000}">
      <text>
        <r>
          <rPr>
            <sz val="9"/>
            <color indexed="81"/>
            <rFont val="Tahoma"/>
            <family val="2"/>
          </rPr>
          <t>MTTR :sum of all the MTTR for all components of the converter as in “Converter Components Database”, otherwise equal to the input in the table below.</t>
        </r>
      </text>
    </comment>
    <comment ref="G14" authorId="0" shapeId="0" xr:uid="{00000000-0006-0000-0600-000006000000}">
      <text>
        <r>
          <rPr>
            <sz val="9"/>
            <color indexed="81"/>
            <rFont val="Tahoma"/>
            <family val="2"/>
          </rPr>
          <t>This is calculated on “Converter Components Database” sheet from the sum of all components of the converter, calculated from the MTBF data from CIGRE</t>
        </r>
      </text>
    </comment>
    <comment ref="H14" authorId="0" shapeId="0" xr:uid="{00000000-0006-0000-0600-000007000000}">
      <text>
        <r>
          <rPr>
            <sz val="9"/>
            <color indexed="81"/>
            <rFont val="Tahoma"/>
            <family val="2"/>
          </rPr>
          <t xml:space="preserve">This is the output of this sheet which is then called by the appropriate sheet when selected. </t>
        </r>
      </text>
    </comment>
    <comment ref="I14" authorId="0" shapeId="0" xr:uid="{00000000-0006-0000-0600-000008000000}">
      <text>
        <r>
          <rPr>
            <sz val="9"/>
            <color indexed="81"/>
            <rFont val="Tahoma"/>
            <family val="2"/>
          </rPr>
          <t xml:space="preserve">Available Capacity is the capacity that remains after a single fault in the equipment, and will depend on the converter type and arrangement. This is input in the “Converter Components Database” </t>
        </r>
        <r>
          <rPr>
            <b/>
            <sz val="9"/>
            <color indexed="81"/>
            <rFont val="Tahoma"/>
            <family val="2"/>
          </rPr>
          <t>Worksheet.</t>
        </r>
      </text>
    </comment>
    <comment ref="C43" authorId="0" shapeId="0" xr:uid="{00000000-0006-0000-0600-000009000000}">
      <text>
        <r>
          <rPr>
            <sz val="9"/>
            <color indexed="81"/>
            <rFont val="Tahoma"/>
            <family val="2"/>
          </rPr>
          <t>MTBF – This is the input for MTBF, and is user editable. The data entered by GHD is sourced directly from CIGRE B4 biannual reliability surveys.</t>
        </r>
      </text>
    </comment>
    <comment ref="D43" authorId="0" shapeId="0" xr:uid="{00000000-0006-0000-0600-00000A000000}">
      <text>
        <r>
          <rPr>
            <sz val="9"/>
            <color indexed="81"/>
            <rFont val="Tahoma"/>
            <family val="2"/>
          </rPr>
          <t xml:space="preserve">MTTR – This is the input for MTTR, and is user editable. The data entered by GHD is sourced directly from CIGREirectly from CIGRE B4 biannual reliability surveys.
</t>
        </r>
      </text>
    </comment>
    <comment ref="E43" authorId="0" shapeId="0" xr:uid="{00000000-0006-0000-0600-00000B000000}">
      <text>
        <r>
          <rPr>
            <sz val="9"/>
            <color indexed="81"/>
            <rFont val="Tahoma"/>
            <family val="2"/>
          </rPr>
          <t>Availability (%) - Enter the Availability of the component. Will only be &gt;0% if the component has redundancy. E.g. 50% if two circuits each rated at 50%.</t>
        </r>
      </text>
    </comment>
    <comment ref="B62" authorId="0" shapeId="0" xr:uid="{00000000-0006-0000-0600-00000C000000}">
      <text>
        <r>
          <rPr>
            <sz val="9"/>
            <color indexed="81"/>
            <rFont val="Tahoma"/>
            <family val="2"/>
          </rPr>
          <t>When entering a converter by components enter any new components here or below.</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Kieran Davis</author>
  </authors>
  <commentList>
    <comment ref="C7" authorId="0" shapeId="0" xr:uid="{00000000-0006-0000-0700-000001000000}">
      <text>
        <r>
          <rPr>
            <sz val="9"/>
            <color indexed="81"/>
            <rFont val="Tahoma"/>
            <family val="2"/>
          </rPr>
          <t>The “Cable Type” selection factor is used to select the apprioate type of cable from the base availbity table below</t>
        </r>
        <r>
          <rPr>
            <b/>
            <sz val="9"/>
            <color indexed="81"/>
            <rFont val="Tahoma"/>
            <family val="2"/>
          </rPr>
          <t xml:space="preserve">.
</t>
        </r>
        <r>
          <rPr>
            <sz val="9"/>
            <color indexed="81"/>
            <rFont val="Tahoma"/>
            <family val="2"/>
          </rPr>
          <t>Please ensure that correct "cable type" is selected for each cable name, as this is where the basis of the data is linked</t>
        </r>
      </text>
    </comment>
    <comment ref="D7" authorId="0" shapeId="0" xr:uid="{00000000-0006-0000-0700-000002000000}">
      <text>
        <r>
          <rPr>
            <sz val="9"/>
            <color indexed="81"/>
            <rFont val="Tahoma"/>
            <family val="2"/>
          </rPr>
          <t xml:space="preserve">“Failure rate” selection factor Is used to selection a factor of “High”, “Medium” or “low”. This will apply a scaling factor that will model a riskier or safer cable, depending on project specific circumstances. This Effects both External and Internal Failures and can be adjusted based on speciifc project cable risks.
</t>
        </r>
      </text>
    </comment>
    <comment ref="E7" authorId="0" shapeId="0" xr:uid="{00000000-0006-0000-0700-000003000000}">
      <text>
        <r>
          <rPr>
            <sz val="9"/>
            <color indexed="81"/>
            <rFont val="Tahoma"/>
            <family val="2"/>
          </rPr>
          <t xml:space="preserve">“Installtion risk factor” will apply a scaling factor depending on the selection. For example where a cable is installed in a high risk area potentially causing cable defects, the model can allow for this. This only effects internal failures
</t>
        </r>
      </text>
    </comment>
    <comment ref="F7" authorId="0" shapeId="0" xr:uid="{00000000-0006-0000-0700-000004000000}">
      <text>
        <r>
          <rPr>
            <sz val="9"/>
            <color indexed="81"/>
            <rFont val="Tahoma"/>
            <family val="2"/>
          </rPr>
          <t>Burial Factor allows the user to model the effect of the burial depth of the cable on the overall availability. A deep buried cable is less likely to fail, and a  unburied is more exposed and hence more likely to fail due to external damage.</t>
        </r>
      </text>
    </comment>
    <comment ref="G7" authorId="0" shapeId="0" xr:uid="{00000000-0006-0000-0700-000005000000}">
      <text>
        <r>
          <rPr>
            <sz val="9"/>
            <color indexed="81"/>
            <rFont val="Tahoma"/>
            <family val="2"/>
          </rPr>
          <t xml:space="preserve">Subsea Cable MTTR is affected by the weather sensitivity (in Project Sheets), and hence MTTR for each of these is non variable. 
Otherwise the MTTR sensitivity is used to model a cable installation in hard to access areas, such as tubing or tunnels, where the MTTR would be increase.
</t>
        </r>
      </text>
    </comment>
    <comment ref="H7" authorId="0" shapeId="0" xr:uid="{00000000-0006-0000-0700-000006000000}">
      <text>
        <r>
          <rPr>
            <sz val="9"/>
            <color indexed="81"/>
            <rFont val="Tahoma"/>
            <family val="2"/>
          </rPr>
          <t>“Converter Arrangment” is used to select the converter set up that goes with the cable, and is project specific. This will also determine the capacity that remains after a single cable failure.</t>
        </r>
      </text>
    </comment>
    <comment ref="I7" authorId="0" shapeId="0" xr:uid="{00000000-0006-0000-0700-000007000000}">
      <text>
        <r>
          <rPr>
            <sz val="9"/>
            <color indexed="81"/>
            <rFont val="Tahoma"/>
            <family val="2"/>
          </rPr>
          <t xml:space="preserve">“Cable Bundling Arrangement” allows for the modeller to select the bundling arrangement of the cable, and effect the available capacity in the event of a fault. E.g. bundled cables result in increased unavailability in event of a fault on a bipole system.
</t>
        </r>
      </text>
    </comment>
    <comment ref="G27" authorId="0" shapeId="0" xr:uid="{2E604437-CAB9-494D-9F04-CA9131CFC8C9}">
      <text>
        <r>
          <rPr>
            <b/>
            <sz val="9"/>
            <color indexed="81"/>
            <rFont val="Tahoma"/>
            <family val="2"/>
          </rPr>
          <t xml:space="preserve">NON-VARIBLE. </t>
        </r>
        <r>
          <rPr>
            <sz val="9"/>
            <color indexed="81"/>
            <rFont val="Tahoma"/>
            <family val="2"/>
          </rPr>
          <t xml:space="preserve">This value is determined by the weather sensitivity on the Greenlink Project Sheet.
</t>
        </r>
      </text>
    </comment>
    <comment ref="G28" authorId="0" shapeId="0" xr:uid="{BBACC42E-C574-45EA-963E-78EBE67DAAA2}">
      <text>
        <r>
          <rPr>
            <b/>
            <sz val="9"/>
            <color indexed="81"/>
            <rFont val="Tahoma"/>
            <family val="2"/>
          </rPr>
          <t xml:space="preserve">NON-VARIBLE. </t>
        </r>
        <r>
          <rPr>
            <sz val="9"/>
            <color indexed="81"/>
            <rFont val="Tahoma"/>
            <family val="2"/>
          </rPr>
          <t xml:space="preserve">This value is determined by the weather sensitivity on the Greenlink Project Sheet.
</t>
        </r>
      </text>
    </comment>
    <comment ref="G29" authorId="0" shapeId="0" xr:uid="{00000000-0006-0000-0700-00000D000000}">
      <text>
        <r>
          <rPr>
            <b/>
            <sz val="9"/>
            <color indexed="81"/>
            <rFont val="Tahoma"/>
            <family val="2"/>
          </rPr>
          <t xml:space="preserve">NON-VARIBLE. </t>
        </r>
        <r>
          <rPr>
            <sz val="9"/>
            <color indexed="81"/>
            <rFont val="Tahoma"/>
            <family val="2"/>
          </rPr>
          <t xml:space="preserve">This value is determined by the weather sensitivity on the Example Project Sheet.
</t>
        </r>
      </text>
    </comment>
    <comment ref="G30" authorId="0" shapeId="0" xr:uid="{00000000-0006-0000-0700-00000E000000}">
      <text>
        <r>
          <rPr>
            <b/>
            <sz val="9"/>
            <color indexed="81"/>
            <rFont val="Tahoma"/>
            <family val="2"/>
          </rPr>
          <t xml:space="preserve">NON-VARIBLE. </t>
        </r>
        <r>
          <rPr>
            <sz val="9"/>
            <color indexed="81"/>
            <rFont val="Tahoma"/>
            <family val="2"/>
          </rPr>
          <t xml:space="preserve">This value is determined by the weather sensitivity on the Example Project Sheet.
</t>
        </r>
      </text>
    </comment>
    <comment ref="G31" authorId="0" shapeId="0" xr:uid="{00000000-0006-0000-0700-00000F000000}">
      <text>
        <r>
          <rPr>
            <b/>
            <sz val="9"/>
            <color indexed="81"/>
            <rFont val="Tahoma"/>
            <family val="2"/>
          </rPr>
          <t xml:space="preserve">NON-VARIBLE. </t>
        </r>
        <r>
          <rPr>
            <sz val="9"/>
            <color indexed="81"/>
            <rFont val="Tahoma"/>
            <family val="2"/>
          </rPr>
          <t xml:space="preserve">This value is determined by the weather sensitivity on the Example Project Sheet.
</t>
        </r>
      </text>
    </comment>
    <comment ref="G32" authorId="0" shapeId="0" xr:uid="{00000000-0006-0000-0700-000010000000}">
      <text>
        <r>
          <rPr>
            <b/>
            <sz val="9"/>
            <color indexed="81"/>
            <rFont val="Tahoma"/>
            <family val="2"/>
          </rPr>
          <t xml:space="preserve">NON-VARIBLE. </t>
        </r>
        <r>
          <rPr>
            <sz val="9"/>
            <color indexed="81"/>
            <rFont val="Tahoma"/>
            <family val="2"/>
          </rPr>
          <t xml:space="preserve">This value is determined by the weather sensitivity on the Example Project Sheet.
</t>
        </r>
      </text>
    </comment>
    <comment ref="B33" authorId="0" shapeId="0" xr:uid="{00000000-0006-0000-0700-000011000000}">
      <text>
        <r>
          <rPr>
            <sz val="9"/>
            <color indexed="81"/>
            <rFont val="Tahoma"/>
            <family val="2"/>
          </rPr>
          <t>Add additonal onshore cables by inserting line at this row</t>
        </r>
      </text>
    </comment>
    <comment ref="C40" authorId="0" shapeId="0" xr:uid="{00000000-0006-0000-0700-000012000000}">
      <text>
        <r>
          <rPr>
            <sz val="9"/>
            <color indexed="81"/>
            <rFont val="Tahoma"/>
            <family val="2"/>
          </rPr>
          <t xml:space="preserve">High failures – The average failure rate times by a constant to increase the risk, used to model higher risk sites. </t>
        </r>
      </text>
    </comment>
    <comment ref="D40" authorId="0" shapeId="0" xr:uid="{00000000-0006-0000-0700-000013000000}">
      <text>
        <r>
          <rPr>
            <sz val="9"/>
            <color indexed="81"/>
            <rFont val="Tahoma"/>
            <family val="2"/>
          </rPr>
          <t xml:space="preserve">Low failures – The average failure rate times by a low constant to increase the risk, used to model lower risk sites. </t>
        </r>
      </text>
    </comment>
    <comment ref="E40" authorId="0" shapeId="0" xr:uid="{00000000-0006-0000-0700-000014000000}">
      <text>
        <r>
          <rPr>
            <sz val="9"/>
            <color indexed="81"/>
            <rFont val="Tahoma"/>
            <family val="2"/>
          </rPr>
          <t>Average External failures – The average number of fails per year due to damage to the exterior of the cable. This data is sourced directly from CIGRE TB 379.</t>
        </r>
      </text>
    </comment>
    <comment ref="F40" authorId="0" shapeId="0" xr:uid="{00000000-0006-0000-0700-000015000000}">
      <text>
        <r>
          <rPr>
            <sz val="9"/>
            <color indexed="81"/>
            <rFont val="Tahoma"/>
            <family val="2"/>
          </rPr>
          <t>Average MTBR.- This value is sourced directly from CIGRE TB 379, and represents repair time. It can be edited by the model user to reflect future updates in reliability data.</t>
        </r>
      </text>
    </comment>
    <comment ref="G40" authorId="0" shapeId="0" xr:uid="{00000000-0006-0000-0700-000016000000}">
      <text>
        <r>
          <rPr>
            <sz val="9"/>
            <color indexed="81"/>
            <rFont val="Tahoma"/>
            <family val="2"/>
          </rPr>
          <t xml:space="preserve">High MTBR.- This value is sourced directly from CIGRE TB 379, but with a factor applied to indicate a longer than the average, e.g. for a very long or inaccessible cable. It can be edited by the model user to reflect updates in reliability data.
</t>
        </r>
      </text>
    </comment>
    <comment ref="H40" authorId="0" shapeId="0" xr:uid="{00000000-0006-0000-0700-000017000000}">
      <text>
        <r>
          <rPr>
            <sz val="9"/>
            <color indexed="81"/>
            <rFont val="Tahoma"/>
            <family val="2"/>
          </rPr>
          <t xml:space="preserve">High failures – The average failure rate times by a constant to increase the risk, used to model higher risk sites. </t>
        </r>
      </text>
    </comment>
    <comment ref="I40" authorId="0" shapeId="0" xr:uid="{00000000-0006-0000-0700-000018000000}">
      <text>
        <r>
          <rPr>
            <sz val="9"/>
            <color indexed="81"/>
            <rFont val="Tahoma"/>
            <family val="2"/>
          </rPr>
          <t xml:space="preserve">Low failures – The average failure rate times by a low constant to increase the risk, used to model lower risk sites. </t>
        </r>
      </text>
    </comment>
    <comment ref="J40" authorId="0" shapeId="0" xr:uid="{00000000-0006-0000-0700-000019000000}">
      <text>
        <r>
          <rPr>
            <sz val="9"/>
            <color indexed="81"/>
            <rFont val="Tahoma"/>
            <family val="2"/>
          </rPr>
          <t>Average Internal failures – The average number of fails per year due to damage to the exterior of the cable. This data is sourced directly from CIGRE TB 379.</t>
        </r>
      </text>
    </comment>
    <comment ref="K40" authorId="0" shapeId="0" xr:uid="{00000000-0006-0000-0700-00001A000000}">
      <text>
        <r>
          <rPr>
            <sz val="9"/>
            <color indexed="81"/>
            <rFont val="Tahoma"/>
            <family val="2"/>
          </rPr>
          <t>Average MTBR.- This value is sourced directly from CIGRE, and represents a on-site repair. It can be edited by the model user to reflect updates in reliability data.</t>
        </r>
      </text>
    </comment>
    <comment ref="L40" authorId="0" shapeId="0" xr:uid="{00000000-0006-0000-0700-00001B000000}">
      <text>
        <r>
          <rPr>
            <sz val="9"/>
            <color indexed="81"/>
            <rFont val="Tahoma"/>
            <family val="2"/>
          </rPr>
          <t xml:space="preserve">High MTBR.- This value is sourced directly from CIGRE, it is greater than the average, as this represents a “back to workshop” type repair where it is unable to be fixed on site. It can be edited by the model user to reflect updates in reliability data.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Kieran Davis</author>
  </authors>
  <commentList>
    <comment ref="E27" authorId="0" shapeId="0" xr:uid="{00000000-0006-0000-0800-000001000000}">
      <text>
        <r>
          <rPr>
            <sz val="9"/>
            <color indexed="81"/>
            <rFont val="Tahoma"/>
            <family val="2"/>
          </rPr>
          <t>Failure rate - Input data based on CIGRE A2 reliability surveys that is user editable</t>
        </r>
      </text>
    </comment>
    <comment ref="F27" authorId="0" shapeId="0" xr:uid="{00000000-0006-0000-0800-000002000000}">
      <text>
        <r>
          <rPr>
            <sz val="9"/>
            <color indexed="81"/>
            <rFont val="Tahoma"/>
            <family val="2"/>
          </rPr>
          <t xml:space="preserve">MTTR – input data that is user editable </t>
        </r>
      </text>
    </comment>
    <comment ref="E33" authorId="0" shapeId="0" xr:uid="{00000000-0006-0000-0800-000004000000}">
      <text>
        <r>
          <rPr>
            <sz val="9"/>
            <color indexed="81"/>
            <rFont val="Tahoma"/>
            <family val="2"/>
          </rPr>
          <t>Failure rate - Input data based on CIGRE A2 reliability surveys that is user editable</t>
        </r>
      </text>
    </comment>
    <comment ref="F33" authorId="0" shapeId="0" xr:uid="{00000000-0006-0000-0800-000005000000}">
      <text>
        <r>
          <rPr>
            <sz val="9"/>
            <color indexed="81"/>
            <rFont val="Tahoma"/>
            <family val="2"/>
          </rPr>
          <t xml:space="preserve">MTTR – input data that is user editable </t>
        </r>
      </text>
    </comment>
  </commentList>
</comments>
</file>

<file path=xl/sharedStrings.xml><?xml version="1.0" encoding="utf-8"?>
<sst xmlns="http://schemas.openxmlformats.org/spreadsheetml/2006/main" count="1133" uniqueCount="439">
  <si>
    <t>Equipment</t>
  </si>
  <si>
    <t>Failure Rate</t>
  </si>
  <si>
    <t>MTBF Years</t>
  </si>
  <si>
    <t>MTTR Days</t>
  </si>
  <si>
    <t>Unavailability (per Unit)</t>
  </si>
  <si>
    <t>Available Capacity %</t>
  </si>
  <si>
    <t>Units</t>
  </si>
  <si>
    <t>Scheduled Maintenance</t>
  </si>
  <si>
    <t>MTTR</t>
  </si>
  <si>
    <t>MTBF</t>
  </si>
  <si>
    <t>% Tot</t>
  </si>
  <si>
    <t>Design Availability Spreadsheet</t>
  </si>
  <si>
    <t>Component</t>
  </si>
  <si>
    <t>Converter Unscheduled Outages</t>
  </si>
  <si>
    <t>Unplanned Outage</t>
  </si>
  <si>
    <t>MTTR (Days)</t>
  </si>
  <si>
    <t>Cable Type</t>
  </si>
  <si>
    <t>External Failures</t>
  </si>
  <si>
    <t>Internal Failures</t>
  </si>
  <si>
    <t>Converter Arrangement</t>
  </si>
  <si>
    <t>Monopole</t>
  </si>
  <si>
    <t>Total Unavailability</t>
  </si>
  <si>
    <t>Converter</t>
  </si>
  <si>
    <t>Total Failures</t>
  </si>
  <si>
    <t>Asset Classes</t>
  </si>
  <si>
    <t>Cables</t>
  </si>
  <si>
    <t>Other</t>
  </si>
  <si>
    <t>Class</t>
  </si>
  <si>
    <t>User Defined 2</t>
  </si>
  <si>
    <t>User Defined 3</t>
  </si>
  <si>
    <t>Failure Rate (PA)</t>
  </si>
  <si>
    <t>Availability Calculation - Unplanned Outages</t>
  </si>
  <si>
    <t>Maintainence Rate (PA)</t>
  </si>
  <si>
    <t>Total unavailability</t>
  </si>
  <si>
    <t>Overall availability</t>
  </si>
  <si>
    <t>Available Capacity (%)</t>
  </si>
  <si>
    <t>Monopole (Offshore)</t>
  </si>
  <si>
    <t>Monopole (Onshore)</t>
  </si>
  <si>
    <t>User Defined 1 (Offshore)</t>
  </si>
  <si>
    <t>User Defined 2 (Onshore)</t>
  </si>
  <si>
    <t>User Defined 2 (Offshore)</t>
  </si>
  <si>
    <t>User Defined 3 (Onshore)</t>
  </si>
  <si>
    <t>User Defined 3 (Offshore)</t>
  </si>
  <si>
    <t>AC subsea XLPE Cable</t>
  </si>
  <si>
    <t>AC Onshore XLPE Cable</t>
  </si>
  <si>
    <t>HVDC Onshore XLPE Cable</t>
  </si>
  <si>
    <t>HVDC subsea XLPE Cable</t>
  </si>
  <si>
    <t>HVDC subsea MIND Cable</t>
  </si>
  <si>
    <t>HVDC Onshore MIND Cable</t>
  </si>
  <si>
    <t>Cable Bundling Arrangement</t>
  </si>
  <si>
    <t>Bundled</t>
  </si>
  <si>
    <t>Unbundled</t>
  </si>
  <si>
    <t>Converter arrangement</t>
  </si>
  <si>
    <t>Converter Type</t>
  </si>
  <si>
    <t>Availability Capacity</t>
  </si>
  <si>
    <t>Cable Name</t>
  </si>
  <si>
    <t>Failure Rate (H/M/L)</t>
  </si>
  <si>
    <t>High</t>
  </si>
  <si>
    <t>Low</t>
  </si>
  <si>
    <t>Average</t>
  </si>
  <si>
    <t>Installation Risk</t>
  </si>
  <si>
    <t>Selection factors</t>
  </si>
  <si>
    <t>AC2</t>
  </si>
  <si>
    <t>AC3</t>
  </si>
  <si>
    <t>Available Capacity</t>
  </si>
  <si>
    <t>External Failures (No/km/year)</t>
  </si>
  <si>
    <t>Internal Failures (No/km/year)</t>
  </si>
  <si>
    <t>Cable Factors</t>
  </si>
  <si>
    <t>Factor</t>
  </si>
  <si>
    <t>Arrangement</t>
  </si>
  <si>
    <t>Risk</t>
  </si>
  <si>
    <t>Installation Risk Factor</t>
  </si>
  <si>
    <t>Circuit Length (km)</t>
  </si>
  <si>
    <t>Overall Availability calculations</t>
  </si>
  <si>
    <t>Unscheduled Overall MTTR</t>
  </si>
  <si>
    <t>Maintenance Rate/year</t>
  </si>
  <si>
    <t>Maintenance Period (years)</t>
  </si>
  <si>
    <t>Maintenance Duration (Days)</t>
  </si>
  <si>
    <t>Other Equipment Database</t>
  </si>
  <si>
    <t xml:space="preserve"> </t>
  </si>
  <si>
    <t>Bipole no earth return</t>
  </si>
  <si>
    <t>Symetrical Monopole</t>
  </si>
  <si>
    <t>Symmetrical Monopole (Onshore)</t>
  </si>
  <si>
    <t>Symmetrical Monopole (Offshore)</t>
  </si>
  <si>
    <t>Bipole with earth return (Onshore)</t>
  </si>
  <si>
    <t>Bipole with earth return (Offshore)</t>
  </si>
  <si>
    <t>Bipole no earth return (onshore)</t>
  </si>
  <si>
    <t>Bipole no earth return (offshore)</t>
  </si>
  <si>
    <t>Bipole with earth rerun</t>
  </si>
  <si>
    <t>Range</t>
  </si>
  <si>
    <t>Total Unscheduled</t>
  </si>
  <si>
    <t>Converter Outage Factors</t>
  </si>
  <si>
    <t>AC Filter</t>
  </si>
  <si>
    <t>Energisation Resistor/Short Switch</t>
  </si>
  <si>
    <t>DC Converter</t>
  </si>
  <si>
    <t>DC Reactor</t>
  </si>
  <si>
    <t>DC Filter</t>
  </si>
  <si>
    <t>MTBF (years)</t>
  </si>
  <si>
    <t>Best Case</t>
  </si>
  <si>
    <t>Medium Case</t>
  </si>
  <si>
    <t>Worst Case</t>
  </si>
  <si>
    <t/>
  </si>
  <si>
    <t>Scheduled Maintenance Medium Case (3-2)</t>
  </si>
  <si>
    <t>HVDC Circuit Breaker (3-2)</t>
  </si>
  <si>
    <t>Scheduled Maintenance Medium Case (2)</t>
  </si>
  <si>
    <t>Maintenance Case (H/M/L)</t>
  </si>
  <si>
    <t>Weather Sensitivity</t>
  </si>
  <si>
    <t>Weather</t>
  </si>
  <si>
    <t>Maintenance Sensitivity</t>
  </si>
  <si>
    <t>Scheduled Maintenance Medium Case (1)</t>
  </si>
  <si>
    <t>Scheduled Maintenance Medium Case (3-1)</t>
  </si>
  <si>
    <t>HVDC Circuit Breaker (3-1)</t>
  </si>
  <si>
    <t>Converter Outages</t>
  </si>
  <si>
    <t>Typical expected maintenance of 48 hours per year</t>
  </si>
  <si>
    <t>Higher Maintenance requirements equating to 72 hours per year</t>
  </si>
  <si>
    <t>Restricted access</t>
  </si>
  <si>
    <t>More frequent</t>
  </si>
  <si>
    <t>Less frequent</t>
  </si>
  <si>
    <t>Scheduled Maintenance Less frequent Case (1)</t>
  </si>
  <si>
    <t>Scheduled Maintenance more frequent Case (1)</t>
  </si>
  <si>
    <t>Scheduled Maintenance less frequent Case (3-2)</t>
  </si>
  <si>
    <t>Scheduled Maintenance more frequent Case (3-2)</t>
  </si>
  <si>
    <t>Scheduled Maintenance less frequent Case (2)</t>
  </si>
  <si>
    <t>Scheduled Maintenance more frequent Case (2)</t>
  </si>
  <si>
    <t>Scheduled Maintenance less frequent Case (3-1)</t>
  </si>
  <si>
    <t>Scheduled Maintenance more frequent Case (3-1)</t>
  </si>
  <si>
    <t>Name</t>
  </si>
  <si>
    <t>Outage Type</t>
  </si>
  <si>
    <t>Transformers - Unplanned Outages</t>
  </si>
  <si>
    <t>In-Situ Repair</t>
  </si>
  <si>
    <t>Overall</t>
  </si>
  <si>
    <t>Average 90 days MTTR for cable</t>
  </si>
  <si>
    <t>MTBF Factor (x No of faults/year)</t>
  </si>
  <si>
    <t>MTTR Factor</t>
  </si>
  <si>
    <t>VSC Converter Transformer</t>
  </si>
  <si>
    <t xml:space="preserve">LCC Converter Transformer </t>
  </si>
  <si>
    <t>LCC Converter Transformer</t>
  </si>
  <si>
    <t>Back to Workshop Repair</t>
  </si>
  <si>
    <t>Fewer Maintenance requirements equating to 36 hours per year</t>
  </si>
  <si>
    <t>Sensitivity</t>
  </si>
  <si>
    <t>Level</t>
  </si>
  <si>
    <t>% Total</t>
  </si>
  <si>
    <t xml:space="preserve">Size: </t>
  </si>
  <si>
    <t xml:space="preserve">Project: </t>
  </si>
  <si>
    <t xml:space="preserve">Timing: </t>
  </si>
  <si>
    <t xml:space="preserve">Location: </t>
  </si>
  <si>
    <t>NSL Onshore HVAC</t>
  </si>
  <si>
    <t xml:space="preserve">NSL Offshore Cable Section </t>
  </si>
  <si>
    <t>NSL Onshore Cable Section</t>
  </si>
  <si>
    <t>NSL (High Cable MTTR) Section</t>
  </si>
  <si>
    <t>NEMO Offshore Cable Section</t>
  </si>
  <si>
    <t>NEMO Onshore Cable Section</t>
  </si>
  <si>
    <t>NSL HVDC High Cable MTTR</t>
  </si>
  <si>
    <t>Availability</t>
  </si>
  <si>
    <t>Unscheduled Overall Capacity Availability</t>
  </si>
  <si>
    <t>MTBF (Years)</t>
  </si>
  <si>
    <t>Unavailability (% per year)</t>
  </si>
  <si>
    <t>Output</t>
  </si>
  <si>
    <t>Calculation</t>
  </si>
  <si>
    <t>Input</t>
  </si>
  <si>
    <t>Example Project</t>
  </si>
  <si>
    <t>MTTR Sensitivity</t>
  </si>
  <si>
    <t>Failure Rate (No./km/year)</t>
  </si>
  <si>
    <t>Availability Calculation - Scheduled Maintenance/Planned outages</t>
  </si>
  <si>
    <t>Project Cable Database - Unplanned outages</t>
  </si>
  <si>
    <t>Base Availability Data - Unplanned outages</t>
  </si>
  <si>
    <t>Base Converter Component Availability Data - Unplanned outages</t>
  </si>
  <si>
    <t>Project Converter Database - Unplanned outages</t>
  </si>
  <si>
    <t>Varibles effected</t>
  </si>
  <si>
    <t>Planned Maintenance Unavailbility</t>
  </si>
  <si>
    <t xml:space="preserve">To vary converter MTBF, change sensitivity in Example project </t>
  </si>
  <si>
    <t>End of sheet</t>
  </si>
  <si>
    <t>Model map or calculations flow</t>
  </si>
  <si>
    <t>Model map</t>
  </si>
  <si>
    <t>Version control</t>
  </si>
  <si>
    <t>Model key and content directory</t>
  </si>
  <si>
    <t>Cover</t>
  </si>
  <si>
    <t>Contents</t>
  </si>
  <si>
    <t>Model purpose:</t>
  </si>
  <si>
    <t>Base Availability Data - External Failures (No/km/year)</t>
  </si>
  <si>
    <t>*</t>
  </si>
  <si>
    <t>External MTTR from Cable Data</t>
  </si>
  <si>
    <t>Failure Rate Selection Factor</t>
  </si>
  <si>
    <t>=</t>
  </si>
  <si>
    <t>External Failure Rate</t>
  </si>
  <si>
    <t>Internal Failure Rate</t>
  </si>
  <si>
    <t>External Failure MTTR</t>
  </si>
  <si>
    <t>Constant</t>
  </si>
  <si>
    <t>+</t>
  </si>
  <si>
    <t>1/365</t>
  </si>
  <si>
    <t>[Cable] Failure Rate</t>
  </si>
  <si>
    <t>Weighted Average</t>
  </si>
  <si>
    <t>Internal Failure MTTR</t>
  </si>
  <si>
    <t>Cable Bundling Arrangement Factor</t>
  </si>
  <si>
    <t>-</t>
  </si>
  <si>
    <t>Repeat for each type of Cable</t>
  </si>
  <si>
    <t>Cable Unavailability (% Per Year)</t>
  </si>
  <si>
    <t>[Cable] Available Capacity</t>
  </si>
  <si>
    <t>External Failure Available Capacity</t>
  </si>
  <si>
    <t>Converter Unavailability (% Per Year)</t>
  </si>
  <si>
    <t>[Converter] Available Capacity</t>
  </si>
  <si>
    <t>Internal Failure Available Capacity</t>
  </si>
  <si>
    <t>[Converter] Failure Rate</t>
  </si>
  <si>
    <t>MTTR  (Weather) Sensitivity</t>
  </si>
  <si>
    <t>Other Unavailability (% Per Year)</t>
  </si>
  <si>
    <t>IFA2</t>
  </si>
  <si>
    <t>Converter Availability Calcs</t>
  </si>
  <si>
    <t>Main page of model - inputs and outputs are on this page</t>
  </si>
  <si>
    <t>Example model - can be used to create another project</t>
  </si>
  <si>
    <t>Input and calculations for others - e.g. transformers</t>
  </si>
  <si>
    <t>[Converter] MTBF (years)</t>
  </si>
  <si>
    <t>Installation Risk Selection Factor</t>
  </si>
  <si>
    <t>Calcs</t>
  </si>
  <si>
    <t>Converter Arrangement Available Capacity</t>
  </si>
  <si>
    <t>Colour Coding / Model Key</t>
  </si>
  <si>
    <t>List of Acronyms</t>
  </si>
  <si>
    <t>Acronym</t>
  </si>
  <si>
    <t>Notes</t>
  </si>
  <si>
    <t>Meaning</t>
  </si>
  <si>
    <t>Mean Time To Repair</t>
  </si>
  <si>
    <t>Mean Time Between Failures</t>
  </si>
  <si>
    <t>Average time between each failure on the piece of equiptment (Years)</t>
  </si>
  <si>
    <t>Average time taken for piece of equiptment to be repaired after a failure (Days)</t>
  </si>
  <si>
    <t>HVDC</t>
  </si>
  <si>
    <t>High Voltage Direct Current</t>
  </si>
  <si>
    <t>OFGEM</t>
  </si>
  <si>
    <t>Office of Gas and Electricity Markets</t>
  </si>
  <si>
    <t>Input and calculations for cable availability data</t>
  </si>
  <si>
    <t>Spread Sheet Name</t>
  </si>
  <si>
    <t>Converter Component Database</t>
  </si>
  <si>
    <t>Total Availability</t>
  </si>
  <si>
    <t>[Cable] Failure Rate (Per Unit Length)</t>
  </si>
  <si>
    <t>Cable Length</t>
  </si>
  <si>
    <t>Source Comment</t>
  </si>
  <si>
    <t>Total Unavailability Due to Scheduled Maintenance/Planned outages</t>
  </si>
  <si>
    <t>Total Unavailability Due to Scheduled unplanned outages</t>
  </si>
  <si>
    <t>Transformer Failure Rate Detail</t>
  </si>
  <si>
    <t>Failure Rate (p.a.)</t>
  </si>
  <si>
    <t>Unavailability (%)</t>
  </si>
  <si>
    <t>Other Equipment MTBF (years)</t>
  </si>
  <si>
    <t>MTBF Factor Choice</t>
  </si>
  <si>
    <t>Converter Outage Factor</t>
  </si>
  <si>
    <t>Input [Project]</t>
  </si>
  <si>
    <t>Overall unscheduled Failure Rate</t>
  </si>
  <si>
    <t>Overall unscheduled MTTR</t>
  </si>
  <si>
    <t>Overall unscheduled capacity availability</t>
  </si>
  <si>
    <t>MTTR [Other]</t>
  </si>
  <si>
    <t>Maintenance Frequency [calculated from converter type]</t>
  </si>
  <si>
    <t>[Converter] MTTR</t>
  </si>
  <si>
    <t xml:space="preserve">All data in this selection is user editable input data. The separate columns for “unplanned outage” or “scheduled maintenance” will be filled in according to the component type, any Scheduled maintenance data will be in the scheduled maintenance columns, everything else, including transformer or circuit breakers are in the unplanned column. </t>
  </si>
  <si>
    <t>Converter Availbility Summary</t>
  </si>
  <si>
    <t>To provide an open and transparent methodology to enable the availability target to be set for interconnector projects for the Ofgem Cap and Floor regime.</t>
  </si>
  <si>
    <t xml:space="preserve">IFA2 - UK AC Subsea Cable </t>
  </si>
  <si>
    <t xml:space="preserve">IFA2 - UK HVDC Onshore Cable </t>
  </si>
  <si>
    <t>IFA2 - French HVDC Onshore Cable</t>
  </si>
  <si>
    <t xml:space="preserve">IFA2 - UK AC Onshore Cable </t>
  </si>
  <si>
    <t xml:space="preserve">IFA2 - Offshore HVDC Cable </t>
  </si>
  <si>
    <t xml:space="preserve">IFA2 - French AC onshore Cable </t>
  </si>
  <si>
    <t>User Defined Converter Component 2</t>
  </si>
  <si>
    <t>User Defined Converter Component 3</t>
  </si>
  <si>
    <t>Maintenance Period (Years)</t>
  </si>
  <si>
    <t>Calculations</t>
  </si>
  <si>
    <t>General - Throughout Model</t>
  </si>
  <si>
    <t>Tab Colour Key</t>
  </si>
  <si>
    <t>Admin Worksheets</t>
  </si>
  <si>
    <t>Project Worksheets</t>
  </si>
  <si>
    <t>Component Worksheets</t>
  </si>
  <si>
    <t>Output of worksheet</t>
  </si>
  <si>
    <t>User Input Data</t>
  </si>
  <si>
    <t>Input [Component Data]</t>
  </si>
  <si>
    <t>Total unavailability Due to planned Outages (Maintenance)</t>
  </si>
  <si>
    <t>Total unavailability Due to Unplanned Outages</t>
  </si>
  <si>
    <t>Data specific to interconnector project currently being assessed</t>
  </si>
  <si>
    <t>Data specific to component. Is not necessarily changed with project, but can be updated by advanced users</t>
  </si>
  <si>
    <t>figures that are a intermediate calculation rather than a final ouput</t>
  </si>
  <si>
    <t>Final output of model</t>
  </si>
  <si>
    <t>Constant used in calculation.</t>
  </si>
  <si>
    <t>Data specific to interconnector project currently being assessed. Most Basic Use of model will only require modification of these blocks</t>
  </si>
  <si>
    <t>Appendices</t>
  </si>
  <si>
    <t>Cable Unavailability</t>
  </si>
  <si>
    <t>Converter Unavailability</t>
  </si>
  <si>
    <t>Repeat for each "other" component</t>
  </si>
  <si>
    <t>Other Unavailability</t>
  </si>
  <si>
    <t>Final Sum</t>
  </si>
  <si>
    <t>Planned Outages</t>
  </si>
  <si>
    <t>Cell Key</t>
  </si>
  <si>
    <t>Worktab Key</t>
  </si>
  <si>
    <t>XLPE</t>
  </si>
  <si>
    <t>MIND</t>
  </si>
  <si>
    <t>Cross Linked Poyethylene</t>
  </si>
  <si>
    <t>Mass Impregnated Non Draining</t>
  </si>
  <si>
    <t>HVAC and HVDC cable type</t>
  </si>
  <si>
    <t>HVDC cable type</t>
  </si>
  <si>
    <t>Interconnexion France-Angleterre 2</t>
  </si>
  <si>
    <t>NSL</t>
  </si>
  <si>
    <t>North Sea Link</t>
  </si>
  <si>
    <t>FPA</t>
  </si>
  <si>
    <t>Final Project Assessment</t>
  </si>
  <si>
    <t>GHD</t>
  </si>
  <si>
    <t>Gutteridge Haskins &amp; Davey</t>
  </si>
  <si>
    <t>SKM</t>
  </si>
  <si>
    <t>Sinclair Knight Merz</t>
  </si>
  <si>
    <t>LCC</t>
  </si>
  <si>
    <t>VSC</t>
  </si>
  <si>
    <t>Voltage Source Converter</t>
  </si>
  <si>
    <t>Line Commutated Converter</t>
  </si>
  <si>
    <t>Type of HVDC technology</t>
  </si>
  <si>
    <t>Base Availability Data - Internal Failures (No/km/year)</t>
  </si>
  <si>
    <t>LEGEND</t>
  </si>
  <si>
    <t>Cable Limits</t>
  </si>
  <si>
    <t>Max</t>
  </si>
  <si>
    <t>Min</t>
  </si>
  <si>
    <t>This model map shows the calculation flows for the Availability Calculator Model. A Legend is shown, and is based on the structure that the end result is on the left and as we move across right, more and more inputs are shown. The map structure of availability is based on equipment class (Other, Converter and Cable). There is only one flow for each class, and the flow is repeated for the number of equipments in each class, allowing for any differences. For example, one interconnector will typically have 2 converter stations, one at each end, and to allow for bi-directional power flow the converter type will be the same, hence the calculation flow will simply be repeated. Although for cables, there will typically be different types of cables in one project (onshore HVDC, Offshore HVDC, onshore AC) and the whole flow must be repeated for each type.</t>
  </si>
  <si>
    <t>Example Project - Offshore HVDC Cable 1</t>
  </si>
  <si>
    <t>Example Project - Offshore HVDC Cable 2</t>
  </si>
  <si>
    <t>Example Project - Offshore HVAC Cable 2</t>
  </si>
  <si>
    <t>Example Project - Offshore HVAC Cable 1</t>
  </si>
  <si>
    <t>Repeat for each Converter</t>
  </si>
  <si>
    <t xml:space="preserve">The purpose of this page is for advanced users and/or future use. It allows the user to build a converter from components, rather than enter as a whole unit. The first editable table is "User defined 1 (Offshore)", in which the user can see that the first two columns, "units" and "components" are user editable. This is where the number of, and component will be selected when constructing a converter by components </t>
  </si>
  <si>
    <t>Variables effected</t>
  </si>
  <si>
    <t xml:space="preserve">Allows user to build converter from components. See worksheet or userguide for more detail. </t>
  </si>
  <si>
    <t>Please ensure that correct cable type (C8:C24) matches the type suggest in the cable name (B8:B24)</t>
  </si>
  <si>
    <t>Assumptions and Data sources</t>
  </si>
  <si>
    <t>Record of sources and assumptions</t>
  </si>
  <si>
    <t>Source</t>
  </si>
  <si>
    <t>Assumption</t>
  </si>
  <si>
    <t>Data</t>
  </si>
  <si>
    <t>Assumptions and Sources</t>
  </si>
  <si>
    <t>Description</t>
  </si>
  <si>
    <t>Converter Mean Time Between Failures. Average time between outages caused by failures on the HVDC Converter</t>
  </si>
  <si>
    <t>Mean Time To Repair for outages on converter.</t>
  </si>
  <si>
    <t>The Availability of the component when failed. Will only be &gt;0% if the component has redundancy. E.g. 50% if two circuits each rated at 50%.</t>
  </si>
  <si>
    <t>Data Sources</t>
  </si>
  <si>
    <t>Medium case = 65 days, worst case = 90. Allows the user to asses the effect of longer repair times. 65 days represents a onsite repair where 90 days is back to workshop repair.</t>
  </si>
  <si>
    <t>Standard installation of cable, standard risk.</t>
  </si>
  <si>
    <t>VSC Converter Transformer Outages</t>
  </si>
  <si>
    <t>LCC Converter Transformer Outages</t>
  </si>
  <si>
    <t>Outage information for Voltage source converter.</t>
  </si>
  <si>
    <t>Outage information for line current commutated converter.</t>
  </si>
  <si>
    <t>Low risk installation. 0.8 x standard</t>
  </si>
  <si>
    <t>High risk installation. 1.2 x standard</t>
  </si>
  <si>
    <t>Cable Installation risk factor High</t>
  </si>
  <si>
    <t>Cable Installation risk factor Low</t>
  </si>
  <si>
    <t>Cable Installation risk factor Average</t>
  </si>
  <si>
    <t>HVDC Circuit breaker outages</t>
  </si>
  <si>
    <t>Information avaible to model the availbilty of interconnector with HVDC Breaker</t>
  </si>
  <si>
    <t>CIGRE TB150</t>
  </si>
  <si>
    <t>Planned Maintenance</t>
  </si>
  <si>
    <t>Assumptions</t>
  </si>
  <si>
    <t xml:space="preserve">Worst case = 1.5x standard, best case = 0.5x standard. This allows the user to assess a range of converter reliability data. </t>
  </si>
  <si>
    <t>High failures – The average failure rate times by a constant to increase the risk, used to model higher risk cables, variable but set at 1.5</t>
  </si>
  <si>
    <t>High failures – The average failure rate times by a constant to increase the risk, used to model higher risk  cables, variable but set at 1.5</t>
  </si>
  <si>
    <t>Low failures – The average failure rate times by a low constant to increase the risk, used to model lower risk cables, variable but set at 0.75</t>
  </si>
  <si>
    <t>CIGRE</t>
  </si>
  <si>
    <t>International Council on Large Electric Systems</t>
  </si>
  <si>
    <t>Source of MTBF and MTTR data on Cables and other equipment</t>
  </si>
  <si>
    <t>User Defined Converter Component 1</t>
  </si>
  <si>
    <t>CIGRE B4 biannual reliability survey 2016 B4-131_2016 A Survey of the Reliability of HVDC Systems Throughout the World during 2013-2014</t>
  </si>
  <si>
    <t>Input data based on CIGRE A2 reliability surveys. TB642 Transformer Reliability Survey. TB617 HVDC LCC Converter Transformer Failure Survey Results  from 2003 - 2012.</t>
  </si>
  <si>
    <t>Allows for the modeller to select the bundling arrangement of the cable, and effect the available capacity in the event of a fault. E.g. bundled cables result in increased unavailability in event of a fault on a bipolar system.</t>
  </si>
  <si>
    <t xml:space="preserve"> [Cable] MTTR</t>
  </si>
  <si>
    <t xml:space="preserve"> [Converter] MTBF</t>
  </si>
  <si>
    <t>Figures that are a intermediate calculation rather than a final ouput</t>
  </si>
  <si>
    <t>Admin</t>
  </si>
  <si>
    <t>Administrative pages that do not form a functional part of the model</t>
  </si>
  <si>
    <t>Colour scale is used to highlight the difference between a range a values. It is active "conditional formatting" rather than something the modeller has written in</t>
  </si>
  <si>
    <t>Input and calculations for converter availability data</t>
  </si>
  <si>
    <t>Cable Availability Calcs</t>
  </si>
  <si>
    <t xml:space="preserve">The average number of faults per year of the cable due to internal failure causes. </t>
  </si>
  <si>
    <t>The average number of faults per year due to externally generated damage or stress of the cable e.g. third party mechanical damage.</t>
  </si>
  <si>
    <t>Converter MTBF</t>
  </si>
  <si>
    <t>Converter MTTR</t>
  </si>
  <si>
    <t>Converter Availability (%)</t>
  </si>
  <si>
    <t>Cable Average External failures</t>
  </si>
  <si>
    <t>Cable Average Internal failures</t>
  </si>
  <si>
    <t>Cable Average MTTR</t>
  </si>
  <si>
    <t>Cable High MTTR</t>
  </si>
  <si>
    <t>This value is sourced directly from CIGRE, increased to allow for a more restricted repair access (90 days)</t>
  </si>
  <si>
    <t>Converter MTBF sensitivity</t>
  </si>
  <si>
    <t>Converter MTTR sensitivity</t>
  </si>
  <si>
    <t>Cable High External Failures sensitivity</t>
  </si>
  <si>
    <t>Cable Low External Failures sensitivity</t>
  </si>
  <si>
    <t>Cable High Internal Failures sensitivity</t>
  </si>
  <si>
    <t>Cable Low Internal Failures sensitivity</t>
  </si>
  <si>
    <t xml:space="preserve">It is assumed that any planned unavailability would be influenced by maintenance of HVDC converters and the associated equipment, so the proposed outage period within the model is variable between 1 to 3 days per converter.   </t>
  </si>
  <si>
    <t>Cable MTTR</t>
  </si>
  <si>
    <t>UK-EU</t>
  </si>
  <si>
    <t>AC Equipment</t>
  </si>
  <si>
    <t>Valves</t>
  </si>
  <si>
    <t>Control and Protection</t>
  </si>
  <si>
    <t>DC Equipment</t>
  </si>
  <si>
    <t>NSL HVDC high cable MTTR</t>
  </si>
  <si>
    <t>AC subsea XLPE cable</t>
  </si>
  <si>
    <t>AC onshore XLPE cable</t>
  </si>
  <si>
    <t>HVDC subsea XLPE cable</t>
  </si>
  <si>
    <t>HVDC onshore XLPE cable</t>
  </si>
  <si>
    <t>HVDC subsea MIND cable</t>
  </si>
  <si>
    <t>HVDC Onshore MIND cable</t>
  </si>
  <si>
    <t>"Project" "onshore/offshore" "cable type" cable</t>
  </si>
  <si>
    <t xml:space="preserve">IFA2 - offshore HVDC cable </t>
  </si>
  <si>
    <t>AC1</t>
  </si>
  <si>
    <t>Greenlink - Ireland - HVDC Onshore Cable</t>
  </si>
  <si>
    <t xml:space="preserve">Greenlink - Offshore HVDC Cable </t>
  </si>
  <si>
    <t>Greenlink - UK - HVDC Onshore Cable</t>
  </si>
  <si>
    <t xml:space="preserve">Greenlink - UK - AC Onshore Cable </t>
  </si>
  <si>
    <t xml:space="preserve">Greenlink - Ireland - AC Onshore Cable </t>
  </si>
  <si>
    <t xml:space="preserve">Greenlink - Offshore HVDC XLPE Cable </t>
  </si>
  <si>
    <t>NeuConnect - GB HVDC Onshore Cable</t>
  </si>
  <si>
    <t>NeuConnect - Germany HVDC Onshore Cable</t>
  </si>
  <si>
    <t>NeuConnect - HVDC Subsea Cable</t>
  </si>
  <si>
    <t>GB - Germany</t>
  </si>
  <si>
    <t>NeuConnect</t>
  </si>
  <si>
    <t>User Defined 1 (Onshore)</t>
  </si>
  <si>
    <t>Low risk/very well protected</t>
  </si>
  <si>
    <t>Average risk/protected</t>
  </si>
  <si>
    <t>High risk/partial protection</t>
  </si>
  <si>
    <t>Very high risk/unprotected</t>
  </si>
  <si>
    <t>Cable External Risk</t>
  </si>
  <si>
    <t>Subsea Cable External Risk</t>
  </si>
  <si>
    <t>NeuConnect - HVDC Subsea Cable Main</t>
  </si>
  <si>
    <t>NeuConnect - HVDC Subsea Cable High Mobility</t>
  </si>
  <si>
    <t>1400 MW VSC Rigid Bipole - 706km offshore HVDC, 14.1 km onshore HVDC.</t>
  </si>
  <si>
    <t>0.5 km of onshore cable (Germany) and 0.4 km of onshore GIL (GB) for HVAC</t>
  </si>
  <si>
    <t>12,.5 km of onshore cable (Germany) and 1.6 km of onshore cable (GB) for HVDC</t>
  </si>
  <si>
    <t>This value is based on data sourced from CIGRE, and represents a typical UK repair time (65 days).</t>
  </si>
  <si>
    <t>This based on data from CIGRE TB 815 and TB 379.</t>
  </si>
  <si>
    <t>Subsea cable external risk - Low risk/very well protected</t>
  </si>
  <si>
    <t>Subsea cable external risk - Average risk/protected</t>
  </si>
  <si>
    <t>Subsea cable external risk - High risk/partial protection</t>
  </si>
  <si>
    <t>Subsea cable external risk - Very high risk/unprotected</t>
  </si>
  <si>
    <t>Cable protection on the basis of a CBRA. Evidence of unusual low risk or exceptional protection measures. A Multiplier of 0.8 x standard failures is used.</t>
  </si>
  <si>
    <t>Cable protection on the basis of a CBRA on the basis of achieving lowest reasonably achievable risk. Standard failure rates assumed.</t>
  </si>
  <si>
    <t xml:space="preserve">Evidence of a higher than "normal" cable external risk. This may be; an annual failure rate assessed by CBRA as greater than 10E-4 per 100km; evidence of an "abnormal"; or a basic level of protection provided without supporting CBRA. Multiplier of 1.2 x standard is used. </t>
  </si>
  <si>
    <t>Cable External Risk Factor</t>
  </si>
  <si>
    <t>Typical Weather around UK - Average 65 days MTTR for cable</t>
  </si>
  <si>
    <t>Dependent on converter type.</t>
  </si>
  <si>
    <t>This data is based on the failures reported in CIGRE TB 815 and TB 379.</t>
  </si>
  <si>
    <t>Interconnector Availability Model GHD 4.0</t>
  </si>
  <si>
    <t xml:space="preserve">Un-protected without robust evidence of unusually low external risk via CBRA. Multiplier of 2.4 x standard is used.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</si>
</sst>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000"/>
    <numFmt numFmtId="165" formatCode="0.00000"/>
    <numFmt numFmtId="166" formatCode="0.000"/>
    <numFmt numFmtId="167" formatCode="0.0000000"/>
    <numFmt numFmtId="168" formatCode="0.0"/>
    <numFmt numFmtId="169" formatCode="#####.0\ &quot;MW&quot;"/>
    <numFmt numFmtId="170" formatCode="0.000%"/>
    <numFmt numFmtId="171" formatCode="0.0000%"/>
    <numFmt numFmtId="172" formatCode="#,##0.0_);\(#,##0.0\);\-_)"/>
    <numFmt numFmtId="173" formatCode="yyyy"/>
    <numFmt numFmtId="174" formatCode="0.0%"/>
  </numFmts>
  <fonts count="87" x14ac:knownFonts="1">
    <font>
      <sz val="11"/>
      <color theme="1"/>
      <name val="Calibri"/>
      <family val="2"/>
      <scheme val="minor"/>
    </font>
    <font>
      <sz val="10"/>
      <color theme="1"/>
      <name val="Arial"/>
      <family val="2"/>
    </font>
    <font>
      <sz val="11"/>
      <color theme="1"/>
      <name val="Arial"/>
      <family val="2"/>
    </font>
    <font>
      <b/>
      <sz val="12"/>
      <color theme="1"/>
      <name val="Arial"/>
      <family val="2"/>
    </font>
    <font>
      <b/>
      <sz val="11"/>
      <color theme="1"/>
      <name val="Arial"/>
      <family val="2"/>
    </font>
    <font>
      <sz val="10"/>
      <color theme="1"/>
      <name val="Arial"/>
      <family val="2"/>
    </font>
    <font>
      <sz val="11"/>
      <color theme="1"/>
      <name val="Calibri"/>
      <family val="2"/>
      <scheme val="minor"/>
    </font>
    <font>
      <b/>
      <sz val="11"/>
      <color theme="3"/>
      <name val="Calibri"/>
      <family val="2"/>
      <scheme val="minor"/>
    </font>
    <font>
      <i/>
      <sz val="11"/>
      <color theme="3"/>
      <name val="Calibri"/>
      <family val="2"/>
      <scheme val="minor"/>
    </font>
    <font>
      <b/>
      <sz val="15"/>
      <color theme="3"/>
      <name val="Calibri"/>
      <family val="2"/>
      <scheme val="minor"/>
    </font>
    <font>
      <b/>
      <sz val="13"/>
      <color theme="3"/>
      <name val="Calibri"/>
      <family val="2"/>
      <scheme val="minor"/>
    </font>
    <font>
      <b/>
      <sz val="11"/>
      <color rgb="FFFA7D00"/>
      <name val="Calibri"/>
      <family val="2"/>
      <scheme val="minor"/>
    </font>
    <font>
      <i/>
      <sz val="11"/>
      <color theme="3"/>
      <name val="Arial"/>
      <family val="2"/>
    </font>
    <font>
      <b/>
      <sz val="10"/>
      <color rgb="FF000000"/>
      <name val="Arial"/>
      <family val="2"/>
    </font>
    <font>
      <b/>
      <sz val="13"/>
      <color theme="3"/>
      <name val="Arial"/>
      <family val="2"/>
    </font>
    <font>
      <sz val="11"/>
      <name val="Arial"/>
      <family val="2"/>
    </font>
    <font>
      <i/>
      <sz val="11"/>
      <color theme="4" tint="-0.249977111117893"/>
      <name val="Arial"/>
      <family val="2"/>
    </font>
    <font>
      <sz val="9"/>
      <name val="Arial"/>
      <family val="2"/>
    </font>
    <font>
      <i/>
      <sz val="9"/>
      <color theme="3"/>
      <name val="Arial"/>
      <family val="2"/>
    </font>
    <font>
      <b/>
      <sz val="11"/>
      <name val="Arial"/>
      <family val="2"/>
    </font>
    <font>
      <b/>
      <sz val="15"/>
      <color theme="3"/>
      <name val="Arial"/>
      <family val="2"/>
    </font>
    <font>
      <i/>
      <sz val="11"/>
      <color theme="1"/>
      <name val="Arial"/>
      <family val="2"/>
    </font>
    <font>
      <sz val="9"/>
      <color indexed="81"/>
      <name val="Tahoma"/>
      <family val="2"/>
    </font>
    <font>
      <b/>
      <sz val="9"/>
      <color indexed="81"/>
      <name val="Tahoma"/>
      <family val="2"/>
    </font>
    <font>
      <sz val="11"/>
      <color theme="0"/>
      <name val="Arial Black"/>
      <family val="2"/>
    </font>
    <font>
      <b/>
      <sz val="11"/>
      <color theme="0"/>
      <name val="Arial Black"/>
      <family val="2"/>
    </font>
    <font>
      <sz val="11"/>
      <color theme="1"/>
      <name val="Arial Black"/>
      <family val="2"/>
    </font>
    <font>
      <i/>
      <sz val="11"/>
      <color theme="4" tint="-0.249977111117893"/>
      <name val="Arial Black"/>
      <family val="2"/>
    </font>
    <font>
      <i/>
      <sz val="11"/>
      <name val="Arial"/>
      <family val="2"/>
    </font>
    <font>
      <i/>
      <sz val="11"/>
      <color rgb="FF2C6AB6"/>
      <name val="Arial"/>
      <family val="2"/>
    </font>
    <font>
      <sz val="11"/>
      <color rgb="FF2C6AB6"/>
      <name val="Arial"/>
      <family val="2"/>
    </font>
    <font>
      <b/>
      <sz val="11"/>
      <color theme="1"/>
      <name val="Arial Black"/>
      <family val="2"/>
    </font>
    <font>
      <sz val="10"/>
      <color theme="0"/>
      <name val="Arial Black"/>
      <family val="2"/>
    </font>
    <font>
      <u/>
      <sz val="11"/>
      <color theme="1"/>
      <name val="Arial"/>
      <family val="2"/>
    </font>
    <font>
      <sz val="10"/>
      <color theme="1"/>
      <name val="Calibri"/>
      <family val="2"/>
    </font>
    <font>
      <u/>
      <sz val="10"/>
      <color theme="10"/>
      <name val="Calibri"/>
      <family val="2"/>
    </font>
    <font>
      <sz val="10"/>
      <color theme="1"/>
      <name val="Verdana"/>
      <family val="2"/>
    </font>
    <font>
      <u/>
      <sz val="11"/>
      <color theme="10"/>
      <name val="Calibri"/>
      <family val="2"/>
      <scheme val="minor"/>
    </font>
    <font>
      <sz val="10"/>
      <color theme="0"/>
      <name val="Arial"/>
      <family val="2"/>
    </font>
    <font>
      <b/>
      <sz val="10"/>
      <color theme="1"/>
      <name val="Arial"/>
      <family val="2"/>
    </font>
    <font>
      <sz val="12"/>
      <color theme="0"/>
      <name val="Arial"/>
      <family val="2"/>
    </font>
    <font>
      <i/>
      <sz val="11"/>
      <color theme="4"/>
      <name val="Arial"/>
      <family val="2"/>
    </font>
    <font>
      <sz val="16"/>
      <color theme="1"/>
      <name val="Arial"/>
      <family val="2"/>
    </font>
    <font>
      <sz val="10"/>
      <color theme="0" tint="-4.9989318521683403E-2"/>
      <name val="Arial"/>
      <family val="2"/>
    </font>
    <font>
      <sz val="10"/>
      <name val="Arial"/>
      <family val="2"/>
    </font>
    <font>
      <u/>
      <sz val="11"/>
      <color theme="10"/>
      <name val="Arial"/>
      <family val="2"/>
    </font>
    <font>
      <u/>
      <sz val="10"/>
      <color theme="10"/>
      <name val="Arial"/>
      <family val="2"/>
    </font>
    <font>
      <sz val="16"/>
      <color theme="0"/>
      <name val="Arial Black"/>
      <family val="2"/>
    </font>
    <font>
      <sz val="10"/>
      <color theme="0" tint="-4.9989318521683403E-2"/>
      <name val="Arial Black"/>
      <family val="2"/>
    </font>
    <font>
      <b/>
      <u/>
      <sz val="10"/>
      <color theme="1"/>
      <name val="Arial"/>
      <family val="2"/>
    </font>
    <font>
      <sz val="14"/>
      <color theme="0"/>
      <name val="Arial Black"/>
      <family val="2"/>
    </font>
    <font>
      <b/>
      <sz val="11"/>
      <color theme="0"/>
      <name val="Arial"/>
      <family val="2"/>
    </font>
    <font>
      <b/>
      <u/>
      <sz val="11"/>
      <color theme="0"/>
      <name val="Arial"/>
      <family val="2"/>
    </font>
    <font>
      <sz val="13"/>
      <color theme="0"/>
      <name val="Arial Black"/>
      <family val="2"/>
    </font>
    <font>
      <sz val="1"/>
      <color theme="0"/>
      <name val="Arial"/>
      <family val="2"/>
    </font>
    <font>
      <b/>
      <sz val="10"/>
      <color theme="0"/>
      <name val="Arial"/>
      <family val="2"/>
    </font>
    <font>
      <b/>
      <sz val="10"/>
      <name val="Arial"/>
      <family val="2"/>
    </font>
    <font>
      <i/>
      <sz val="11"/>
      <color rgb="FF0070C0"/>
      <name val="Arial"/>
      <family val="2"/>
    </font>
    <font>
      <i/>
      <sz val="10"/>
      <color rgb="FF2C6AB6"/>
      <name val="Arial"/>
      <family val="2"/>
    </font>
    <font>
      <b/>
      <sz val="10"/>
      <color rgb="FF2C6AB6"/>
      <name val="Arial"/>
      <family val="2"/>
    </font>
    <font>
      <b/>
      <u/>
      <sz val="10"/>
      <color theme="0"/>
      <name val="Arial"/>
      <family val="2"/>
    </font>
    <font>
      <sz val="20"/>
      <color rgb="FFFFFFFF"/>
      <name val="Arial Black"/>
      <family val="2"/>
    </font>
    <font>
      <b/>
      <sz val="13"/>
      <color rgb="FF0065A4"/>
      <name val="Arial Black"/>
      <family val="2"/>
    </font>
    <font>
      <b/>
      <sz val="11"/>
      <color rgb="FF0065A4"/>
      <name val="Arial Black"/>
      <family val="2"/>
    </font>
    <font>
      <sz val="11"/>
      <color rgb="FF0065A4"/>
      <name val="Arial"/>
      <family val="2"/>
    </font>
    <font>
      <sz val="72"/>
      <color theme="1"/>
      <name val="Arial"/>
      <family val="2"/>
    </font>
    <font>
      <sz val="48"/>
      <color rgb="FF0065A4"/>
      <name val="Arial Black"/>
      <family val="2"/>
    </font>
    <font>
      <b/>
      <sz val="20"/>
      <color theme="1"/>
      <name val="Arial"/>
      <family val="2"/>
    </font>
    <font>
      <sz val="18"/>
      <color theme="1"/>
      <name val="Arial"/>
      <family val="2"/>
    </font>
    <font>
      <sz val="18"/>
      <color rgb="FF0065A4"/>
      <name val="Arial Black"/>
      <family val="2"/>
    </font>
    <font>
      <b/>
      <u/>
      <sz val="18"/>
      <color theme="0"/>
      <name val="Arial"/>
      <family val="2"/>
    </font>
    <font>
      <b/>
      <sz val="20"/>
      <color rgb="FF0065A4"/>
      <name val="Arial Black"/>
      <family val="2"/>
    </font>
    <font>
      <b/>
      <sz val="20"/>
      <color rgb="FF2C6AB6"/>
      <name val="Arial"/>
      <family val="2"/>
    </font>
    <font>
      <b/>
      <sz val="20"/>
      <color theme="0"/>
      <name val="Arial"/>
      <family val="2"/>
    </font>
    <font>
      <b/>
      <u/>
      <sz val="20"/>
      <color theme="0"/>
      <name val="Arial"/>
      <family val="2"/>
    </font>
    <font>
      <b/>
      <sz val="20"/>
      <name val="Arial"/>
      <family val="2"/>
    </font>
    <font>
      <b/>
      <sz val="48"/>
      <color theme="1"/>
      <name val="Arial"/>
      <family val="2"/>
    </font>
    <font>
      <b/>
      <sz val="72"/>
      <color theme="1"/>
      <name val="Arial"/>
      <family val="2"/>
    </font>
    <font>
      <b/>
      <sz val="96"/>
      <color theme="1"/>
      <name val="Arial"/>
      <family val="2"/>
    </font>
    <font>
      <i/>
      <sz val="11"/>
      <color rgb="FF0065A4"/>
      <name val="Arial"/>
      <family val="2"/>
    </font>
    <font>
      <b/>
      <sz val="16"/>
      <color theme="1"/>
      <name val="Arial"/>
      <family val="2"/>
    </font>
    <font>
      <b/>
      <sz val="24"/>
      <color theme="1"/>
      <name val="Arial"/>
      <family val="2"/>
    </font>
    <font>
      <sz val="10"/>
      <color rgb="FF000000"/>
      <name val="Arial"/>
      <family val="2"/>
    </font>
    <font>
      <sz val="13"/>
      <name val="Arial"/>
      <family val="2"/>
    </font>
    <font>
      <b/>
      <i/>
      <sz val="11"/>
      <color rgb="FF0065A4"/>
      <name val="Arial Black"/>
      <family val="2"/>
    </font>
    <font>
      <i/>
      <sz val="10"/>
      <color rgb="FF0065A4"/>
      <name val="Arial Black"/>
      <family val="2"/>
    </font>
    <font>
      <sz val="8"/>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2F2F2"/>
      </patternFill>
    </fill>
    <fill>
      <patternFill patternType="solid">
        <fgColor theme="3"/>
        <bgColor indexed="64"/>
      </patternFill>
    </fill>
    <fill>
      <patternFill patternType="solid">
        <fgColor theme="4" tint="0.79998168889431442"/>
        <bgColor indexed="64"/>
      </patternFill>
    </fill>
    <fill>
      <patternFill patternType="solid">
        <fgColor rgb="FFFF0000"/>
        <bgColor indexed="64"/>
      </patternFill>
    </fill>
    <fill>
      <patternFill patternType="solid">
        <fgColor rgb="FF00B050"/>
        <bgColor indexed="64"/>
      </patternFill>
    </fill>
    <fill>
      <patternFill patternType="solid">
        <fgColor rgb="FF7030A0"/>
        <bgColor indexed="64"/>
      </patternFill>
    </fill>
    <fill>
      <patternFill patternType="solid">
        <fgColor rgb="FFBDE4FF"/>
        <bgColor indexed="64"/>
      </patternFill>
    </fill>
    <fill>
      <patternFill patternType="solid">
        <fgColor rgb="FF0065A4"/>
        <bgColor indexed="64"/>
      </patternFill>
    </fill>
    <fill>
      <patternFill patternType="solid">
        <fgColor rgb="FF2C6AB6"/>
        <bgColor indexed="64"/>
      </patternFill>
    </fill>
  </fills>
  <borders count="9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top/>
      <bottom style="medium">
        <color theme="4" tint="0.3999755851924192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style="thin">
        <color theme="1" tint="0.499984740745262"/>
      </right>
      <top/>
      <bottom style="thin">
        <color indexed="64"/>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theme="1" tint="0.499984740745262"/>
      </right>
      <top style="thin">
        <color theme="1" tint="0.499984740745262"/>
      </top>
      <bottom style="medium">
        <color indexed="64"/>
      </bottom>
      <diagonal/>
    </border>
    <border>
      <left style="thick">
        <color auto="1"/>
      </left>
      <right style="thick">
        <color auto="1"/>
      </right>
      <top style="thick">
        <color auto="1"/>
      </top>
      <bottom style="thick">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ck">
        <color auto="1"/>
      </bottom>
      <diagonal/>
    </border>
    <border>
      <left style="thick">
        <color theme="1"/>
      </left>
      <right/>
      <top style="thick">
        <color theme="1"/>
      </top>
      <bottom/>
      <diagonal/>
    </border>
    <border>
      <left/>
      <right/>
      <top style="thick">
        <color theme="1"/>
      </top>
      <bottom style="thick">
        <color theme="4" tint="0.499984740745262"/>
      </bottom>
      <diagonal/>
    </border>
    <border>
      <left/>
      <right/>
      <top style="thick">
        <color theme="1"/>
      </top>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style="thick">
        <color theme="1"/>
      </left>
      <right/>
      <top/>
      <bottom style="thick">
        <color theme="1"/>
      </bottom>
      <diagonal/>
    </border>
    <border>
      <left/>
      <right/>
      <top/>
      <bottom style="thick">
        <color theme="1"/>
      </bottom>
      <diagonal/>
    </border>
    <border>
      <left/>
      <right style="thick">
        <color theme="1"/>
      </right>
      <top/>
      <bottom style="thick">
        <color theme="1"/>
      </bottom>
      <diagonal/>
    </border>
    <border>
      <left style="thick">
        <color auto="1"/>
      </left>
      <right style="thick">
        <color auto="1"/>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ck">
        <color auto="1"/>
      </left>
      <right/>
      <top/>
      <bottom style="thick">
        <color auto="1"/>
      </bottom>
      <diagonal/>
    </border>
    <border>
      <left/>
      <right style="thick">
        <color auto="1"/>
      </right>
      <top style="thick">
        <color auto="1"/>
      </top>
      <bottom/>
      <diagonal/>
    </border>
    <border>
      <left style="thick">
        <color auto="1"/>
      </left>
      <right/>
      <top style="thick">
        <color auto="1"/>
      </top>
      <bottom/>
      <diagonal/>
    </border>
    <border>
      <left/>
      <right/>
      <top style="thick">
        <color auto="1"/>
      </top>
      <bottom/>
      <diagonal/>
    </border>
    <border>
      <left/>
      <right/>
      <top/>
      <bottom style="thick">
        <color auto="1"/>
      </bottom>
      <diagonal/>
    </border>
    <border>
      <left style="thick">
        <color auto="1"/>
      </left>
      <right/>
      <top/>
      <bottom/>
      <diagonal/>
    </border>
    <border>
      <left/>
      <right style="thick">
        <color auto="1"/>
      </right>
      <top/>
      <bottom/>
      <diagonal/>
    </border>
    <border>
      <left/>
      <right style="thick">
        <color auto="1"/>
      </right>
      <top/>
      <bottom style="thick">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top style="thick">
        <color theme="4" tint="0.499984740745262"/>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theme="1" tint="0.499984740745262"/>
      </top>
      <bottom style="thin">
        <color auto="1"/>
      </bottom>
      <diagonal/>
    </border>
    <border>
      <left style="thin">
        <color auto="1"/>
      </left>
      <right style="thin">
        <color auto="1"/>
      </right>
      <top style="thin">
        <color auto="1"/>
      </top>
      <bottom style="thin">
        <color theme="1" tint="0.499984740745262"/>
      </bottom>
      <diagonal/>
    </border>
    <border>
      <left/>
      <right style="thin">
        <color theme="1" tint="0.499984740745262"/>
      </right>
      <top/>
      <bottom style="thin">
        <color theme="1" tint="0.499984740745262"/>
      </bottom>
      <diagonal/>
    </border>
    <border>
      <left style="medium">
        <color indexed="64"/>
      </left>
      <right style="thick">
        <color indexed="64"/>
      </right>
      <top style="thick">
        <color indexed="64"/>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style="thin">
        <color auto="1"/>
      </bottom>
      <diagonal/>
    </border>
    <border>
      <left style="thick">
        <color indexed="64"/>
      </left>
      <right style="thick">
        <color indexed="64"/>
      </right>
      <top style="thin">
        <color auto="1"/>
      </top>
      <bottom style="thick">
        <color indexed="64"/>
      </bottom>
      <diagonal/>
    </border>
    <border>
      <left style="thick">
        <color indexed="64"/>
      </left>
      <right style="thick">
        <color indexed="64"/>
      </right>
      <top style="thin">
        <color auto="1"/>
      </top>
      <bottom/>
      <diagonal/>
    </border>
    <border>
      <left style="thick">
        <color indexed="64"/>
      </left>
      <right style="thick">
        <color indexed="64"/>
      </right>
      <top/>
      <bottom style="thin">
        <color auto="1"/>
      </bottom>
      <diagonal/>
    </border>
    <border>
      <left/>
      <right/>
      <top style="thick">
        <color indexed="64"/>
      </top>
      <bottom style="thick">
        <color indexed="64"/>
      </bottom>
      <diagonal/>
    </border>
    <border>
      <left style="thick">
        <color indexed="64"/>
      </left>
      <right/>
      <top style="thick">
        <color indexed="64"/>
      </top>
      <bottom style="medium">
        <color indexed="64"/>
      </bottom>
      <diagonal/>
    </border>
    <border>
      <left/>
      <right style="thick">
        <color auto="1"/>
      </right>
      <top style="thick">
        <color indexed="64"/>
      </top>
      <bottom style="medium">
        <color indexed="64"/>
      </bottom>
      <diagonal/>
    </border>
  </borders>
  <cellStyleXfs count="10">
    <xf numFmtId="0" fontId="0" fillId="0" borderId="0"/>
    <xf numFmtId="9" fontId="6" fillId="0" borderId="0" applyFont="0" applyFill="0" applyBorder="0" applyAlignment="0" applyProtection="0"/>
    <xf numFmtId="0" fontId="7" fillId="0" borderId="22" applyNumberFormat="0" applyFill="0" applyAlignment="0" applyProtection="0"/>
    <xf numFmtId="0" fontId="9" fillId="0" borderId="27" applyNumberFormat="0" applyFill="0" applyAlignment="0" applyProtection="0"/>
    <xf numFmtId="0" fontId="10" fillId="0" borderId="28" applyNumberFormat="0" applyFill="0" applyAlignment="0" applyProtection="0"/>
    <xf numFmtId="0" fontId="11" fillId="3" borderId="29" applyNumberFormat="0" applyAlignment="0" applyProtection="0"/>
    <xf numFmtId="0" fontId="34" fillId="0" borderId="0"/>
    <xf numFmtId="0" fontId="35" fillId="0" borderId="0" applyNumberFormat="0" applyFill="0" applyBorder="0" applyAlignment="0" applyProtection="0"/>
    <xf numFmtId="0" fontId="36" fillId="0" borderId="0"/>
    <xf numFmtId="0" fontId="37" fillId="0" borderId="0" applyNumberFormat="0" applyFill="0" applyBorder="0" applyAlignment="0" applyProtection="0"/>
  </cellStyleXfs>
  <cellXfs count="656">
    <xf numFmtId="0" fontId="0" fillId="0" borderId="0" xfId="0"/>
    <xf numFmtId="0" fontId="4" fillId="2" borderId="17" xfId="0" applyFont="1" applyFill="1" applyBorder="1" applyAlignment="1" applyProtection="1">
      <alignment vertical="top"/>
    </xf>
    <xf numFmtId="0" fontId="2" fillId="2" borderId="13" xfId="0" applyFont="1" applyFill="1" applyBorder="1" applyAlignment="1" applyProtection="1">
      <alignment vertical="top"/>
    </xf>
    <xf numFmtId="0" fontId="14" fillId="0" borderId="28" xfId="4" applyFont="1" applyProtection="1"/>
    <xf numFmtId="0" fontId="2" fillId="2" borderId="0" xfId="0" applyFont="1" applyFill="1" applyBorder="1" applyAlignment="1" applyProtection="1">
      <alignment vertical="center" wrapText="1"/>
    </xf>
    <xf numFmtId="0" fontId="15" fillId="0" borderId="7" xfId="0" applyFont="1" applyBorder="1" applyProtection="1"/>
    <xf numFmtId="0" fontId="15" fillId="0" borderId="4" xfId="0" applyFont="1" applyBorder="1" applyProtection="1"/>
    <xf numFmtId="0" fontId="16" fillId="0" borderId="0" xfId="0" applyFont="1" applyBorder="1" applyProtection="1"/>
    <xf numFmtId="0" fontId="15" fillId="2" borderId="11" xfId="0" applyFont="1" applyFill="1" applyBorder="1" applyAlignment="1" applyProtection="1">
      <alignment horizontal="right" vertical="center"/>
    </xf>
    <xf numFmtId="164" fontId="2" fillId="2" borderId="1" xfId="0" applyNumberFormat="1" applyFont="1" applyFill="1" applyBorder="1" applyAlignment="1" applyProtection="1">
      <alignment horizontal="right" vertical="center"/>
    </xf>
    <xf numFmtId="164" fontId="2" fillId="2" borderId="7" xfId="0" applyNumberFormat="1" applyFont="1" applyFill="1" applyBorder="1" applyAlignment="1" applyProtection="1">
      <alignment horizontal="right" vertical="center"/>
    </xf>
    <xf numFmtId="164" fontId="2" fillId="2" borderId="4" xfId="0" applyNumberFormat="1" applyFont="1" applyFill="1" applyBorder="1" applyAlignment="1" applyProtection="1">
      <alignment horizontal="right" vertical="center"/>
    </xf>
    <xf numFmtId="0" fontId="2" fillId="2" borderId="2" xfId="0" applyFont="1" applyFill="1" applyBorder="1" applyAlignment="1" applyProtection="1">
      <alignment horizontal="right" vertical="center"/>
    </xf>
    <xf numFmtId="0" fontId="2" fillId="0" borderId="0" xfId="0" applyFont="1" applyAlignment="1" applyProtection="1"/>
    <xf numFmtId="0" fontId="4" fillId="0" borderId="0" xfId="0" applyFont="1" applyAlignment="1" applyProtection="1"/>
    <xf numFmtId="164" fontId="4" fillId="0" borderId="0" xfId="0" applyNumberFormat="1" applyFont="1" applyAlignment="1" applyProtection="1"/>
    <xf numFmtId="0" fontId="17" fillId="2" borderId="11" xfId="0" applyFont="1" applyFill="1" applyBorder="1" applyAlignment="1" applyProtection="1">
      <alignment horizontal="right" vertical="center"/>
    </xf>
    <xf numFmtId="0" fontId="2" fillId="2" borderId="3" xfId="0" applyFont="1" applyFill="1" applyBorder="1" applyAlignment="1" applyProtection="1">
      <alignment horizontal="right" vertical="center"/>
    </xf>
    <xf numFmtId="0" fontId="18" fillId="2" borderId="10" xfId="0" applyFont="1" applyFill="1" applyBorder="1" applyAlignment="1" applyProtection="1">
      <alignment horizontal="right" vertical="center"/>
    </xf>
    <xf numFmtId="1" fontId="2" fillId="2" borderId="8" xfId="0" applyNumberFormat="1" applyFont="1" applyFill="1" applyBorder="1" applyAlignment="1" applyProtection="1">
      <alignment horizontal="right" vertical="center"/>
    </xf>
    <xf numFmtId="0" fontId="18" fillId="2" borderId="9" xfId="0" applyFont="1" applyFill="1" applyBorder="1" applyAlignment="1" applyProtection="1">
      <alignment horizontal="right" vertical="center"/>
    </xf>
    <xf numFmtId="1" fontId="2" fillId="2" borderId="6" xfId="0" applyNumberFormat="1" applyFont="1" applyFill="1" applyBorder="1" applyAlignment="1" applyProtection="1">
      <alignment horizontal="right" vertical="center"/>
    </xf>
    <xf numFmtId="9" fontId="2" fillId="0" borderId="0" xfId="0" applyNumberFormat="1" applyFont="1" applyProtection="1"/>
    <xf numFmtId="0" fontId="25" fillId="4" borderId="26" xfId="0" applyFont="1" applyFill="1" applyBorder="1" applyAlignment="1" applyProtection="1">
      <alignment horizontal="center" vertical="center" wrapText="1"/>
    </xf>
    <xf numFmtId="0" fontId="15" fillId="0" borderId="11" xfId="0" applyFont="1" applyBorder="1" applyProtection="1"/>
    <xf numFmtId="0" fontId="15" fillId="0" borderId="10" xfId="0" applyFont="1" applyBorder="1" applyProtection="1"/>
    <xf numFmtId="164" fontId="2" fillId="2" borderId="1" xfId="0" applyNumberFormat="1" applyFont="1" applyFill="1" applyBorder="1" applyAlignment="1" applyProtection="1">
      <alignment horizontal="center" vertical="center"/>
    </xf>
    <xf numFmtId="9" fontId="15" fillId="2" borderId="3" xfId="1" applyFont="1" applyFill="1" applyBorder="1" applyAlignment="1" applyProtection="1">
      <alignment horizontal="center" vertical="center"/>
    </xf>
    <xf numFmtId="164" fontId="2" fillId="2" borderId="7" xfId="0" applyNumberFormat="1" applyFont="1" applyFill="1" applyBorder="1" applyAlignment="1" applyProtection="1">
      <alignment horizontal="center" vertical="center"/>
    </xf>
    <xf numFmtId="9" fontId="15" fillId="2" borderId="8" xfId="1" applyFont="1" applyFill="1" applyBorder="1" applyAlignment="1" applyProtection="1">
      <alignment horizontal="center" vertical="center"/>
    </xf>
    <xf numFmtId="164" fontId="2" fillId="2" borderId="4" xfId="0" applyNumberFormat="1" applyFont="1" applyFill="1" applyBorder="1" applyAlignment="1" applyProtection="1">
      <alignment horizontal="center" vertical="center"/>
    </xf>
    <xf numFmtId="9" fontId="15" fillId="2" borderId="6" xfId="1" applyFont="1" applyFill="1" applyBorder="1" applyAlignment="1" applyProtection="1">
      <alignment horizontal="center" vertical="center"/>
    </xf>
    <xf numFmtId="0" fontId="2" fillId="0" borderId="0" xfId="0" applyFont="1" applyBorder="1" applyProtection="1"/>
    <xf numFmtId="0" fontId="26" fillId="0" borderId="0" xfId="0" applyFont="1" applyProtection="1"/>
    <xf numFmtId="0" fontId="27" fillId="0" borderId="0" xfId="0" applyFont="1" applyBorder="1" applyProtection="1"/>
    <xf numFmtId="0" fontId="2" fillId="0" borderId="0" xfId="0" applyFont="1" applyAlignment="1" applyProtection="1">
      <alignment wrapText="1"/>
    </xf>
    <xf numFmtId="0" fontId="0" fillId="0" borderId="0" xfId="0" applyAlignment="1" applyProtection="1">
      <alignment wrapText="1"/>
    </xf>
    <xf numFmtId="165" fontId="2" fillId="0" borderId="0" xfId="0" applyNumberFormat="1" applyFont="1" applyAlignment="1" applyProtection="1">
      <alignment horizontal="right"/>
    </xf>
    <xf numFmtId="0" fontId="2" fillId="0" borderId="0" xfId="0" applyFont="1" applyAlignment="1" applyProtection="1">
      <alignment horizontal="right"/>
    </xf>
    <xf numFmtId="9" fontId="2" fillId="0" borderId="0" xfId="1" applyFont="1" applyAlignment="1" applyProtection="1">
      <alignment horizontal="right"/>
    </xf>
    <xf numFmtId="0" fontId="20" fillId="0" borderId="0" xfId="3" applyFont="1" applyBorder="1" applyProtection="1"/>
    <xf numFmtId="0" fontId="2" fillId="2" borderId="1" xfId="0" applyFont="1" applyFill="1" applyBorder="1" applyAlignment="1" applyProtection="1">
      <alignment wrapText="1"/>
    </xf>
    <xf numFmtId="0" fontId="2" fillId="2" borderId="7" xfId="0" applyFont="1" applyFill="1" applyBorder="1" applyProtection="1"/>
    <xf numFmtId="0" fontId="2" fillId="2" borderId="4" xfId="0" applyFont="1" applyFill="1" applyBorder="1" applyProtection="1"/>
    <xf numFmtId="0" fontId="8" fillId="0" borderId="0" xfId="0" applyFont="1" applyFill="1" applyBorder="1" applyProtection="1"/>
    <xf numFmtId="0" fontId="8" fillId="0" borderId="0" xfId="5" applyFont="1" applyFill="1" applyBorder="1" applyProtection="1"/>
    <xf numFmtId="0" fontId="15" fillId="2" borderId="11" xfId="0" applyFont="1" applyFill="1" applyBorder="1" applyProtection="1"/>
    <xf numFmtId="0" fontId="15" fillId="2" borderId="10" xfId="0" applyFont="1" applyFill="1" applyBorder="1" applyProtection="1"/>
    <xf numFmtId="0" fontId="2" fillId="2" borderId="0" xfId="0" applyFont="1" applyFill="1" applyBorder="1" applyProtection="1"/>
    <xf numFmtId="0" fontId="0" fillId="2" borderId="0" xfId="0" applyFill="1" applyBorder="1" applyProtection="1"/>
    <xf numFmtId="9" fontId="15" fillId="2" borderId="3" xfId="0" applyNumberFormat="1" applyFont="1" applyFill="1" applyBorder="1" applyAlignment="1" applyProtection="1">
      <alignment horizontal="right" vertical="center"/>
    </xf>
    <xf numFmtId="0" fontId="2" fillId="2" borderId="1" xfId="0" applyFont="1" applyFill="1" applyBorder="1" applyAlignment="1" applyProtection="1">
      <alignment horizontal="right" vertical="center"/>
    </xf>
    <xf numFmtId="0" fontId="12" fillId="2" borderId="10" xfId="0" applyFont="1" applyFill="1" applyBorder="1" applyAlignment="1" applyProtection="1">
      <alignment horizontal="right" vertical="center"/>
    </xf>
    <xf numFmtId="0" fontId="2" fillId="2" borderId="7" xfId="0" applyFont="1" applyFill="1" applyBorder="1" applyAlignment="1" applyProtection="1">
      <alignment horizontal="right" vertical="center"/>
    </xf>
    <xf numFmtId="1" fontId="2" fillId="2" borderId="0" xfId="0" applyNumberFormat="1" applyFont="1" applyFill="1" applyBorder="1" applyAlignment="1" applyProtection="1">
      <alignment horizontal="right" vertical="center"/>
    </xf>
    <xf numFmtId="0" fontId="12" fillId="2" borderId="9" xfId="0" applyFont="1" applyFill="1" applyBorder="1" applyAlignment="1" applyProtection="1">
      <alignment horizontal="right" vertical="center"/>
    </xf>
    <xf numFmtId="0" fontId="2" fillId="2" borderId="4" xfId="0" applyFont="1" applyFill="1" applyBorder="1" applyAlignment="1" applyProtection="1">
      <alignment horizontal="right" vertical="center"/>
    </xf>
    <xf numFmtId="1" fontId="2" fillId="2" borderId="5" xfId="0" applyNumberFormat="1" applyFont="1" applyFill="1" applyBorder="1" applyAlignment="1" applyProtection="1">
      <alignment horizontal="right" vertical="center"/>
    </xf>
    <xf numFmtId="0" fontId="2" fillId="0" borderId="0" xfId="0" applyFont="1" applyAlignment="1" applyProtection="1">
      <alignment horizontal="center" vertical="center"/>
    </xf>
    <xf numFmtId="168" fontId="2" fillId="2" borderId="2" xfId="0" applyNumberFormat="1" applyFont="1" applyFill="1" applyBorder="1" applyAlignment="1" applyProtection="1">
      <alignment horizontal="right" vertical="center"/>
    </xf>
    <xf numFmtId="9" fontId="2" fillId="2" borderId="8" xfId="0" applyNumberFormat="1" applyFont="1" applyFill="1" applyBorder="1" applyAlignment="1" applyProtection="1">
      <alignment horizontal="right" vertical="center"/>
    </xf>
    <xf numFmtId="168" fontId="2" fillId="2" borderId="5" xfId="0" applyNumberFormat="1" applyFont="1" applyFill="1" applyBorder="1" applyAlignment="1" applyProtection="1">
      <alignment horizontal="right" vertical="center"/>
    </xf>
    <xf numFmtId="9" fontId="2" fillId="2" borderId="6" xfId="0" applyNumberFormat="1" applyFont="1" applyFill="1" applyBorder="1" applyAlignment="1" applyProtection="1">
      <alignment horizontal="right" vertical="center"/>
    </xf>
    <xf numFmtId="0" fontId="15" fillId="2" borderId="26" xfId="0" applyFont="1" applyFill="1" applyBorder="1" applyAlignment="1" applyProtection="1">
      <alignment horizontal="right" vertical="center"/>
    </xf>
    <xf numFmtId="0" fontId="31" fillId="0" borderId="0" xfId="0" applyFont="1" applyAlignment="1" applyProtection="1"/>
    <xf numFmtId="164" fontId="31" fillId="0" borderId="0" xfId="0" applyNumberFormat="1" applyFont="1" applyAlignment="1" applyProtection="1"/>
    <xf numFmtId="167" fontId="31" fillId="0" borderId="0" xfId="0" applyNumberFormat="1" applyFont="1" applyAlignment="1" applyProtection="1"/>
    <xf numFmtId="0" fontId="26" fillId="0" borderId="0" xfId="0" applyFont="1" applyAlignment="1" applyProtection="1"/>
    <xf numFmtId="0" fontId="31" fillId="0" borderId="0" xfId="0" applyFont="1" applyProtection="1"/>
    <xf numFmtId="10" fontId="31" fillId="0" borderId="0" xfId="1" applyNumberFormat="1" applyFont="1" applyProtection="1"/>
    <xf numFmtId="168" fontId="2" fillId="2" borderId="1" xfId="0" applyNumberFormat="1" applyFont="1" applyFill="1" applyBorder="1" applyAlignment="1" applyProtection="1">
      <alignment horizontal="right" vertical="center"/>
    </xf>
    <xf numFmtId="171" fontId="2" fillId="0" borderId="25" xfId="1" applyNumberFormat="1" applyFont="1" applyFill="1" applyBorder="1" applyAlignment="1" applyProtection="1">
      <alignment horizontal="right" vertical="center"/>
    </xf>
    <xf numFmtId="171" fontId="2" fillId="2" borderId="7" xfId="1" applyNumberFormat="1" applyFont="1" applyFill="1" applyBorder="1" applyAlignment="1" applyProtection="1">
      <alignment horizontal="right" vertical="center"/>
    </xf>
    <xf numFmtId="171" fontId="2" fillId="2" borderId="4" xfId="1" applyNumberFormat="1" applyFont="1" applyFill="1" applyBorder="1" applyAlignment="1" applyProtection="1">
      <alignment horizontal="right" vertical="center"/>
    </xf>
    <xf numFmtId="171" fontId="2" fillId="0" borderId="1" xfId="1" applyNumberFormat="1" applyFont="1" applyFill="1" applyBorder="1" applyAlignment="1" applyProtection="1">
      <alignment horizontal="right" vertical="center"/>
    </xf>
    <xf numFmtId="0" fontId="2" fillId="2" borderId="34" xfId="0" applyFont="1" applyFill="1" applyBorder="1" applyAlignment="1" applyProtection="1">
      <alignment vertical="top"/>
    </xf>
    <xf numFmtId="0" fontId="2" fillId="0" borderId="9" xfId="0" applyFont="1" applyBorder="1" applyAlignment="1" applyProtection="1">
      <alignment horizontal="center" vertical="center"/>
    </xf>
    <xf numFmtId="168" fontId="2" fillId="2" borderId="0" xfId="0" applyNumberFormat="1" applyFont="1" applyFill="1" applyBorder="1" applyAlignment="1" applyProtection="1">
      <alignment horizontal="right" vertical="center"/>
    </xf>
    <xf numFmtId="0" fontId="2" fillId="0" borderId="8" xfId="0" applyFont="1" applyBorder="1" applyAlignment="1" applyProtection="1">
      <alignment vertical="center" textRotation="90"/>
    </xf>
    <xf numFmtId="0" fontId="5" fillId="0" borderId="35" xfId="6" applyFont="1" applyBorder="1" applyAlignment="1">
      <alignment horizontal="center" vertical="center"/>
    </xf>
    <xf numFmtId="0" fontId="42" fillId="5" borderId="0" xfId="6" applyFont="1" applyFill="1" applyBorder="1" applyAlignment="1">
      <alignment horizontal="left" vertical="center"/>
    </xf>
    <xf numFmtId="172" fontId="5" fillId="0" borderId="0" xfId="6" applyNumberFormat="1" applyFont="1" applyAlignment="1">
      <alignment vertical="center"/>
    </xf>
    <xf numFmtId="0" fontId="5" fillId="0" borderId="0" xfId="6" applyFont="1" applyFill="1" applyAlignment="1">
      <alignment vertical="center"/>
    </xf>
    <xf numFmtId="0" fontId="44" fillId="0" borderId="0" xfId="6" applyFont="1" applyFill="1" applyAlignment="1">
      <alignment vertical="center"/>
    </xf>
    <xf numFmtId="0" fontId="5" fillId="0" borderId="0" xfId="6" applyFont="1" applyAlignment="1">
      <alignment vertical="center"/>
    </xf>
    <xf numFmtId="173" fontId="5" fillId="0" borderId="0" xfId="6" applyNumberFormat="1" applyFont="1" applyAlignment="1">
      <alignment vertical="center"/>
    </xf>
    <xf numFmtId="0" fontId="45" fillId="0" borderId="0" xfId="9" applyFont="1"/>
    <xf numFmtId="173" fontId="5" fillId="0" borderId="0" xfId="6" applyNumberFormat="1" applyFont="1" applyAlignment="1">
      <alignment horizontal="left" vertical="center"/>
    </xf>
    <xf numFmtId="0" fontId="46" fillId="0" borderId="0" xfId="7" applyFont="1"/>
    <xf numFmtId="172" fontId="43" fillId="4" borderId="0" xfId="6" applyNumberFormat="1" applyFont="1" applyFill="1" applyAlignment="1">
      <alignment vertical="center"/>
    </xf>
    <xf numFmtId="172" fontId="48" fillId="4" borderId="0" xfId="6" applyNumberFormat="1" applyFont="1" applyFill="1" applyAlignment="1">
      <alignment vertical="center"/>
    </xf>
    <xf numFmtId="173" fontId="49" fillId="0" borderId="0" xfId="6" applyNumberFormat="1" applyFont="1" applyAlignment="1">
      <alignment horizontal="left" vertical="center"/>
    </xf>
    <xf numFmtId="0" fontId="15" fillId="2" borderId="4" xfId="0" applyFont="1" applyFill="1" applyBorder="1" applyAlignment="1" applyProtection="1">
      <alignment horizontal="center" vertical="center"/>
    </xf>
    <xf numFmtId="2" fontId="2" fillId="2" borderId="25" xfId="0" applyNumberFormat="1" applyFont="1" applyFill="1" applyBorder="1" applyAlignment="1" applyProtection="1">
      <alignment horizontal="right" vertical="center"/>
    </xf>
    <xf numFmtId="2" fontId="2" fillId="2" borderId="24" xfId="0" applyNumberFormat="1" applyFont="1" applyFill="1" applyBorder="1" applyAlignment="1" applyProtection="1">
      <alignment horizontal="right" vertical="center"/>
    </xf>
    <xf numFmtId="2" fontId="15" fillId="2" borderId="23" xfId="0" applyNumberFormat="1" applyFont="1" applyFill="1" applyBorder="1" applyAlignment="1" applyProtection="1">
      <alignment horizontal="right" vertical="center"/>
    </xf>
    <xf numFmtId="2" fontId="2" fillId="2" borderId="1" xfId="0" applyNumberFormat="1" applyFont="1" applyFill="1" applyBorder="1" applyAlignment="1" applyProtection="1">
      <alignment horizontal="center" vertical="center"/>
    </xf>
    <xf numFmtId="2" fontId="15" fillId="2" borderId="2" xfId="0" applyNumberFormat="1" applyFont="1" applyFill="1" applyBorder="1" applyAlignment="1" applyProtection="1">
      <alignment horizontal="center" vertical="center"/>
    </xf>
    <xf numFmtId="2" fontId="2" fillId="2" borderId="3" xfId="0" applyNumberFormat="1" applyFont="1" applyFill="1" applyBorder="1" applyAlignment="1" applyProtection="1">
      <alignment horizontal="center" vertical="center"/>
    </xf>
    <xf numFmtId="2" fontId="2" fillId="2" borderId="7" xfId="0" applyNumberFormat="1" applyFont="1" applyFill="1" applyBorder="1" applyAlignment="1" applyProtection="1">
      <alignment horizontal="center" vertical="center"/>
    </xf>
    <xf numFmtId="2" fontId="15" fillId="2" borderId="0" xfId="0" applyNumberFormat="1" applyFont="1" applyFill="1" applyBorder="1" applyAlignment="1" applyProtection="1">
      <alignment horizontal="center" vertical="center"/>
    </xf>
    <xf numFmtId="2" fontId="2" fillId="2" borderId="8" xfId="0" applyNumberFormat="1" applyFont="1" applyFill="1" applyBorder="1" applyAlignment="1" applyProtection="1">
      <alignment horizontal="center" vertical="center"/>
    </xf>
    <xf numFmtId="2" fontId="2" fillId="2" borderId="4" xfId="0" applyNumberFormat="1" applyFont="1" applyFill="1" applyBorder="1" applyAlignment="1" applyProtection="1">
      <alignment horizontal="center" vertical="center"/>
    </xf>
    <xf numFmtId="2" fontId="2" fillId="2" borderId="6" xfId="0" applyNumberFormat="1" applyFont="1" applyFill="1" applyBorder="1" applyAlignment="1" applyProtection="1">
      <alignment horizontal="center" vertical="center"/>
    </xf>
    <xf numFmtId="0" fontId="2" fillId="0" borderId="0" xfId="0" applyFont="1" applyProtection="1"/>
    <xf numFmtId="173" fontId="5" fillId="0" borderId="0" xfId="6" applyNumberFormat="1" applyFont="1" applyFill="1" applyAlignment="1">
      <alignment vertical="center"/>
    </xf>
    <xf numFmtId="0" fontId="15" fillId="0" borderId="26" xfId="0" applyFont="1" applyFill="1" applyBorder="1" applyAlignment="1" applyProtection="1">
      <alignment horizontal="right" vertical="center"/>
    </xf>
    <xf numFmtId="0" fontId="0" fillId="0" borderId="0" xfId="0" applyAlignment="1" applyProtection="1">
      <alignment horizontal="center" vertical="center"/>
    </xf>
    <xf numFmtId="0" fontId="45" fillId="0" borderId="0" xfId="9" applyFont="1" applyFill="1"/>
    <xf numFmtId="0" fontId="26" fillId="2" borderId="3" xfId="0" applyFont="1" applyFill="1" applyBorder="1" applyAlignment="1" applyProtection="1">
      <alignment vertical="top"/>
    </xf>
    <xf numFmtId="166" fontId="15" fillId="2" borderId="8" xfId="5" applyNumberFormat="1" applyFont="1" applyFill="1" applyBorder="1" applyProtection="1"/>
    <xf numFmtId="166" fontId="15" fillId="2" borderId="6" xfId="5" applyNumberFormat="1" applyFont="1" applyFill="1" applyBorder="1" applyProtection="1"/>
    <xf numFmtId="0" fontId="19" fillId="0" borderId="4" xfId="5" applyFont="1" applyFill="1" applyBorder="1" applyAlignment="1" applyProtection="1">
      <alignment horizontal="center" vertical="center"/>
    </xf>
    <xf numFmtId="0" fontId="19" fillId="0" borderId="5" xfId="5" applyFont="1" applyFill="1" applyBorder="1" applyAlignment="1" applyProtection="1">
      <alignment horizontal="center" vertical="center"/>
    </xf>
    <xf numFmtId="9" fontId="19" fillId="0" borderId="6" xfId="5" applyNumberFormat="1" applyFont="1" applyFill="1" applyBorder="1" applyAlignment="1" applyProtection="1">
      <alignment horizontal="center" vertical="center"/>
    </xf>
    <xf numFmtId="166" fontId="15" fillId="2" borderId="0" xfId="5" applyNumberFormat="1" applyFont="1" applyFill="1" applyBorder="1" applyProtection="1"/>
    <xf numFmtId="166" fontId="15" fillId="2" borderId="5" xfId="5" applyNumberFormat="1" applyFont="1" applyFill="1" applyBorder="1" applyProtection="1"/>
    <xf numFmtId="0" fontId="31" fillId="2" borderId="2" xfId="0" applyFont="1" applyFill="1" applyBorder="1" applyAlignment="1" applyProtection="1">
      <alignment vertical="top"/>
    </xf>
    <xf numFmtId="9" fontId="2" fillId="2" borderId="3" xfId="1" applyFont="1" applyFill="1" applyBorder="1" applyAlignment="1" applyProtection="1">
      <alignment horizontal="right" vertical="center"/>
    </xf>
    <xf numFmtId="9" fontId="2" fillId="2" borderId="8" xfId="1" applyFont="1" applyFill="1" applyBorder="1" applyAlignment="1" applyProtection="1">
      <alignment horizontal="right" vertical="center"/>
    </xf>
    <xf numFmtId="9" fontId="2" fillId="2" borderId="6" xfId="1" applyFont="1" applyFill="1" applyBorder="1" applyAlignment="1" applyProtection="1">
      <alignment horizontal="right" vertical="center"/>
    </xf>
    <xf numFmtId="0" fontId="55" fillId="6" borderId="35" xfId="6" applyFont="1" applyFill="1" applyBorder="1" applyAlignment="1">
      <alignment horizontal="center" vertical="center"/>
    </xf>
    <xf numFmtId="0" fontId="31" fillId="2" borderId="25" xfId="0" applyFont="1" applyFill="1" applyBorder="1" applyAlignment="1" applyProtection="1">
      <alignment horizontal="center" vertical="top"/>
    </xf>
    <xf numFmtId="0" fontId="31" fillId="2" borderId="24" xfId="0" applyFont="1" applyFill="1" applyBorder="1" applyAlignment="1" applyProtection="1">
      <alignment horizontal="center" vertical="top"/>
    </xf>
    <xf numFmtId="0" fontId="31" fillId="2" borderId="23" xfId="0" applyFont="1" applyFill="1" applyBorder="1" applyAlignment="1" applyProtection="1">
      <alignment horizontal="center" vertical="top"/>
    </xf>
    <xf numFmtId="0" fontId="0" fillId="0" borderId="0" xfId="0" applyFill="1" applyProtection="1"/>
    <xf numFmtId="0" fontId="2" fillId="0" borderId="0" xfId="0" applyFont="1" applyFill="1" applyProtection="1"/>
    <xf numFmtId="0" fontId="2" fillId="0" borderId="0" xfId="0" applyFont="1" applyFill="1" applyAlignment="1" applyProtection="1">
      <alignment horizontal="center" vertical="center"/>
    </xf>
    <xf numFmtId="0" fontId="26" fillId="0" borderId="0" xfId="0" applyFont="1" applyFill="1" applyAlignment="1" applyProtection="1"/>
    <xf numFmtId="0" fontId="31" fillId="0" borderId="0" xfId="0" applyFont="1" applyFill="1" applyAlignment="1" applyProtection="1"/>
    <xf numFmtId="164" fontId="31" fillId="0" borderId="0" xfId="0" applyNumberFormat="1" applyFont="1" applyFill="1" applyAlignment="1" applyProtection="1"/>
    <xf numFmtId="0" fontId="2" fillId="0" borderId="0" xfId="0" applyFont="1" applyFill="1" applyAlignment="1" applyProtection="1"/>
    <xf numFmtId="0" fontId="4" fillId="0" borderId="0" xfId="0" applyFont="1" applyFill="1" applyAlignment="1" applyProtection="1"/>
    <xf numFmtId="164" fontId="4" fillId="0" borderId="0" xfId="0" applyNumberFormat="1" applyFont="1" applyFill="1" applyAlignment="1" applyProtection="1"/>
    <xf numFmtId="167" fontId="31" fillId="0" borderId="0" xfId="0" applyNumberFormat="1" applyFont="1" applyFill="1" applyAlignment="1" applyProtection="1"/>
    <xf numFmtId="0" fontId="0" fillId="0" borderId="0" xfId="0" applyFill="1" applyAlignment="1" applyProtection="1">
      <alignment horizontal="center" vertical="center"/>
    </xf>
    <xf numFmtId="0" fontId="31" fillId="0" borderId="0" xfId="0" applyFont="1" applyFill="1" applyProtection="1"/>
    <xf numFmtId="10" fontId="31" fillId="0" borderId="0" xfId="1" applyNumberFormat="1" applyFont="1" applyFill="1" applyProtection="1"/>
    <xf numFmtId="0" fontId="0" fillId="0" borderId="2" xfId="0" applyBorder="1" applyProtection="1"/>
    <xf numFmtId="9" fontId="15" fillId="2" borderId="3" xfId="1" applyFont="1" applyFill="1" applyBorder="1" applyAlignment="1" applyProtection="1">
      <alignment horizontal="right" vertical="center"/>
    </xf>
    <xf numFmtId="9" fontId="15" fillId="2" borderId="10" xfId="1" applyFont="1" applyFill="1" applyBorder="1" applyAlignment="1" applyProtection="1">
      <alignment horizontal="right" vertical="center"/>
    </xf>
    <xf numFmtId="9" fontId="15" fillId="2" borderId="9" xfId="1" applyFont="1" applyFill="1" applyBorder="1" applyAlignment="1" applyProtection="1">
      <alignment horizontal="right" vertical="center"/>
    </xf>
    <xf numFmtId="0" fontId="42" fillId="0" borderId="0" xfId="6" applyFont="1" applyAlignment="1">
      <alignment horizontal="center" vertical="center" wrapText="1"/>
    </xf>
    <xf numFmtId="0" fontId="5" fillId="0" borderId="0" xfId="6" applyFont="1" applyAlignment="1">
      <alignment horizontal="center" vertical="center"/>
    </xf>
    <xf numFmtId="9" fontId="2" fillId="2" borderId="23" xfId="0" applyNumberFormat="1" applyFont="1" applyFill="1" applyBorder="1" applyAlignment="1" applyProtection="1">
      <alignment horizontal="right" vertical="center"/>
    </xf>
    <xf numFmtId="9" fontId="2" fillId="2" borderId="3" xfId="0" applyNumberFormat="1" applyFont="1" applyFill="1" applyBorder="1" applyAlignment="1" applyProtection="1">
      <alignment horizontal="right" vertical="center"/>
    </xf>
    <xf numFmtId="2" fontId="29" fillId="9" borderId="11" xfId="0" applyNumberFormat="1" applyFont="1" applyFill="1" applyBorder="1" applyAlignment="1" applyProtection="1">
      <alignment horizontal="center" vertical="center"/>
      <protection locked="0"/>
    </xf>
    <xf numFmtId="0" fontId="29" fillId="9" borderId="10" xfId="0" applyFont="1" applyFill="1" applyBorder="1" applyAlignment="1" applyProtection="1">
      <alignment horizontal="center" vertical="center"/>
      <protection locked="0"/>
    </xf>
    <xf numFmtId="2" fontId="29" fillId="9" borderId="11" xfId="0" applyNumberFormat="1" applyFont="1" applyFill="1" applyBorder="1" applyAlignment="1" applyProtection="1">
      <alignment vertical="top"/>
      <protection locked="0"/>
    </xf>
    <xf numFmtId="0" fontId="29" fillId="9" borderId="10" xfId="0" applyFont="1" applyFill="1" applyBorder="1" applyAlignment="1" applyProtection="1">
      <alignment vertical="top"/>
      <protection locked="0"/>
    </xf>
    <xf numFmtId="0" fontId="29" fillId="9" borderId="9" xfId="0" applyFont="1" applyFill="1" applyBorder="1" applyAlignment="1" applyProtection="1">
      <alignment vertical="top"/>
      <protection locked="0"/>
    </xf>
    <xf numFmtId="0" fontId="29" fillId="9" borderId="1" xfId="0" applyFont="1" applyFill="1" applyBorder="1" applyAlignment="1" applyProtection="1">
      <alignment horizontal="center" vertical="center"/>
      <protection locked="0"/>
    </xf>
    <xf numFmtId="0" fontId="29" fillId="9" borderId="3" xfId="0" applyFont="1" applyFill="1" applyBorder="1" applyAlignment="1" applyProtection="1">
      <alignment horizontal="center" vertical="center"/>
      <protection locked="0"/>
    </xf>
    <xf numFmtId="0" fontId="29" fillId="9" borderId="7" xfId="0" applyFont="1" applyFill="1" applyBorder="1" applyAlignment="1" applyProtection="1">
      <alignment horizontal="center" vertical="center"/>
      <protection locked="0"/>
    </xf>
    <xf numFmtId="0" fontId="29" fillId="9" borderId="8" xfId="0" applyFont="1" applyFill="1" applyBorder="1" applyAlignment="1" applyProtection="1">
      <alignment horizontal="center" vertical="center"/>
      <protection locked="0"/>
    </xf>
    <xf numFmtId="0" fontId="29" fillId="9" borderId="6" xfId="0" applyFont="1" applyFill="1" applyBorder="1" applyAlignment="1" applyProtection="1">
      <alignment horizontal="center" vertical="center"/>
      <protection locked="0"/>
    </xf>
    <xf numFmtId="166" fontId="29" fillId="9" borderId="3" xfId="0" applyNumberFormat="1" applyFont="1" applyFill="1" applyBorder="1" applyAlignment="1" applyProtection="1">
      <alignment horizontal="center"/>
      <protection locked="0"/>
    </xf>
    <xf numFmtId="166" fontId="29" fillId="9" borderId="8" xfId="0" applyNumberFormat="1" applyFont="1" applyFill="1" applyBorder="1" applyAlignment="1" applyProtection="1">
      <alignment horizontal="center"/>
      <protection locked="0"/>
    </xf>
    <xf numFmtId="166" fontId="29" fillId="9" borderId="6" xfId="0" applyNumberFormat="1" applyFont="1" applyFill="1" applyBorder="1" applyAlignment="1" applyProtection="1">
      <alignment horizontal="center"/>
      <protection locked="0"/>
    </xf>
    <xf numFmtId="0" fontId="29" fillId="9" borderId="1" xfId="0" applyFont="1" applyFill="1" applyBorder="1" applyProtection="1">
      <protection locked="0"/>
    </xf>
    <xf numFmtId="0" fontId="29" fillId="9" borderId="2" xfId="0" applyFont="1" applyFill="1" applyBorder="1" applyProtection="1">
      <protection locked="0"/>
    </xf>
    <xf numFmtId="0" fontId="29" fillId="9" borderId="3" xfId="0" applyFont="1" applyFill="1" applyBorder="1" applyProtection="1">
      <protection locked="0"/>
    </xf>
    <xf numFmtId="0" fontId="29" fillId="9" borderId="7" xfId="0" applyFont="1" applyFill="1" applyBorder="1" applyProtection="1">
      <protection locked="0"/>
    </xf>
    <xf numFmtId="0" fontId="29" fillId="9" borderId="0" xfId="0" applyFont="1" applyFill="1" applyBorder="1" applyProtection="1">
      <protection locked="0"/>
    </xf>
    <xf numFmtId="0" fontId="29" fillId="9" borderId="8" xfId="0" applyFont="1" applyFill="1" applyBorder="1" applyProtection="1">
      <protection locked="0"/>
    </xf>
    <xf numFmtId="0" fontId="12" fillId="9" borderId="7" xfId="0" applyFont="1" applyFill="1" applyBorder="1" applyProtection="1">
      <protection locked="0"/>
    </xf>
    <xf numFmtId="0" fontId="12" fillId="9" borderId="0" xfId="0" applyFont="1" applyFill="1" applyBorder="1" applyProtection="1">
      <protection locked="0"/>
    </xf>
    <xf numFmtId="0" fontId="12" fillId="9" borderId="8" xfId="5" applyFont="1" applyFill="1" applyBorder="1" applyProtection="1">
      <protection locked="0"/>
    </xf>
    <xf numFmtId="0" fontId="2" fillId="9" borderId="8" xfId="0" applyFont="1" applyFill="1" applyBorder="1" applyProtection="1">
      <protection locked="0"/>
    </xf>
    <xf numFmtId="0" fontId="12" fillId="9" borderId="4" xfId="0" applyFont="1" applyFill="1" applyBorder="1" applyProtection="1">
      <protection locked="0"/>
    </xf>
    <xf numFmtId="0" fontId="12" fillId="9" borderId="5" xfId="0" applyFont="1" applyFill="1" applyBorder="1" applyProtection="1">
      <protection locked="0"/>
    </xf>
    <xf numFmtId="0" fontId="12" fillId="9" borderId="6" xfId="5" applyFont="1" applyFill="1" applyBorder="1" applyProtection="1">
      <protection locked="0"/>
    </xf>
    <xf numFmtId="0" fontId="2" fillId="9" borderId="6" xfId="0" applyFont="1" applyFill="1" applyBorder="1" applyProtection="1">
      <protection locked="0"/>
    </xf>
    <xf numFmtId="0" fontId="30" fillId="9" borderId="0" xfId="0" applyFont="1" applyFill="1" applyBorder="1" applyProtection="1">
      <protection locked="0"/>
    </xf>
    <xf numFmtId="0" fontId="28" fillId="9" borderId="4" xfId="0" applyFont="1" applyFill="1" applyBorder="1" applyProtection="1">
      <protection locked="0"/>
    </xf>
    <xf numFmtId="0" fontId="28" fillId="9" borderId="5" xfId="0" applyFont="1" applyFill="1" applyBorder="1" applyProtection="1">
      <protection locked="0"/>
    </xf>
    <xf numFmtId="0" fontId="28" fillId="9" borderId="6" xfId="0" applyFont="1" applyFill="1" applyBorder="1" applyProtection="1">
      <protection locked="0"/>
    </xf>
    <xf numFmtId="0" fontId="21" fillId="2" borderId="0" xfId="0" applyFont="1" applyFill="1" applyBorder="1" applyProtection="1"/>
    <xf numFmtId="0" fontId="26" fillId="2" borderId="0" xfId="0" applyFont="1" applyFill="1" applyBorder="1" applyProtection="1"/>
    <xf numFmtId="0" fontId="2" fillId="2" borderId="0" xfId="0" applyFont="1" applyFill="1" applyBorder="1" applyAlignment="1" applyProtection="1">
      <alignment wrapText="1"/>
    </xf>
    <xf numFmtId="0" fontId="2" fillId="2" borderId="44" xfId="0" applyFont="1" applyFill="1" applyBorder="1" applyProtection="1"/>
    <xf numFmtId="0" fontId="2" fillId="2" borderId="46" xfId="0" applyFont="1" applyFill="1" applyBorder="1" applyProtection="1"/>
    <xf numFmtId="0" fontId="2" fillId="2" borderId="47" xfId="0" applyFont="1" applyFill="1" applyBorder="1" applyProtection="1"/>
    <xf numFmtId="0" fontId="2" fillId="2" borderId="49" xfId="0" applyFont="1" applyFill="1" applyBorder="1" applyProtection="1"/>
    <xf numFmtId="0" fontId="2" fillId="2" borderId="49" xfId="0" applyFont="1" applyFill="1" applyBorder="1" applyAlignment="1" applyProtection="1">
      <alignment wrapText="1"/>
    </xf>
    <xf numFmtId="0" fontId="2" fillId="2" borderId="50" xfId="0" applyFont="1" applyFill="1" applyBorder="1" applyProtection="1"/>
    <xf numFmtId="0" fontId="2" fillId="2" borderId="51" xfId="0" applyFont="1" applyFill="1" applyBorder="1" applyProtection="1"/>
    <xf numFmtId="0" fontId="2" fillId="2" borderId="52" xfId="0" applyFont="1" applyFill="1" applyBorder="1" applyProtection="1"/>
    <xf numFmtId="0" fontId="15" fillId="2" borderId="26" xfId="0" applyFont="1" applyFill="1" applyBorder="1" applyProtection="1"/>
    <xf numFmtId="0" fontId="60" fillId="7" borderId="35" xfId="6" applyFont="1" applyFill="1" applyBorder="1" applyAlignment="1">
      <alignment horizontal="center" vertical="center"/>
    </xf>
    <xf numFmtId="0" fontId="15" fillId="2" borderId="1" xfId="0" applyFont="1" applyFill="1" applyBorder="1" applyAlignment="1" applyProtection="1">
      <alignment horizontal="center" vertical="center"/>
    </xf>
    <xf numFmtId="0" fontId="61" fillId="0" borderId="0" xfId="0" applyFont="1" applyAlignment="1">
      <alignment horizontal="right" vertical="center"/>
    </xf>
    <xf numFmtId="0" fontId="47" fillId="10" borderId="0" xfId="6" applyFont="1" applyFill="1" applyBorder="1" applyAlignment="1">
      <alignment horizontal="left" vertical="center"/>
    </xf>
    <xf numFmtId="0" fontId="47" fillId="10" borderId="0" xfId="6" applyFont="1" applyFill="1" applyBorder="1" applyAlignment="1">
      <alignment vertical="center"/>
    </xf>
    <xf numFmtId="172" fontId="48" fillId="10" borderId="0" xfId="6" applyNumberFormat="1" applyFont="1" applyFill="1" applyAlignment="1">
      <alignment vertical="center"/>
    </xf>
    <xf numFmtId="172" fontId="43" fillId="10" borderId="0" xfId="6" applyNumberFormat="1" applyFont="1" applyFill="1" applyAlignment="1">
      <alignment vertical="center"/>
    </xf>
    <xf numFmtId="0" fontId="25" fillId="10" borderId="1" xfId="0" applyFont="1" applyFill="1" applyBorder="1" applyProtection="1"/>
    <xf numFmtId="0" fontId="25" fillId="10" borderId="4" xfId="0" applyFont="1" applyFill="1" applyBorder="1" applyAlignment="1" applyProtection="1">
      <alignment horizontal="center" vertical="center"/>
    </xf>
    <xf numFmtId="0" fontId="25" fillId="10" borderId="26" xfId="0" applyFont="1" applyFill="1" applyBorder="1" applyAlignment="1" applyProtection="1">
      <alignment horizontal="center" vertical="center" wrapText="1"/>
    </xf>
    <xf numFmtId="0" fontId="25" fillId="10" borderId="26" xfId="0" applyFont="1" applyFill="1" applyBorder="1" applyAlignment="1" applyProtection="1">
      <alignment horizontal="center" wrapText="1"/>
    </xf>
    <xf numFmtId="0" fontId="24" fillId="10" borderId="1" xfId="0" applyFont="1" applyFill="1" applyBorder="1" applyAlignment="1" applyProtection="1">
      <alignment horizontal="center" vertical="center" wrapText="1"/>
    </xf>
    <xf numFmtId="0" fontId="24" fillId="10" borderId="3" xfId="0" applyFont="1" applyFill="1" applyBorder="1" applyAlignment="1" applyProtection="1">
      <alignment horizontal="center" vertical="center" wrapText="1"/>
    </xf>
    <xf numFmtId="0" fontId="24" fillId="10" borderId="2" xfId="0" applyFont="1" applyFill="1" applyBorder="1" applyAlignment="1" applyProtection="1">
      <alignment horizontal="center" vertical="center" wrapText="1"/>
    </xf>
    <xf numFmtId="0" fontId="25" fillId="10" borderId="11" xfId="0" applyFont="1" applyFill="1" applyBorder="1" applyProtection="1"/>
    <xf numFmtId="0" fontId="25" fillId="10" borderId="9" xfId="0" applyFont="1" applyFill="1" applyBorder="1" applyAlignment="1" applyProtection="1">
      <alignment horizontal="center"/>
    </xf>
    <xf numFmtId="0" fontId="25" fillId="10" borderId="26" xfId="0" applyFont="1" applyFill="1" applyBorder="1" applyAlignment="1" applyProtection="1">
      <alignment horizontal="center" vertical="center"/>
    </xf>
    <xf numFmtId="0" fontId="24" fillId="10" borderId="11" xfId="0" applyFont="1" applyFill="1" applyBorder="1" applyAlignment="1" applyProtection="1">
      <alignment horizontal="center" vertical="center"/>
    </xf>
    <xf numFmtId="0" fontId="25" fillId="10" borderId="9" xfId="0" applyFont="1" applyFill="1" applyBorder="1" applyAlignment="1" applyProtection="1">
      <alignment horizontal="center" vertical="center" textRotation="90" wrapText="1"/>
    </xf>
    <xf numFmtId="0" fontId="25" fillId="10" borderId="0" xfId="0" applyFont="1" applyFill="1" applyBorder="1" applyAlignment="1" applyProtection="1">
      <alignment horizontal="center" vertical="center" textRotation="90" wrapText="1"/>
    </xf>
    <xf numFmtId="0" fontId="25" fillId="10" borderId="8" xfId="0" applyFont="1" applyFill="1" applyBorder="1" applyAlignment="1" applyProtection="1">
      <alignment horizontal="center" vertical="center" textRotation="90" wrapText="1"/>
    </xf>
    <xf numFmtId="0" fontId="25" fillId="10" borderId="1" xfId="0" applyFont="1" applyFill="1" applyBorder="1" applyAlignment="1" applyProtection="1">
      <alignment vertical="center" wrapText="1"/>
    </xf>
    <xf numFmtId="0" fontId="25" fillId="10" borderId="25" xfId="0" applyFont="1" applyFill="1" applyBorder="1" applyAlignment="1" applyProtection="1">
      <alignment vertical="center"/>
    </xf>
    <xf numFmtId="0" fontId="25" fillId="10" borderId="24" xfId="0" applyFont="1" applyFill="1" applyBorder="1" applyAlignment="1" applyProtection="1">
      <alignment vertical="center"/>
    </xf>
    <xf numFmtId="0" fontId="25" fillId="10" borderId="23" xfId="0" applyFont="1" applyFill="1" applyBorder="1" applyAlignment="1" applyProtection="1">
      <alignment vertical="center"/>
    </xf>
    <xf numFmtId="0" fontId="25" fillId="10" borderId="11" xfId="0" applyFont="1" applyFill="1" applyBorder="1" applyAlignment="1" applyProtection="1">
      <alignment horizontal="center" vertical="center" textRotation="90" wrapText="1"/>
    </xf>
    <xf numFmtId="0" fontId="25" fillId="10" borderId="1" xfId="0" applyFont="1" applyFill="1" applyBorder="1" applyAlignment="1" applyProtection="1">
      <alignment horizontal="center" vertical="center" textRotation="90" wrapText="1"/>
    </xf>
    <xf numFmtId="0" fontId="25" fillId="10" borderId="2" xfId="0" applyFont="1" applyFill="1" applyBorder="1" applyAlignment="1" applyProtection="1">
      <alignment horizontal="center" vertical="center" textRotation="90" wrapText="1"/>
    </xf>
    <xf numFmtId="0" fontId="25" fillId="10" borderId="3" xfId="0" applyFont="1" applyFill="1" applyBorder="1" applyAlignment="1" applyProtection="1">
      <alignment horizontal="center" vertical="center" textRotation="90" wrapText="1"/>
    </xf>
    <xf numFmtId="0" fontId="25" fillId="10" borderId="24" xfId="0" applyFont="1" applyFill="1" applyBorder="1" applyAlignment="1" applyProtection="1">
      <alignment horizontal="center" vertical="center" textRotation="90" wrapText="1"/>
    </xf>
    <xf numFmtId="0" fontId="24" fillId="10" borderId="26" xfId="0" applyFont="1" applyFill="1" applyBorder="1" applyAlignment="1" applyProtection="1">
      <alignment horizontal="center" vertical="center" wrapText="1"/>
    </xf>
    <xf numFmtId="0" fontId="25" fillId="10" borderId="9" xfId="0" applyFont="1" applyFill="1" applyBorder="1" applyAlignment="1" applyProtection="1">
      <alignment horizontal="center" vertical="top" wrapText="1"/>
    </xf>
    <xf numFmtId="0" fontId="25" fillId="10" borderId="4" xfId="0" applyFont="1" applyFill="1" applyBorder="1" applyAlignment="1" applyProtection="1">
      <alignment horizontal="center" vertical="center" wrapText="1"/>
    </xf>
    <xf numFmtId="0" fontId="25" fillId="10" borderId="6" xfId="0" applyFont="1" applyFill="1" applyBorder="1" applyAlignment="1" applyProtection="1">
      <alignment horizontal="center" vertical="center" wrapText="1"/>
    </xf>
    <xf numFmtId="0" fontId="25" fillId="10" borderId="5" xfId="0" applyFont="1" applyFill="1" applyBorder="1" applyAlignment="1" applyProtection="1">
      <alignment horizontal="center" vertical="center" wrapText="1"/>
    </xf>
    <xf numFmtId="0" fontId="62" fillId="0" borderId="28" xfId="4" applyFont="1" applyProtection="1"/>
    <xf numFmtId="0" fontId="62" fillId="0" borderId="28" xfId="4" applyFont="1" applyFill="1" applyProtection="1"/>
    <xf numFmtId="0" fontId="62" fillId="2" borderId="45" xfId="4" applyFont="1" applyFill="1" applyBorder="1" applyProtection="1"/>
    <xf numFmtId="0" fontId="63" fillId="2" borderId="22" xfId="2" applyFont="1" applyFill="1" applyBorder="1" applyProtection="1"/>
    <xf numFmtId="0" fontId="64" fillId="0" borderId="0" xfId="0" applyFont="1" applyProtection="1"/>
    <xf numFmtId="0" fontId="66" fillId="0" borderId="0" xfId="6" applyFont="1" applyAlignment="1">
      <alignment vertical="center" wrapText="1"/>
    </xf>
    <xf numFmtId="0" fontId="5" fillId="0" borderId="53" xfId="6" applyFont="1" applyBorder="1" applyAlignment="1">
      <alignment horizontal="center" vertical="center" wrapText="1"/>
    </xf>
    <xf numFmtId="164" fontId="54" fillId="0" borderId="0" xfId="0" applyNumberFormat="1" applyFont="1" applyFill="1" applyBorder="1" applyAlignment="1" applyProtection="1">
      <alignment horizontal="left" vertical="top"/>
    </xf>
    <xf numFmtId="0" fontId="5" fillId="0" borderId="0" xfId="6" applyFont="1" applyFill="1" applyBorder="1" applyAlignment="1">
      <alignment horizontal="center" vertical="center" wrapText="1"/>
    </xf>
    <xf numFmtId="0" fontId="39" fillId="0" borderId="53" xfId="6" applyFont="1" applyBorder="1" applyAlignment="1">
      <alignment horizontal="center" vertical="center"/>
    </xf>
    <xf numFmtId="0" fontId="59" fillId="9" borderId="64" xfId="6" applyFont="1" applyFill="1" applyBorder="1" applyAlignment="1">
      <alignment horizontal="center" vertical="center"/>
    </xf>
    <xf numFmtId="0" fontId="55" fillId="0" borderId="0" xfId="6" applyFont="1" applyFill="1" applyBorder="1" applyAlignment="1">
      <alignment horizontal="center" vertical="center"/>
    </xf>
    <xf numFmtId="0" fontId="65" fillId="0" borderId="0" xfId="6" applyFont="1" applyBorder="1" applyAlignment="1">
      <alignment horizontal="center" vertical="center"/>
    </xf>
    <xf numFmtId="0" fontId="2" fillId="2" borderId="12" xfId="0" applyFont="1" applyFill="1" applyBorder="1" applyAlignment="1" applyProtection="1">
      <alignment vertical="top"/>
    </xf>
    <xf numFmtId="0" fontId="2" fillId="2" borderId="13" xfId="0" applyFont="1" applyFill="1" applyBorder="1" applyAlignment="1" applyProtection="1">
      <alignment horizontal="left" vertical="top"/>
    </xf>
    <xf numFmtId="0" fontId="4" fillId="2" borderId="14" xfId="0" applyFont="1" applyFill="1" applyBorder="1" applyAlignment="1" applyProtection="1">
      <alignment horizontal="center" vertical="top"/>
    </xf>
    <xf numFmtId="0" fontId="2" fillId="2" borderId="17" xfId="0" applyFont="1" applyFill="1" applyBorder="1" applyAlignment="1" applyProtection="1">
      <alignment vertical="top"/>
    </xf>
    <xf numFmtId="0" fontId="2" fillId="2" borderId="18" xfId="0" applyFont="1" applyFill="1" applyBorder="1" applyAlignment="1" applyProtection="1">
      <alignment vertical="top"/>
    </xf>
    <xf numFmtId="0" fontId="2" fillId="2" borderId="19" xfId="0" applyFont="1" applyFill="1" applyBorder="1" applyAlignment="1" applyProtection="1">
      <alignment vertical="top"/>
    </xf>
    <xf numFmtId="0" fontId="2" fillId="0" borderId="11" xfId="0" applyFont="1" applyFill="1" applyBorder="1" applyAlignment="1" applyProtection="1">
      <alignment vertical="top"/>
    </xf>
    <xf numFmtId="0" fontId="2" fillId="0" borderId="2" xfId="0" applyFont="1" applyFill="1" applyBorder="1" applyAlignment="1" applyProtection="1">
      <alignment vertical="top"/>
    </xf>
    <xf numFmtId="0" fontId="2" fillId="0" borderId="3" xfId="0" applyFont="1" applyFill="1" applyBorder="1" applyAlignment="1" applyProtection="1">
      <alignment vertical="top"/>
    </xf>
    <xf numFmtId="0" fontId="2" fillId="2" borderId="10" xfId="0" applyFont="1" applyFill="1" applyBorder="1" applyAlignment="1" applyProtection="1">
      <alignment vertical="top"/>
    </xf>
    <xf numFmtId="0" fontId="2" fillId="2" borderId="11" xfId="0" applyFont="1" applyFill="1" applyBorder="1" applyAlignment="1" applyProtection="1">
      <alignment vertical="top"/>
    </xf>
    <xf numFmtId="3" fontId="2" fillId="2" borderId="11" xfId="0" applyNumberFormat="1" applyFont="1" applyFill="1" applyBorder="1" applyAlignment="1" applyProtection="1">
      <alignment vertical="top"/>
    </xf>
    <xf numFmtId="0" fontId="2" fillId="2" borderId="15" xfId="0" applyFont="1" applyFill="1" applyBorder="1" applyAlignment="1" applyProtection="1">
      <alignment vertical="top"/>
    </xf>
    <xf numFmtId="0" fontId="25" fillId="10" borderId="17" xfId="0" applyFont="1" applyFill="1" applyBorder="1" applyAlignment="1" applyProtection="1">
      <alignment vertical="center"/>
    </xf>
    <xf numFmtId="0" fontId="25" fillId="10" borderId="18" xfId="0" applyFont="1" applyFill="1" applyBorder="1" applyAlignment="1" applyProtection="1">
      <alignment vertical="center"/>
    </xf>
    <xf numFmtId="0" fontId="2" fillId="2" borderId="16" xfId="0" applyFont="1" applyFill="1" applyBorder="1" applyAlignment="1" applyProtection="1">
      <alignment vertical="top"/>
    </xf>
    <xf numFmtId="0" fontId="2" fillId="0" borderId="9" xfId="0" applyFont="1" applyBorder="1" applyAlignment="1" applyProtection="1">
      <alignment vertical="top"/>
    </xf>
    <xf numFmtId="0" fontId="2" fillId="0" borderId="5" xfId="0" applyFont="1" applyBorder="1" applyAlignment="1" applyProtection="1">
      <alignment vertical="top"/>
    </xf>
    <xf numFmtId="0" fontId="2" fillId="0" borderId="6" xfId="0" applyFont="1" applyBorder="1" applyAlignment="1" applyProtection="1">
      <alignment vertical="top"/>
    </xf>
    <xf numFmtId="0" fontId="2" fillId="2" borderId="9" xfId="0" applyFont="1" applyFill="1" applyBorder="1" applyAlignment="1" applyProtection="1">
      <alignment vertical="top"/>
    </xf>
    <xf numFmtId="0" fontId="25" fillId="10" borderId="15" xfId="0" applyFont="1" applyFill="1" applyBorder="1" applyAlignment="1" applyProtection="1">
      <alignment vertical="top"/>
    </xf>
    <xf numFmtId="0" fontId="25" fillId="10" borderId="20" xfId="0" applyFont="1" applyFill="1" applyBorder="1" applyAlignment="1" applyProtection="1">
      <alignment vertical="top"/>
    </xf>
    <xf numFmtId="0" fontId="24" fillId="10" borderId="21" xfId="0" applyFont="1" applyFill="1" applyBorder="1" applyAlignment="1" applyProtection="1">
      <alignment vertical="top"/>
    </xf>
    <xf numFmtId="0" fontId="2" fillId="0" borderId="11" xfId="0" applyFont="1" applyBorder="1" applyAlignment="1" applyProtection="1">
      <alignment vertical="top"/>
    </xf>
    <xf numFmtId="0" fontId="2" fillId="0" borderId="2" xfId="0" applyFont="1" applyBorder="1" applyAlignment="1" applyProtection="1">
      <alignment vertical="top"/>
    </xf>
    <xf numFmtId="0" fontId="2" fillId="0" borderId="3" xfId="0" applyFont="1" applyBorder="1" applyAlignment="1" applyProtection="1">
      <alignment vertical="top"/>
    </xf>
    <xf numFmtId="0" fontId="4" fillId="2" borderId="0" xfId="0" applyFont="1" applyFill="1" applyBorder="1" applyAlignment="1" applyProtection="1">
      <alignment horizontal="left" vertical="top"/>
    </xf>
    <xf numFmtId="0" fontId="2" fillId="2" borderId="0" xfId="0" applyFont="1" applyFill="1" applyBorder="1" applyAlignment="1" applyProtection="1">
      <alignment vertical="top"/>
    </xf>
    <xf numFmtId="0" fontId="2" fillId="0" borderId="10" xfId="0" applyFont="1" applyBorder="1" applyAlignment="1" applyProtection="1">
      <alignment vertical="top"/>
    </xf>
    <xf numFmtId="0" fontId="2" fillId="0" borderId="0" xfId="0" applyFont="1" applyBorder="1" applyAlignment="1" applyProtection="1">
      <alignment vertical="top"/>
    </xf>
    <xf numFmtId="0" fontId="2" fillId="0" borderId="8" xfId="0" applyFont="1" applyBorder="1" applyAlignment="1" applyProtection="1">
      <alignment vertical="top"/>
    </xf>
    <xf numFmtId="0" fontId="4" fillId="2" borderId="18" xfId="0" applyFont="1" applyFill="1" applyBorder="1" applyAlignment="1" applyProtection="1">
      <alignment vertical="top"/>
    </xf>
    <xf numFmtId="0" fontId="24" fillId="10" borderId="26" xfId="0" applyFont="1" applyFill="1" applyBorder="1" applyAlignment="1" applyProtection="1">
      <alignment horizontal="center" vertical="center"/>
    </xf>
    <xf numFmtId="168" fontId="24" fillId="10" borderId="23" xfId="0" applyNumberFormat="1" applyFont="1" applyFill="1" applyBorder="1" applyAlignment="1" applyProtection="1">
      <alignment horizontal="center" vertical="center" wrapText="1"/>
    </xf>
    <xf numFmtId="166" fontId="2" fillId="2" borderId="1" xfId="0" applyNumberFormat="1" applyFont="1" applyFill="1" applyBorder="1" applyAlignment="1" applyProtection="1">
      <alignment horizontal="right" vertical="center"/>
    </xf>
    <xf numFmtId="2" fontId="2" fillId="2" borderId="2" xfId="0" applyNumberFormat="1" applyFont="1" applyFill="1" applyBorder="1" applyAlignment="1" applyProtection="1">
      <alignment horizontal="right" vertical="center"/>
    </xf>
    <xf numFmtId="171" fontId="2" fillId="2" borderId="1" xfId="1" applyNumberFormat="1" applyFont="1" applyFill="1" applyBorder="1" applyAlignment="1" applyProtection="1">
      <alignment horizontal="right" vertical="center"/>
    </xf>
    <xf numFmtId="166" fontId="2" fillId="2" borderId="7" xfId="0" applyNumberFormat="1" applyFont="1" applyFill="1" applyBorder="1" applyAlignment="1" applyProtection="1">
      <alignment horizontal="right" vertical="center"/>
    </xf>
    <xf numFmtId="2" fontId="2" fillId="2" borderId="0" xfId="0" applyNumberFormat="1" applyFont="1" applyFill="1" applyBorder="1" applyAlignment="1" applyProtection="1">
      <alignment horizontal="right" vertical="center"/>
    </xf>
    <xf numFmtId="164" fontId="4" fillId="0" borderId="1" xfId="0" applyNumberFormat="1" applyFont="1" applyBorder="1" applyAlignment="1" applyProtection="1">
      <alignment vertical="top"/>
    </xf>
    <xf numFmtId="0" fontId="2" fillId="0" borderId="11" xfId="0" applyFont="1" applyBorder="1" applyAlignment="1" applyProtection="1">
      <alignment horizontal="center" vertical="center"/>
    </xf>
    <xf numFmtId="164" fontId="4" fillId="0" borderId="7" xfId="0" applyNumberFormat="1" applyFont="1" applyBorder="1" applyAlignment="1" applyProtection="1">
      <alignment vertical="top"/>
    </xf>
    <xf numFmtId="0" fontId="2" fillId="0" borderId="10" xfId="0" applyFont="1" applyBorder="1" applyAlignment="1" applyProtection="1">
      <alignment horizontal="center" vertical="center"/>
    </xf>
    <xf numFmtId="0" fontId="4" fillId="0" borderId="4" xfId="0" applyFont="1" applyBorder="1" applyAlignment="1" applyProtection="1">
      <alignment vertical="top"/>
    </xf>
    <xf numFmtId="2" fontId="2" fillId="2" borderId="7" xfId="0" applyNumberFormat="1" applyFont="1" applyFill="1" applyBorder="1" applyAlignment="1" applyProtection="1">
      <alignment horizontal="right" vertical="center"/>
    </xf>
    <xf numFmtId="2" fontId="2" fillId="2" borderId="4" xfId="0" applyNumberFormat="1" applyFont="1" applyFill="1" applyBorder="1" applyAlignment="1" applyProtection="1">
      <alignment horizontal="right" vertical="center"/>
    </xf>
    <xf numFmtId="2" fontId="2" fillId="2" borderId="5" xfId="0" applyNumberFormat="1" applyFont="1" applyFill="1" applyBorder="1" applyAlignment="1" applyProtection="1">
      <alignment horizontal="right" vertical="center"/>
    </xf>
    <xf numFmtId="0" fontId="2" fillId="2" borderId="0" xfId="0" applyFont="1" applyFill="1" applyBorder="1" applyAlignment="1" applyProtection="1">
      <alignment horizontal="right" vertical="center"/>
    </xf>
    <xf numFmtId="164" fontId="2" fillId="0" borderId="2" xfId="0" applyNumberFormat="1" applyFont="1" applyFill="1" applyBorder="1" applyAlignment="1" applyProtection="1">
      <alignment horizontal="right" vertical="center"/>
    </xf>
    <xf numFmtId="10" fontId="2" fillId="2" borderId="0" xfId="0" applyNumberFormat="1" applyFont="1" applyFill="1" applyBorder="1" applyAlignment="1" applyProtection="1">
      <alignment horizontal="right" vertical="center"/>
    </xf>
    <xf numFmtId="171" fontId="2" fillId="0" borderId="0" xfId="1" applyNumberFormat="1" applyFont="1" applyBorder="1" applyProtection="1"/>
    <xf numFmtId="0" fontId="4" fillId="2" borderId="0" xfId="0" applyFont="1" applyFill="1" applyBorder="1" applyAlignment="1" applyProtection="1">
      <alignment horizontal="right" vertical="center"/>
    </xf>
    <xf numFmtId="164" fontId="2" fillId="0" borderId="0" xfId="0" applyNumberFormat="1" applyFont="1" applyFill="1" applyBorder="1" applyAlignment="1" applyProtection="1">
      <alignment horizontal="right" vertical="center"/>
    </xf>
    <xf numFmtId="168" fontId="2" fillId="2" borderId="13" xfId="0" applyNumberFormat="1" applyFont="1" applyFill="1" applyBorder="1" applyAlignment="1" applyProtection="1">
      <alignment vertical="top"/>
    </xf>
    <xf numFmtId="10" fontId="2" fillId="2" borderId="34" xfId="0" applyNumberFormat="1" applyFont="1" applyFill="1" applyBorder="1" applyAlignment="1" applyProtection="1">
      <alignment vertical="top"/>
    </xf>
    <xf numFmtId="168" fontId="24" fillId="10" borderId="2" xfId="0" applyNumberFormat="1" applyFont="1" applyFill="1" applyBorder="1" applyAlignment="1" applyProtection="1">
      <alignment horizontal="center" vertical="center" wrapText="1"/>
    </xf>
    <xf numFmtId="10" fontId="24" fillId="10" borderId="3" xfId="0" applyNumberFormat="1" applyFont="1" applyFill="1" applyBorder="1" applyAlignment="1" applyProtection="1">
      <alignment horizontal="center" vertical="center" wrapText="1"/>
    </xf>
    <xf numFmtId="0" fontId="2" fillId="0" borderId="16" xfId="0" applyFont="1" applyBorder="1" applyAlignment="1" applyProtection="1">
      <alignment vertical="top"/>
    </xf>
    <xf numFmtId="168" fontId="2" fillId="0" borderId="0" xfId="0" applyNumberFormat="1" applyFont="1" applyBorder="1" applyAlignment="1" applyProtection="1">
      <alignment vertical="top"/>
    </xf>
    <xf numFmtId="171" fontId="2" fillId="0" borderId="0" xfId="1" applyNumberFormat="1" applyFont="1" applyBorder="1" applyAlignment="1" applyProtection="1">
      <alignment vertical="top"/>
    </xf>
    <xf numFmtId="171" fontId="2" fillId="2" borderId="2" xfId="1" applyNumberFormat="1" applyFont="1" applyFill="1" applyBorder="1" applyAlignment="1" applyProtection="1">
      <alignment horizontal="right" vertical="center"/>
    </xf>
    <xf numFmtId="171" fontId="2" fillId="0" borderId="0" xfId="0" applyNumberFormat="1" applyFont="1" applyBorder="1" applyAlignment="1" applyProtection="1">
      <alignment vertical="top"/>
    </xf>
    <xf numFmtId="0" fontId="2" fillId="10" borderId="0" xfId="0" applyFont="1" applyFill="1" applyBorder="1" applyAlignment="1" applyProtection="1">
      <alignment vertical="top"/>
    </xf>
    <xf numFmtId="0" fontId="51" fillId="7" borderId="25" xfId="0" applyFont="1" applyFill="1" applyBorder="1" applyAlignment="1" applyProtection="1">
      <alignment vertical="top"/>
    </xf>
    <xf numFmtId="0" fontId="51" fillId="7" borderId="24" xfId="0" applyFont="1" applyFill="1" applyBorder="1" applyAlignment="1" applyProtection="1">
      <alignment vertical="top"/>
    </xf>
    <xf numFmtId="10" fontId="51" fillId="7" borderId="26" xfId="1" applyNumberFormat="1" applyFont="1" applyFill="1" applyBorder="1" applyAlignment="1" applyProtection="1">
      <alignment vertical="top"/>
    </xf>
    <xf numFmtId="0" fontId="4" fillId="10" borderId="0" xfId="0" applyFont="1" applyFill="1" applyBorder="1" applyAlignment="1" applyProtection="1">
      <alignment vertical="top"/>
    </xf>
    <xf numFmtId="170" fontId="4" fillId="10" borderId="0" xfId="0" applyNumberFormat="1" applyFont="1" applyFill="1" applyBorder="1" applyAlignment="1" applyProtection="1">
      <alignment vertical="top"/>
    </xf>
    <xf numFmtId="0" fontId="4" fillId="7" borderId="24" xfId="0" applyFont="1" applyFill="1" applyBorder="1" applyAlignment="1" applyProtection="1">
      <alignment vertical="top"/>
    </xf>
    <xf numFmtId="10" fontId="52" fillId="7" borderId="26" xfId="1" applyNumberFormat="1" applyFont="1" applyFill="1" applyBorder="1" applyAlignment="1" applyProtection="1">
      <alignment vertical="top"/>
    </xf>
    <xf numFmtId="0" fontId="2" fillId="0" borderId="30" xfId="0" applyFont="1" applyBorder="1" applyAlignment="1" applyProtection="1">
      <alignment vertical="top"/>
    </xf>
    <xf numFmtId="0" fontId="2" fillId="10" borderId="30" xfId="0" applyFont="1" applyFill="1" applyBorder="1" applyAlignment="1" applyProtection="1">
      <alignment vertical="top"/>
    </xf>
    <xf numFmtId="0" fontId="2" fillId="0" borderId="31" xfId="0" applyFont="1" applyBorder="1" applyAlignment="1" applyProtection="1">
      <alignment vertical="top"/>
    </xf>
    <xf numFmtId="0" fontId="41" fillId="9" borderId="11" xfId="0" applyFont="1" applyFill="1" applyBorder="1" applyAlignment="1" applyProtection="1">
      <alignment horizontal="right" vertical="center"/>
      <protection locked="0"/>
    </xf>
    <xf numFmtId="0" fontId="41" fillId="9" borderId="10" xfId="0" applyFont="1" applyFill="1" applyBorder="1" applyAlignment="1" applyProtection="1">
      <alignment horizontal="right" vertical="center"/>
      <protection locked="0"/>
    </xf>
    <xf numFmtId="1" fontId="2" fillId="2" borderId="25" xfId="0" applyNumberFormat="1" applyFont="1" applyFill="1" applyBorder="1" applyAlignment="1" applyProtection="1">
      <alignment horizontal="right" vertical="center"/>
    </xf>
    <xf numFmtId="0" fontId="25" fillId="10" borderId="66" xfId="0" applyFont="1" applyFill="1" applyBorder="1" applyAlignment="1" applyProtection="1">
      <alignment vertical="center"/>
    </xf>
    <xf numFmtId="0" fontId="25" fillId="10" borderId="67" xfId="0" applyFont="1" applyFill="1" applyBorder="1" applyAlignment="1" applyProtection="1">
      <alignment vertical="center"/>
    </xf>
    <xf numFmtId="0" fontId="25" fillId="10" borderId="65" xfId="0" applyFont="1" applyFill="1" applyBorder="1" applyAlignment="1" applyProtection="1">
      <alignment vertical="center"/>
    </xf>
    <xf numFmtId="0" fontId="25" fillId="10" borderId="69" xfId="0" applyFont="1" applyFill="1" applyBorder="1" applyAlignment="1" applyProtection="1">
      <alignment vertical="top"/>
    </xf>
    <xf numFmtId="0" fontId="24" fillId="10" borderId="70" xfId="0" applyFont="1" applyFill="1" applyBorder="1" applyAlignment="1" applyProtection="1">
      <alignment vertical="top"/>
    </xf>
    <xf numFmtId="0" fontId="25" fillId="10" borderId="64" xfId="0" applyFont="1" applyFill="1" applyBorder="1" applyAlignment="1" applyProtection="1">
      <alignment vertical="top"/>
    </xf>
    <xf numFmtId="0" fontId="32" fillId="10" borderId="68" xfId="0" applyFont="1" applyFill="1" applyBorder="1" applyAlignment="1" applyProtection="1">
      <alignment vertical="top"/>
    </xf>
    <xf numFmtId="0" fontId="24" fillId="10" borderId="68" xfId="0" applyFont="1" applyFill="1" applyBorder="1" applyAlignment="1" applyProtection="1">
      <alignment vertical="top"/>
    </xf>
    <xf numFmtId="0" fontId="24" fillId="10" borderId="71" xfId="0" applyFont="1" applyFill="1" applyBorder="1" applyAlignment="1" applyProtection="1">
      <alignment vertical="top"/>
    </xf>
    <xf numFmtId="2" fontId="2" fillId="2" borderId="1" xfId="0" applyNumberFormat="1" applyFont="1" applyFill="1" applyBorder="1" applyAlignment="1" applyProtection="1">
      <alignment horizontal="right" vertical="center"/>
    </xf>
    <xf numFmtId="168" fontId="2" fillId="2" borderId="34" xfId="0" applyNumberFormat="1" applyFont="1" applyFill="1" applyBorder="1" applyAlignment="1" applyProtection="1">
      <alignment vertical="top"/>
    </xf>
    <xf numFmtId="168" fontId="24" fillId="10" borderId="3" xfId="0" applyNumberFormat="1" applyFont="1" applyFill="1" applyBorder="1" applyAlignment="1" applyProtection="1">
      <alignment horizontal="center" vertical="center" wrapText="1"/>
    </xf>
    <xf numFmtId="10" fontId="4" fillId="10" borderId="0" xfId="0" applyNumberFormat="1" applyFont="1" applyFill="1" applyBorder="1" applyAlignment="1" applyProtection="1">
      <alignment vertical="top"/>
    </xf>
    <xf numFmtId="0" fontId="15" fillId="2" borderId="11"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28" fillId="0" borderId="0" xfId="0" applyFont="1" applyBorder="1" applyProtection="1"/>
    <xf numFmtId="0" fontId="29" fillId="0" borderId="0" xfId="0" applyFont="1" applyFill="1" applyBorder="1" applyAlignment="1" applyProtection="1">
      <alignment horizontal="center"/>
    </xf>
    <xf numFmtId="166" fontId="29" fillId="9" borderId="1" xfId="0" applyNumberFormat="1" applyFont="1" applyFill="1" applyBorder="1" applyAlignment="1" applyProtection="1">
      <alignment horizontal="center"/>
      <protection locked="0"/>
    </xf>
    <xf numFmtId="166" fontId="29" fillId="9" borderId="7" xfId="0" applyNumberFormat="1" applyFont="1" applyFill="1" applyBorder="1" applyAlignment="1" applyProtection="1">
      <alignment horizontal="center"/>
      <protection locked="0"/>
    </xf>
    <xf numFmtId="166" fontId="29" fillId="9" borderId="4" xfId="0" applyNumberFormat="1" applyFont="1" applyFill="1" applyBorder="1" applyAlignment="1" applyProtection="1">
      <alignment horizontal="center"/>
      <protection locked="0"/>
    </xf>
    <xf numFmtId="165" fontId="15" fillId="2" borderId="7" xfId="5" applyNumberFormat="1" applyFont="1" applyFill="1" applyBorder="1" applyAlignment="1" applyProtection="1">
      <alignment horizontal="right"/>
    </xf>
    <xf numFmtId="0" fontId="15" fillId="2" borderId="2" xfId="5" applyFont="1" applyFill="1" applyBorder="1" applyAlignment="1" applyProtection="1">
      <alignment horizontal="right"/>
    </xf>
    <xf numFmtId="9" fontId="15" fillId="2" borderId="2" xfId="1" applyFont="1" applyFill="1" applyBorder="1" applyAlignment="1" applyProtection="1">
      <alignment horizontal="right"/>
    </xf>
    <xf numFmtId="0" fontId="15" fillId="2" borderId="0" xfId="5" applyFont="1" applyFill="1" applyBorder="1" applyAlignment="1" applyProtection="1">
      <alignment horizontal="right"/>
    </xf>
    <xf numFmtId="9" fontId="15" fillId="2" borderId="3" xfId="1" applyFont="1" applyFill="1" applyBorder="1" applyAlignment="1" applyProtection="1">
      <alignment horizontal="right"/>
    </xf>
    <xf numFmtId="9" fontId="15" fillId="2" borderId="0" xfId="1" applyFont="1" applyFill="1" applyBorder="1" applyAlignment="1" applyProtection="1">
      <alignment horizontal="right"/>
    </xf>
    <xf numFmtId="9" fontId="15" fillId="2" borderId="8" xfId="1" applyFont="1" applyFill="1" applyBorder="1" applyAlignment="1" applyProtection="1">
      <alignment horizontal="right"/>
    </xf>
    <xf numFmtId="165" fontId="15" fillId="2" borderId="4" xfId="5" applyNumberFormat="1" applyFont="1" applyFill="1" applyBorder="1" applyAlignment="1" applyProtection="1">
      <alignment horizontal="right"/>
    </xf>
    <xf numFmtId="0" fontId="15" fillId="2" borderId="5" xfId="5" applyFont="1" applyFill="1" applyBorder="1" applyAlignment="1" applyProtection="1">
      <alignment horizontal="right"/>
    </xf>
    <xf numFmtId="9" fontId="15" fillId="2" borderId="5" xfId="1" applyFont="1" applyFill="1" applyBorder="1" applyAlignment="1" applyProtection="1">
      <alignment horizontal="right"/>
    </xf>
    <xf numFmtId="9" fontId="15" fillId="2" borderId="6" xfId="1" applyFont="1" applyFill="1" applyBorder="1" applyAlignment="1" applyProtection="1">
      <alignment horizontal="right"/>
    </xf>
    <xf numFmtId="0" fontId="15" fillId="2" borderId="11" xfId="0" applyFont="1" applyFill="1" applyBorder="1" applyAlignment="1" applyProtection="1">
      <alignment horizontal="left" vertical="center"/>
    </xf>
    <xf numFmtId="0" fontId="15" fillId="2" borderId="10" xfId="0" applyFont="1" applyFill="1" applyBorder="1" applyAlignment="1" applyProtection="1">
      <alignment horizontal="left" vertical="center"/>
    </xf>
    <xf numFmtId="0" fontId="15" fillId="2" borderId="9" xfId="0" applyFont="1" applyFill="1" applyBorder="1" applyAlignment="1" applyProtection="1">
      <alignment horizontal="left" vertical="center"/>
    </xf>
    <xf numFmtId="0" fontId="19" fillId="0" borderId="24" xfId="5" applyFont="1" applyFill="1" applyBorder="1" applyProtection="1"/>
    <xf numFmtId="0" fontId="19" fillId="0" borderId="23" xfId="5" applyFont="1" applyFill="1" applyBorder="1" applyProtection="1"/>
    <xf numFmtId="0" fontId="29" fillId="9" borderId="11" xfId="0" applyFont="1" applyFill="1" applyBorder="1" applyAlignment="1" applyProtection="1">
      <alignment horizontal="center" vertical="center"/>
      <protection locked="0"/>
    </xf>
    <xf numFmtId="0" fontId="29" fillId="9" borderId="9" xfId="0" applyFont="1" applyFill="1" applyBorder="1" applyAlignment="1" applyProtection="1">
      <alignment horizontal="center" vertical="center"/>
      <protection locked="0"/>
    </xf>
    <xf numFmtId="0" fontId="68" fillId="0" borderId="0" xfId="6" applyFont="1" applyAlignment="1">
      <alignment horizontal="center" vertical="center"/>
    </xf>
    <xf numFmtId="0" fontId="69" fillId="0" borderId="0" xfId="6" applyFont="1" applyAlignment="1">
      <alignment vertical="center" wrapText="1"/>
    </xf>
    <xf numFmtId="0" fontId="68" fillId="0" borderId="56" xfId="6" applyFont="1" applyBorder="1" applyAlignment="1">
      <alignment horizontal="center" vertical="center" wrapText="1"/>
    </xf>
    <xf numFmtId="0" fontId="68" fillId="0" borderId="57" xfId="6" applyFont="1" applyBorder="1" applyAlignment="1">
      <alignment horizontal="center" vertical="center"/>
    </xf>
    <xf numFmtId="0" fontId="68" fillId="0" borderId="58" xfId="6" applyFont="1" applyBorder="1" applyAlignment="1">
      <alignment horizontal="center" vertical="center"/>
    </xf>
    <xf numFmtId="0" fontId="68" fillId="0" borderId="0" xfId="6" applyFont="1" applyBorder="1" applyAlignment="1">
      <alignment horizontal="center" vertical="center"/>
    </xf>
    <xf numFmtId="0" fontId="68" fillId="0" borderId="56" xfId="6" applyFont="1" applyBorder="1" applyAlignment="1">
      <alignment horizontal="center" vertical="center"/>
    </xf>
    <xf numFmtId="0" fontId="68" fillId="0" borderId="59" xfId="6" applyFont="1" applyBorder="1" applyAlignment="1">
      <alignment horizontal="center" vertical="center" wrapText="1"/>
    </xf>
    <xf numFmtId="0" fontId="68" fillId="0" borderId="60" xfId="6" applyFont="1" applyBorder="1" applyAlignment="1">
      <alignment horizontal="center" vertical="center"/>
    </xf>
    <xf numFmtId="0" fontId="68" fillId="0" borderId="59" xfId="6" applyFont="1" applyBorder="1" applyAlignment="1">
      <alignment horizontal="center" vertical="center"/>
    </xf>
    <xf numFmtId="0" fontId="68" fillId="0" borderId="61" xfId="6" applyFont="1" applyBorder="1" applyAlignment="1">
      <alignment horizontal="center" vertical="center"/>
    </xf>
    <xf numFmtId="0" fontId="68" fillId="0" borderId="62" xfId="6" applyFont="1" applyBorder="1" applyAlignment="1">
      <alignment horizontal="center" vertical="center"/>
    </xf>
    <xf numFmtId="0" fontId="68" fillId="0" borderId="63" xfId="6" applyFont="1" applyBorder="1" applyAlignment="1">
      <alignment horizontal="center" vertical="center"/>
    </xf>
    <xf numFmtId="0" fontId="67" fillId="0" borderId="0" xfId="6" applyFont="1" applyAlignment="1">
      <alignment horizontal="center" vertical="center"/>
    </xf>
    <xf numFmtId="0" fontId="67" fillId="0" borderId="0" xfId="6" applyFont="1" applyAlignment="1">
      <alignment horizontal="center" vertical="center" wrapText="1"/>
    </xf>
    <xf numFmtId="0" fontId="72" fillId="9" borderId="53" xfId="6" applyFont="1" applyFill="1" applyBorder="1" applyAlignment="1">
      <alignment horizontal="center" vertical="center"/>
    </xf>
    <xf numFmtId="0" fontId="73" fillId="8" borderId="35" xfId="6" applyFont="1" applyFill="1" applyBorder="1" applyAlignment="1">
      <alignment horizontal="center" vertical="center" wrapText="1"/>
    </xf>
    <xf numFmtId="0" fontId="71" fillId="0" borderId="0" xfId="6" applyFont="1" applyAlignment="1">
      <alignment vertical="center" wrapText="1"/>
    </xf>
    <xf numFmtId="0" fontId="67" fillId="0" borderId="35" xfId="6" applyFont="1" applyBorder="1" applyAlignment="1">
      <alignment horizontal="center" vertical="center"/>
    </xf>
    <xf numFmtId="0" fontId="74" fillId="7" borderId="35" xfId="6" applyFont="1" applyFill="1" applyBorder="1" applyAlignment="1">
      <alignment horizontal="center" vertical="center"/>
    </xf>
    <xf numFmtId="0" fontId="73" fillId="6" borderId="35" xfId="6" applyFont="1" applyFill="1" applyBorder="1" applyAlignment="1">
      <alignment horizontal="center" vertical="center"/>
    </xf>
    <xf numFmtId="0" fontId="67" fillId="0" borderId="57" xfId="6" applyFont="1" applyBorder="1" applyAlignment="1">
      <alignment horizontal="center" vertical="center" wrapText="1"/>
    </xf>
    <xf numFmtId="0" fontId="67" fillId="0" borderId="57" xfId="6" applyFont="1" applyBorder="1" applyAlignment="1">
      <alignment horizontal="center" vertical="center"/>
    </xf>
    <xf numFmtId="0" fontId="67" fillId="0" borderId="58" xfId="6" applyFont="1" applyBorder="1" applyAlignment="1">
      <alignment horizontal="center" vertical="center"/>
    </xf>
    <xf numFmtId="0" fontId="67" fillId="0" borderId="56" xfId="6" applyFont="1" applyBorder="1" applyAlignment="1">
      <alignment horizontal="center" vertical="center"/>
    </xf>
    <xf numFmtId="0" fontId="72" fillId="9" borderId="33" xfId="6" applyFont="1" applyFill="1" applyBorder="1" applyAlignment="1">
      <alignment horizontal="center" vertical="center" wrapText="1"/>
    </xf>
    <xf numFmtId="0" fontId="67" fillId="0" borderId="0" xfId="6" applyFont="1" applyBorder="1" applyAlignment="1">
      <alignment horizontal="center" vertical="center" wrapText="1"/>
    </xf>
    <xf numFmtId="0" fontId="67" fillId="0" borderId="60" xfId="6" applyFont="1" applyBorder="1" applyAlignment="1">
      <alignment horizontal="center" vertical="center"/>
    </xf>
    <xf numFmtId="0" fontId="67" fillId="0" borderId="59" xfId="6" applyFont="1" applyBorder="1" applyAlignment="1">
      <alignment horizontal="center" vertical="center"/>
    </xf>
    <xf numFmtId="0" fontId="73" fillId="8" borderId="33" xfId="6" applyFont="1" applyFill="1" applyBorder="1" applyAlignment="1">
      <alignment horizontal="center" vertical="center" wrapText="1"/>
    </xf>
    <xf numFmtId="0" fontId="67" fillId="0" borderId="0" xfId="6" applyFont="1" applyBorder="1" applyAlignment="1">
      <alignment horizontal="center" vertical="top"/>
    </xf>
    <xf numFmtId="0" fontId="67" fillId="0" borderId="33" xfId="6" applyFont="1" applyBorder="1" applyAlignment="1">
      <alignment horizontal="center" vertical="center" wrapText="1"/>
    </xf>
    <xf numFmtId="0" fontId="73" fillId="6" borderId="33" xfId="6" applyFont="1" applyFill="1" applyBorder="1" applyAlignment="1">
      <alignment horizontal="center" vertical="center" wrapText="1"/>
    </xf>
    <xf numFmtId="0" fontId="67" fillId="0" borderId="62" xfId="6" applyFont="1" applyBorder="1" applyAlignment="1">
      <alignment horizontal="center" vertical="center"/>
    </xf>
    <xf numFmtId="0" fontId="67" fillId="0" borderId="63" xfId="6" applyFont="1" applyBorder="1" applyAlignment="1">
      <alignment horizontal="center" vertical="center"/>
    </xf>
    <xf numFmtId="0" fontId="71" fillId="0" borderId="0" xfId="6" applyFont="1" applyAlignment="1">
      <alignment horizontal="center" vertical="center" wrapText="1"/>
    </xf>
    <xf numFmtId="0" fontId="73" fillId="6" borderId="43" xfId="6" applyFont="1" applyFill="1" applyBorder="1" applyAlignment="1">
      <alignment horizontal="center" vertical="center" wrapText="1"/>
    </xf>
    <xf numFmtId="0" fontId="67" fillId="0" borderId="62" xfId="6" applyFont="1" applyBorder="1" applyAlignment="1">
      <alignment horizontal="center" vertical="center" wrapText="1"/>
    </xf>
    <xf numFmtId="0" fontId="75" fillId="2" borderId="33" xfId="6" applyFont="1" applyFill="1" applyBorder="1" applyAlignment="1">
      <alignment horizontal="center" vertical="center" wrapText="1"/>
    </xf>
    <xf numFmtId="0" fontId="67" fillId="0" borderId="61" xfId="6" applyFont="1" applyBorder="1" applyAlignment="1">
      <alignment horizontal="center" vertical="center"/>
    </xf>
    <xf numFmtId="0" fontId="67" fillId="0" borderId="32" xfId="6" applyFont="1" applyBorder="1" applyAlignment="1">
      <alignment horizontal="center" vertical="center"/>
    </xf>
    <xf numFmtId="0" fontId="67" fillId="0" borderId="38" xfId="6" applyFont="1" applyBorder="1" applyAlignment="1">
      <alignment vertical="center"/>
    </xf>
    <xf numFmtId="0" fontId="67" fillId="0" borderId="0" xfId="6" applyFont="1" applyBorder="1" applyAlignment="1">
      <alignment vertical="center"/>
    </xf>
    <xf numFmtId="0" fontId="77" fillId="0" borderId="0" xfId="6" applyFont="1" applyBorder="1" applyAlignment="1">
      <alignment horizontal="center" vertical="top"/>
    </xf>
    <xf numFmtId="0" fontId="76" fillId="0" borderId="0" xfId="6" applyFont="1" applyBorder="1" applyAlignment="1">
      <alignment horizontal="center" vertical="center"/>
    </xf>
    <xf numFmtId="0" fontId="79" fillId="9" borderId="10" xfId="0" applyFont="1" applyFill="1" applyBorder="1" applyProtection="1">
      <protection locked="0"/>
    </xf>
    <xf numFmtId="0" fontId="79" fillId="9" borderId="0" xfId="0" applyFont="1" applyFill="1" applyBorder="1" applyProtection="1">
      <protection locked="0"/>
    </xf>
    <xf numFmtId="0" fontId="79" fillId="9" borderId="9" xfId="0" applyFont="1" applyFill="1" applyBorder="1" applyProtection="1">
      <protection locked="0"/>
    </xf>
    <xf numFmtId="0" fontId="29" fillId="9" borderId="9" xfId="0" applyFont="1" applyFill="1" applyBorder="1" applyProtection="1">
      <protection locked="0"/>
    </xf>
    <xf numFmtId="0" fontId="29" fillId="9" borderId="4" xfId="0" applyFont="1" applyFill="1" applyBorder="1" applyAlignment="1" applyProtection="1">
      <alignment horizontal="center" vertical="center"/>
      <protection locked="0"/>
    </xf>
    <xf numFmtId="0" fontId="80" fillId="0" borderId="35" xfId="6" applyFont="1" applyBorder="1" applyAlignment="1">
      <alignment horizontal="center" vertical="center" wrapText="1"/>
    </xf>
    <xf numFmtId="0" fontId="80" fillId="0" borderId="35" xfId="6" applyFont="1" applyBorder="1" applyAlignment="1">
      <alignment horizontal="center" vertical="center"/>
    </xf>
    <xf numFmtId="0" fontId="0" fillId="0" borderId="0" xfId="0" applyProtection="1"/>
    <xf numFmtId="0" fontId="2" fillId="0" borderId="0" xfId="0" applyFont="1" applyAlignment="1" applyProtection="1">
      <alignment vertical="top"/>
    </xf>
    <xf numFmtId="0" fontId="82" fillId="0" borderId="0" xfId="0" applyFont="1" applyAlignment="1" applyProtection="1"/>
    <xf numFmtId="0" fontId="13" fillId="0" borderId="0" xfId="0" applyFont="1" applyAlignment="1" applyProtection="1"/>
    <xf numFmtId="0" fontId="5" fillId="0" borderId="0" xfId="0" applyFont="1" applyAlignment="1" applyProtection="1">
      <alignment vertical="top"/>
    </xf>
    <xf numFmtId="164" fontId="2" fillId="0" borderId="0" xfId="0" applyNumberFormat="1" applyFont="1" applyAlignment="1" applyProtection="1">
      <alignment vertical="top"/>
    </xf>
    <xf numFmtId="0" fontId="58" fillId="9" borderId="54" xfId="6" applyFont="1" applyFill="1" applyBorder="1" applyAlignment="1">
      <alignment horizontal="center" vertical="center"/>
    </xf>
    <xf numFmtId="0" fontId="5" fillId="0" borderId="54" xfId="6" applyFont="1" applyBorder="1" applyAlignment="1">
      <alignment horizontal="center" vertical="center"/>
    </xf>
    <xf numFmtId="0" fontId="38" fillId="7" borderId="54" xfId="6" applyFont="1" applyFill="1" applyBorder="1" applyAlignment="1">
      <alignment horizontal="center" vertical="center"/>
    </xf>
    <xf numFmtId="0" fontId="38" fillId="6" borderId="66" xfId="6" applyFont="1" applyFill="1" applyBorder="1" applyAlignment="1">
      <alignment horizontal="center" vertical="center"/>
    </xf>
    <xf numFmtId="0" fontId="54" fillId="0" borderId="72" xfId="6" applyFont="1" applyBorder="1" applyAlignment="1">
      <alignment horizontal="left" vertical="top"/>
    </xf>
    <xf numFmtId="164" fontId="54" fillId="0" borderId="72" xfId="0" applyNumberFormat="1" applyFont="1" applyFill="1" applyBorder="1" applyAlignment="1" applyProtection="1">
      <alignment horizontal="left" vertical="top"/>
    </xf>
    <xf numFmtId="164" fontId="54" fillId="0" borderId="73" xfId="0" applyNumberFormat="1" applyFont="1" applyFill="1" applyBorder="1" applyAlignment="1" applyProtection="1">
      <alignment horizontal="left" vertical="top"/>
    </xf>
    <xf numFmtId="173" fontId="5" fillId="0" borderId="35" xfId="6" applyNumberFormat="1" applyFont="1" applyBorder="1" applyAlignment="1">
      <alignment horizontal="center" vertical="center"/>
    </xf>
    <xf numFmtId="0" fontId="5" fillId="0" borderId="35" xfId="6" applyFont="1" applyBorder="1" applyAlignment="1">
      <alignment horizontal="center" vertical="center" wrapText="1"/>
    </xf>
    <xf numFmtId="0" fontId="71" fillId="0" borderId="0" xfId="6" applyFont="1" applyBorder="1" applyAlignment="1">
      <alignment vertical="center" wrapText="1"/>
    </xf>
    <xf numFmtId="0" fontId="69" fillId="0" borderId="0" xfId="6" applyFont="1" applyBorder="1" applyAlignment="1">
      <alignment vertical="center" wrapText="1"/>
    </xf>
    <xf numFmtId="0" fontId="5" fillId="0" borderId="0" xfId="6" applyFont="1" applyBorder="1" applyAlignment="1">
      <alignment horizontal="center" vertical="center"/>
    </xf>
    <xf numFmtId="0" fontId="25" fillId="10" borderId="10" xfId="0" applyFont="1" applyFill="1" applyBorder="1" applyAlignment="1" applyProtection="1">
      <alignment horizontal="center" vertical="center" textRotation="90" wrapText="1"/>
    </xf>
    <xf numFmtId="165" fontId="15" fillId="2" borderId="1" xfId="5" applyNumberFormat="1" applyFont="1" applyFill="1" applyBorder="1" applyAlignment="1" applyProtection="1">
      <alignment horizontal="right"/>
    </xf>
    <xf numFmtId="0" fontId="15" fillId="0" borderId="0" xfId="4" applyFont="1" applyBorder="1" applyAlignment="1" applyProtection="1">
      <alignment wrapText="1"/>
    </xf>
    <xf numFmtId="0" fontId="41" fillId="9" borderId="9" xfId="0" applyFont="1" applyFill="1" applyBorder="1" applyAlignment="1" applyProtection="1">
      <alignment horizontal="right" vertical="center"/>
      <protection locked="0"/>
    </xf>
    <xf numFmtId="173" fontId="5" fillId="0" borderId="0" xfId="6" applyNumberFormat="1" applyFont="1" applyAlignment="1">
      <alignment horizontal="left" vertical="center" wrapText="1"/>
    </xf>
    <xf numFmtId="0" fontId="45" fillId="0" borderId="0" xfId="9" applyFont="1" applyAlignment="1">
      <alignment vertical="center"/>
    </xf>
    <xf numFmtId="0" fontId="21" fillId="0" borderId="0" xfId="0" applyFont="1" applyAlignment="1" applyProtection="1">
      <alignment vertical="top"/>
    </xf>
    <xf numFmtId="169" fontId="84" fillId="9" borderId="33" xfId="0" applyNumberFormat="1" applyFont="1" applyFill="1" applyBorder="1" applyAlignment="1" applyProtection="1">
      <alignment horizontal="left" vertical="center"/>
    </xf>
    <xf numFmtId="0" fontId="84" fillId="9" borderId="33" xfId="0" applyFont="1" applyFill="1" applyBorder="1" applyAlignment="1" applyProtection="1">
      <alignment horizontal="left" vertical="center"/>
    </xf>
    <xf numFmtId="0" fontId="85" fillId="9" borderId="78" xfId="0" applyFont="1" applyFill="1" applyBorder="1" applyAlignment="1" applyProtection="1">
      <alignment horizontal="left" vertical="center" wrapText="1"/>
      <protection locked="0"/>
    </xf>
    <xf numFmtId="0" fontId="5" fillId="0" borderId="35" xfId="6" applyFont="1" applyFill="1" applyBorder="1" applyAlignment="1">
      <alignment horizontal="center" vertical="center"/>
    </xf>
    <xf numFmtId="0" fontId="39" fillId="0" borderId="0" xfId="8" applyFont="1" applyAlignment="1" applyProtection="1">
      <alignment horizontal="left"/>
    </xf>
    <xf numFmtId="0" fontId="5" fillId="0" borderId="0" xfId="8" applyFont="1" applyAlignment="1" applyProtection="1">
      <alignment horizontal="left"/>
    </xf>
    <xf numFmtId="0" fontId="25" fillId="10" borderId="33" xfId="8" applyFont="1" applyFill="1" applyBorder="1" applyAlignment="1" applyProtection="1">
      <alignment horizontal="left" vertical="center" wrapText="1"/>
    </xf>
    <xf numFmtId="0" fontId="5" fillId="0" borderId="33" xfId="8" applyFont="1" applyFill="1" applyBorder="1" applyAlignment="1" applyProtection="1">
      <alignment horizontal="left" vertical="center" wrapText="1"/>
    </xf>
    <xf numFmtId="0" fontId="5" fillId="0" borderId="0" xfId="8" applyFont="1" applyFill="1" applyBorder="1" applyAlignment="1" applyProtection="1">
      <alignment horizontal="left" vertical="center" wrapText="1"/>
    </xf>
    <xf numFmtId="0" fontId="5" fillId="0" borderId="33" xfId="8" applyFont="1" applyFill="1" applyBorder="1" applyAlignment="1" applyProtection="1">
      <alignment vertical="center" wrapText="1"/>
    </xf>
    <xf numFmtId="0" fontId="0" fillId="0" borderId="0" xfId="0" applyAlignment="1" applyProtection="1">
      <alignment vertical="center"/>
    </xf>
    <xf numFmtId="0" fontId="25" fillId="10" borderId="0" xfId="0" applyFont="1" applyFill="1" applyBorder="1" applyAlignment="1" applyProtection="1">
      <alignment vertical="center"/>
    </xf>
    <xf numFmtId="0" fontId="85" fillId="9" borderId="80" xfId="0" applyFont="1" applyFill="1" applyBorder="1" applyAlignment="1" applyProtection="1">
      <alignment horizontal="left" vertical="center" wrapText="1"/>
    </xf>
    <xf numFmtId="0" fontId="25" fillId="10" borderId="19" xfId="0" applyFont="1" applyFill="1" applyBorder="1" applyAlignment="1" applyProtection="1">
      <alignment vertical="center"/>
    </xf>
    <xf numFmtId="0" fontId="24" fillId="10" borderId="16" xfId="0" applyFont="1" applyFill="1" applyBorder="1" applyAlignment="1" applyProtection="1">
      <alignment vertical="top"/>
    </xf>
    <xf numFmtId="0" fontId="84" fillId="9" borderId="81" xfId="0" applyFont="1" applyFill="1" applyBorder="1" applyAlignment="1" applyProtection="1">
      <alignment horizontal="left" vertical="center"/>
    </xf>
    <xf numFmtId="0" fontId="25" fillId="10" borderId="21" xfId="0" applyFont="1" applyFill="1" applyBorder="1" applyAlignment="1" applyProtection="1">
      <alignment vertical="center"/>
    </xf>
    <xf numFmtId="0" fontId="25" fillId="10" borderId="13" xfId="0" applyFont="1" applyFill="1" applyBorder="1" applyAlignment="1" applyProtection="1">
      <alignment vertical="center"/>
    </xf>
    <xf numFmtId="0" fontId="24" fillId="10" borderId="82" xfId="0" applyFont="1" applyFill="1" applyBorder="1" applyAlignment="1" applyProtection="1">
      <alignment vertical="top"/>
    </xf>
    <xf numFmtId="0" fontId="67" fillId="0" borderId="0" xfId="6" applyFont="1" applyBorder="1" applyAlignment="1">
      <alignment horizontal="center" vertical="center"/>
    </xf>
    <xf numFmtId="0" fontId="77" fillId="0" borderId="0" xfId="6" applyFont="1" applyBorder="1" applyAlignment="1">
      <alignment horizontal="center" vertical="center"/>
    </xf>
    <xf numFmtId="0" fontId="24" fillId="10" borderId="25" xfId="0" applyFont="1" applyFill="1" applyBorder="1" applyAlignment="1" applyProtection="1">
      <alignment horizontal="center" vertical="center" wrapText="1"/>
    </xf>
    <xf numFmtId="0" fontId="24" fillId="10" borderId="23" xfId="0" applyFont="1" applyFill="1" applyBorder="1" applyAlignment="1" applyProtection="1">
      <alignment horizontal="center" vertical="center" wrapText="1"/>
    </xf>
    <xf numFmtId="0" fontId="24" fillId="10" borderId="24" xfId="0" applyFont="1" applyFill="1" applyBorder="1" applyAlignment="1" applyProtection="1">
      <alignment horizontal="center" vertical="center" wrapText="1"/>
    </xf>
    <xf numFmtId="174" fontId="2" fillId="2" borderId="3" xfId="1" applyNumberFormat="1" applyFont="1" applyFill="1" applyBorder="1" applyAlignment="1" applyProtection="1">
      <alignment horizontal="right" vertical="center"/>
    </xf>
    <xf numFmtId="174" fontId="2" fillId="2" borderId="8" xfId="1" applyNumberFormat="1" applyFont="1" applyFill="1" applyBorder="1" applyAlignment="1" applyProtection="1">
      <alignment horizontal="right" vertical="center"/>
    </xf>
    <xf numFmtId="174" fontId="2" fillId="2" borderId="6" xfId="1" applyNumberFormat="1" applyFont="1" applyFill="1" applyBorder="1" applyAlignment="1" applyProtection="1">
      <alignment horizontal="right" vertical="center"/>
    </xf>
    <xf numFmtId="0" fontId="41" fillId="9" borderId="11" xfId="0" applyFont="1" applyFill="1" applyBorder="1" applyAlignment="1" applyProtection="1">
      <alignment horizontal="right" vertical="center"/>
    </xf>
    <xf numFmtId="0" fontId="41" fillId="9" borderId="10" xfId="0" applyFont="1" applyFill="1" applyBorder="1" applyAlignment="1" applyProtection="1">
      <alignment horizontal="right" vertical="center"/>
    </xf>
    <xf numFmtId="0" fontId="41" fillId="9" borderId="9" xfId="0" applyFont="1" applyFill="1" applyBorder="1" applyAlignment="1" applyProtection="1">
      <alignment horizontal="right" vertical="center"/>
    </xf>
    <xf numFmtId="169" fontId="84" fillId="9" borderId="33" xfId="0" applyNumberFormat="1" applyFont="1" applyFill="1" applyBorder="1" applyAlignment="1" applyProtection="1">
      <alignment horizontal="left" vertical="center"/>
      <protection locked="0"/>
    </xf>
    <xf numFmtId="0" fontId="84" fillId="9" borderId="33" xfId="0" applyFont="1" applyFill="1" applyBorder="1" applyAlignment="1" applyProtection="1">
      <alignment horizontal="left" vertical="center"/>
      <protection locked="0"/>
    </xf>
    <xf numFmtId="0" fontId="84" fillId="9" borderId="79" xfId="0" applyFont="1" applyFill="1" applyBorder="1" applyAlignment="1" applyProtection="1">
      <alignment horizontal="left" vertical="center"/>
      <protection locked="0"/>
    </xf>
    <xf numFmtId="9" fontId="29" fillId="9" borderId="11" xfId="1" applyFont="1" applyFill="1" applyBorder="1" applyAlignment="1" applyProtection="1">
      <alignment horizontal="center" vertical="center"/>
      <protection locked="0"/>
    </xf>
    <xf numFmtId="9" fontId="29" fillId="9" borderId="10" xfId="1" applyFont="1" applyFill="1" applyBorder="1" applyAlignment="1" applyProtection="1">
      <alignment horizontal="center" vertical="center"/>
      <protection locked="0"/>
    </xf>
    <xf numFmtId="0" fontId="30" fillId="9" borderId="1" xfId="0" applyFont="1" applyFill="1" applyBorder="1" applyAlignment="1" applyProtection="1">
      <alignment horizontal="center" vertical="center"/>
      <protection locked="0"/>
    </xf>
    <xf numFmtId="0" fontId="30" fillId="9" borderId="3" xfId="0" applyFont="1" applyFill="1" applyBorder="1" applyAlignment="1" applyProtection="1">
      <alignment horizontal="center" vertical="center"/>
      <protection locked="0"/>
    </xf>
    <xf numFmtId="9" fontId="30" fillId="9" borderId="11" xfId="1" applyFont="1" applyFill="1" applyBorder="1" applyAlignment="1" applyProtection="1">
      <alignment horizontal="center" vertical="center"/>
      <protection locked="0"/>
    </xf>
    <xf numFmtId="0" fontId="30" fillId="9" borderId="4" xfId="0" applyFont="1" applyFill="1" applyBorder="1" applyAlignment="1" applyProtection="1">
      <alignment horizontal="center" vertical="center"/>
      <protection locked="0"/>
    </xf>
    <xf numFmtId="0" fontId="30" fillId="9" borderId="6" xfId="0" applyFont="1" applyFill="1" applyBorder="1" applyAlignment="1" applyProtection="1">
      <alignment horizontal="center" vertical="center"/>
      <protection locked="0"/>
    </xf>
    <xf numFmtId="9" fontId="30" fillId="9" borderId="9" xfId="1" applyFont="1" applyFill="1" applyBorder="1" applyAlignment="1" applyProtection="1">
      <alignment horizontal="center" vertical="center"/>
      <protection locked="0"/>
    </xf>
    <xf numFmtId="0" fontId="24" fillId="10" borderId="25" xfId="0" applyFont="1" applyFill="1" applyBorder="1" applyAlignment="1" applyProtection="1">
      <alignment horizontal="center" vertical="center" wrapText="1"/>
    </xf>
    <xf numFmtId="0" fontId="24" fillId="10" borderId="23" xfId="0" applyFont="1" applyFill="1" applyBorder="1" applyAlignment="1" applyProtection="1">
      <alignment horizontal="center" vertical="center" wrapText="1"/>
    </xf>
    <xf numFmtId="0" fontId="24" fillId="10" borderId="24" xfId="0" applyFont="1" applyFill="1" applyBorder="1" applyAlignment="1" applyProtection="1">
      <alignment horizontal="center" vertical="center" wrapText="1"/>
    </xf>
    <xf numFmtId="0" fontId="24" fillId="10" borderId="11" xfId="0" applyFont="1" applyFill="1" applyBorder="1" applyAlignment="1" applyProtection="1">
      <alignment horizontal="center" vertical="center" wrapText="1"/>
    </xf>
    <xf numFmtId="0" fontId="55" fillId="11" borderId="54" xfId="6" applyFont="1" applyFill="1" applyBorder="1" applyAlignment="1">
      <alignment horizontal="center" vertical="center"/>
    </xf>
    <xf numFmtId="0" fontId="5" fillId="0" borderId="83" xfId="6" applyFont="1" applyBorder="1" applyAlignment="1">
      <alignment horizontal="center" vertical="center" wrapText="1"/>
    </xf>
    <xf numFmtId="0" fontId="55" fillId="8" borderId="54" xfId="6" applyFont="1" applyFill="1" applyBorder="1" applyAlignment="1">
      <alignment horizontal="center" vertical="center"/>
    </xf>
    <xf numFmtId="0" fontId="5" fillId="0" borderId="84" xfId="6" applyFont="1" applyBorder="1" applyAlignment="1">
      <alignment horizontal="center" vertical="center" wrapText="1"/>
    </xf>
    <xf numFmtId="0" fontId="5" fillId="0" borderId="90" xfId="6" applyFont="1" applyFill="1" applyBorder="1" applyAlignment="1">
      <alignment horizontal="center" vertical="center" wrapText="1"/>
    </xf>
    <xf numFmtId="173" fontId="5" fillId="0" borderId="69" xfId="6" applyNumberFormat="1" applyFont="1" applyFill="1" applyBorder="1" applyAlignment="1">
      <alignment vertical="center"/>
    </xf>
    <xf numFmtId="171" fontId="2" fillId="0" borderId="0" xfId="0" applyNumberFormat="1" applyFont="1" applyProtection="1"/>
    <xf numFmtId="165" fontId="2" fillId="2" borderId="7" xfId="0" applyNumberFormat="1" applyFont="1" applyFill="1" applyBorder="1" applyAlignment="1" applyProtection="1">
      <alignment horizontal="center" vertical="center"/>
    </xf>
    <xf numFmtId="168" fontId="0" fillId="0" borderId="0" xfId="0" applyNumberFormat="1" applyProtection="1"/>
    <xf numFmtId="0" fontId="15" fillId="0" borderId="10" xfId="0" applyFont="1" applyFill="1" applyBorder="1" applyProtection="1"/>
    <xf numFmtId="165" fontId="15" fillId="0" borderId="7" xfId="5" applyNumberFormat="1" applyFont="1" applyFill="1" applyBorder="1" applyAlignment="1" applyProtection="1">
      <alignment horizontal="right"/>
    </xf>
    <xf numFmtId="0" fontId="15" fillId="0" borderId="0" xfId="5" applyFont="1" applyFill="1" applyBorder="1" applyAlignment="1" applyProtection="1">
      <alignment horizontal="right"/>
    </xf>
    <xf numFmtId="9" fontId="15" fillId="0" borderId="0" xfId="1" applyFont="1" applyFill="1" applyBorder="1" applyAlignment="1" applyProtection="1">
      <alignment horizontal="right"/>
    </xf>
    <xf numFmtId="9" fontId="15" fillId="0" borderId="8" xfId="1" applyFont="1" applyFill="1" applyBorder="1" applyAlignment="1" applyProtection="1">
      <alignment horizontal="right"/>
    </xf>
    <xf numFmtId="2" fontId="29" fillId="9" borderId="3" xfId="0" applyNumberFormat="1" applyFont="1" applyFill="1" applyBorder="1" applyProtection="1">
      <protection locked="0"/>
    </xf>
    <xf numFmtId="2" fontId="15" fillId="2" borderId="3" xfId="0" applyNumberFormat="1" applyFont="1" applyFill="1" applyBorder="1" applyAlignment="1" applyProtection="1">
      <alignment horizontal="center" vertical="center"/>
    </xf>
    <xf numFmtId="2" fontId="15" fillId="2" borderId="6" xfId="0" applyNumberFormat="1" applyFont="1" applyFill="1" applyBorder="1" applyAlignment="1" applyProtection="1">
      <alignment horizontal="center" vertical="center"/>
    </xf>
    <xf numFmtId="2" fontId="29" fillId="9" borderId="8" xfId="0" applyNumberFormat="1" applyFont="1" applyFill="1" applyBorder="1" applyProtection="1">
      <protection locked="0"/>
    </xf>
    <xf numFmtId="2" fontId="19" fillId="0" borderId="23" xfId="5" applyNumberFormat="1" applyFont="1" applyFill="1" applyBorder="1" applyProtection="1"/>
    <xf numFmtId="170" fontId="0" fillId="0" borderId="0" xfId="1" applyNumberFormat="1" applyFont="1" applyProtection="1"/>
    <xf numFmtId="0" fontId="24" fillId="10" borderId="25" xfId="0" applyFont="1" applyFill="1" applyBorder="1" applyAlignment="1" applyProtection="1">
      <alignment horizontal="center" vertical="center" wrapText="1"/>
    </xf>
    <xf numFmtId="0" fontId="24" fillId="10" borderId="24" xfId="0" applyFont="1" applyFill="1" applyBorder="1" applyAlignment="1" applyProtection="1">
      <alignment horizontal="center" vertical="center" wrapText="1"/>
    </xf>
    <xf numFmtId="0" fontId="24" fillId="10" borderId="23" xfId="0" applyFont="1" applyFill="1" applyBorder="1" applyAlignment="1" applyProtection="1">
      <alignment horizontal="center" vertical="center" wrapText="1"/>
    </xf>
    <xf numFmtId="0" fontId="25" fillId="10" borderId="23" xfId="0" applyFont="1" applyFill="1" applyBorder="1" applyAlignment="1" applyProtection="1">
      <alignment horizontal="center" vertical="center"/>
    </xf>
    <xf numFmtId="0" fontId="2" fillId="2" borderId="48" xfId="0" applyFont="1" applyFill="1" applyBorder="1" applyProtection="1"/>
    <xf numFmtId="0" fontId="24" fillId="10" borderId="11" xfId="0" applyFont="1" applyFill="1" applyBorder="1" applyAlignment="1" applyProtection="1">
      <alignment horizontal="center" vertical="center" wrapText="1"/>
    </xf>
    <xf numFmtId="0" fontId="25" fillId="10" borderId="11" xfId="0" applyFont="1" applyFill="1" applyBorder="1" applyAlignment="1" applyProtection="1">
      <alignment horizontal="center" vertical="center" wrapText="1"/>
    </xf>
    <xf numFmtId="0" fontId="25" fillId="10" borderId="25" xfId="0" applyFont="1" applyFill="1" applyBorder="1" applyAlignment="1" applyProtection="1">
      <alignment horizontal="center" vertical="center" wrapText="1"/>
    </xf>
    <xf numFmtId="0" fontId="25" fillId="10" borderId="24" xfId="0" applyFont="1" applyFill="1" applyBorder="1" applyAlignment="1" applyProtection="1">
      <alignment horizontal="center" vertical="center" wrapText="1"/>
    </xf>
    <xf numFmtId="0" fontId="2" fillId="2" borderId="12" xfId="0" applyFont="1" applyFill="1" applyBorder="1" applyAlignment="1" applyProtection="1">
      <alignment vertical="top"/>
      <protection locked="0"/>
    </xf>
    <xf numFmtId="0" fontId="2" fillId="0" borderId="0" xfId="0" applyFont="1" applyAlignment="1" applyProtection="1">
      <alignment vertical="top"/>
      <protection locked="0"/>
    </xf>
    <xf numFmtId="0" fontId="24" fillId="10" borderId="26" xfId="0" applyFont="1" applyFill="1" applyBorder="1" applyAlignment="1" applyProtection="1">
      <alignment horizontal="center" vertical="center" wrapText="1"/>
      <protection locked="0"/>
    </xf>
    <xf numFmtId="0" fontId="2" fillId="2" borderId="17" xfId="0" applyFont="1" applyFill="1" applyBorder="1" applyAlignment="1" applyProtection="1">
      <alignment vertical="top"/>
      <protection locked="0"/>
    </xf>
    <xf numFmtId="0" fontId="2" fillId="2" borderId="15" xfId="0" applyFont="1" applyFill="1" applyBorder="1" applyAlignment="1" applyProtection="1">
      <alignment vertical="top"/>
      <protection locked="0"/>
    </xf>
    <xf numFmtId="0" fontId="2" fillId="2" borderId="16" xfId="0" applyFont="1" applyFill="1" applyBorder="1" applyAlignment="1" applyProtection="1">
      <alignment vertical="top"/>
      <protection locked="0"/>
    </xf>
    <xf numFmtId="0" fontId="2" fillId="2" borderId="0" xfId="0" applyFont="1" applyFill="1" applyBorder="1" applyAlignment="1" applyProtection="1">
      <alignment vertical="top"/>
      <protection locked="0"/>
    </xf>
    <xf numFmtId="0" fontId="2" fillId="0" borderId="0" xfId="0" applyFont="1" applyBorder="1" applyAlignment="1" applyProtection="1">
      <alignment vertical="top"/>
      <protection locked="0"/>
    </xf>
    <xf numFmtId="0" fontId="13" fillId="0" borderId="0" xfId="0" applyFont="1" applyAlignment="1" applyProtection="1">
      <protection locked="0"/>
    </xf>
    <xf numFmtId="0" fontId="5" fillId="0" borderId="0" xfId="0" applyFont="1" applyAlignment="1" applyProtection="1">
      <alignment vertical="top"/>
      <protection locked="0"/>
    </xf>
    <xf numFmtId="0" fontId="33" fillId="0" borderId="0" xfId="0" applyFont="1" applyAlignment="1" applyProtection="1">
      <alignment vertical="top"/>
      <protection locked="0"/>
    </xf>
    <xf numFmtId="0" fontId="2" fillId="2" borderId="0" xfId="0" applyFont="1" applyFill="1" applyBorder="1" applyAlignment="1" applyProtection="1">
      <alignment horizontal="right" vertical="center"/>
      <protection locked="0"/>
    </xf>
    <xf numFmtId="0" fontId="4" fillId="2" borderId="0" xfId="0" applyFont="1" applyFill="1" applyBorder="1" applyAlignment="1" applyProtection="1">
      <alignment horizontal="right" vertical="center"/>
      <protection locked="0"/>
    </xf>
    <xf numFmtId="0" fontId="12" fillId="2" borderId="10" xfId="0" applyFont="1" applyFill="1" applyBorder="1" applyAlignment="1" applyProtection="1">
      <alignment horizontal="right" vertical="center"/>
      <protection locked="0"/>
    </xf>
    <xf numFmtId="0" fontId="12" fillId="0" borderId="10" xfId="0" applyFont="1" applyFill="1" applyBorder="1" applyAlignment="1" applyProtection="1">
      <alignment horizontal="right" vertical="center"/>
      <protection locked="0"/>
    </xf>
    <xf numFmtId="164" fontId="2" fillId="0" borderId="0" xfId="0" applyNumberFormat="1" applyFont="1" applyAlignment="1" applyProtection="1">
      <alignment vertical="top"/>
      <protection locked="0"/>
    </xf>
    <xf numFmtId="0" fontId="2" fillId="0" borderId="16" xfId="0" applyFont="1" applyBorder="1" applyAlignment="1" applyProtection="1">
      <alignment vertical="top"/>
      <protection locked="0"/>
    </xf>
    <xf numFmtId="0" fontId="12" fillId="2" borderId="9" xfId="0" applyFont="1" applyFill="1" applyBorder="1" applyAlignment="1" applyProtection="1">
      <alignment horizontal="right" vertical="center"/>
      <protection locked="0"/>
    </xf>
    <xf numFmtId="0" fontId="12" fillId="0" borderId="9" xfId="0" applyFont="1" applyFill="1" applyBorder="1" applyAlignment="1" applyProtection="1">
      <alignment horizontal="right" vertical="center"/>
      <protection locked="0"/>
    </xf>
    <xf numFmtId="0" fontId="2" fillId="0" borderId="30" xfId="0" applyFont="1" applyBorder="1" applyAlignment="1" applyProtection="1">
      <alignment vertical="top"/>
      <protection locked="0"/>
    </xf>
    <xf numFmtId="0" fontId="2" fillId="0" borderId="31" xfId="0" applyFont="1" applyBorder="1" applyAlignment="1" applyProtection="1">
      <alignment vertical="top"/>
      <protection locked="0"/>
    </xf>
    <xf numFmtId="0" fontId="29" fillId="9" borderId="1" xfId="0" applyFont="1" applyFill="1" applyBorder="1" applyAlignment="1" applyProtection="1">
      <alignment horizontal="center"/>
      <protection locked="0"/>
    </xf>
    <xf numFmtId="0" fontId="29" fillId="9" borderId="2" xfId="0" applyFont="1" applyFill="1" applyBorder="1" applyAlignment="1" applyProtection="1">
      <alignment horizontal="center"/>
      <protection locked="0"/>
    </xf>
    <xf numFmtId="9" fontId="29" fillId="9" borderId="11" xfId="1" applyFont="1" applyFill="1" applyBorder="1" applyAlignment="1" applyProtection="1">
      <alignment horizontal="center"/>
      <protection locked="0"/>
    </xf>
    <xf numFmtId="0" fontId="29" fillId="9" borderId="7" xfId="0" applyFont="1" applyFill="1" applyBorder="1" applyAlignment="1" applyProtection="1">
      <alignment horizontal="center"/>
      <protection locked="0"/>
    </xf>
    <xf numFmtId="0" fontId="29" fillId="9" borderId="0" xfId="0" applyFont="1" applyFill="1" applyBorder="1" applyAlignment="1" applyProtection="1">
      <alignment horizontal="center"/>
      <protection locked="0"/>
    </xf>
    <xf numFmtId="9" fontId="29" fillId="9" borderId="10" xfId="1" applyFont="1" applyFill="1" applyBorder="1" applyAlignment="1" applyProtection="1">
      <alignment horizontal="center"/>
      <protection locked="0"/>
    </xf>
    <xf numFmtId="2" fontId="29" fillId="9" borderId="7" xfId="0" applyNumberFormat="1" applyFont="1" applyFill="1" applyBorder="1" applyAlignment="1" applyProtection="1">
      <alignment horizontal="center"/>
      <protection locked="0"/>
    </xf>
    <xf numFmtId="0" fontId="57" fillId="9" borderId="10" xfId="0" applyFont="1" applyFill="1" applyBorder="1" applyProtection="1">
      <protection locked="0"/>
    </xf>
    <xf numFmtId="0" fontId="28" fillId="9" borderId="7" xfId="0" applyFont="1" applyFill="1" applyBorder="1" applyAlignment="1" applyProtection="1">
      <alignment horizontal="center"/>
      <protection locked="0"/>
    </xf>
    <xf numFmtId="0" fontId="28" fillId="9" borderId="0" xfId="0" applyFont="1" applyFill="1" applyBorder="1" applyAlignment="1" applyProtection="1">
      <alignment horizontal="center"/>
      <protection locked="0"/>
    </xf>
    <xf numFmtId="0" fontId="57" fillId="9" borderId="9" xfId="0" applyFont="1" applyFill="1" applyBorder="1" applyProtection="1">
      <protection locked="0"/>
    </xf>
    <xf numFmtId="0" fontId="28" fillId="9" borderId="4" xfId="0" applyFont="1" applyFill="1" applyBorder="1" applyAlignment="1" applyProtection="1">
      <alignment horizontal="center"/>
      <protection locked="0"/>
    </xf>
    <xf numFmtId="0" fontId="28" fillId="9" borderId="5" xfId="0" applyFont="1" applyFill="1" applyBorder="1" applyAlignment="1" applyProtection="1">
      <alignment horizontal="center"/>
      <protection locked="0"/>
    </xf>
    <xf numFmtId="9" fontId="29" fillId="9" borderId="9" xfId="1" applyFont="1" applyFill="1" applyBorder="1" applyAlignment="1" applyProtection="1">
      <alignment horizontal="center"/>
      <protection locked="0"/>
    </xf>
    <xf numFmtId="0" fontId="2" fillId="0" borderId="7" xfId="0" applyFont="1" applyFill="1" applyBorder="1" applyProtection="1"/>
    <xf numFmtId="0" fontId="2" fillId="0" borderId="4" xfId="0" applyFont="1" applyFill="1" applyBorder="1" applyProtection="1"/>
    <xf numFmtId="0" fontId="15" fillId="9" borderId="0" xfId="0" applyFont="1" applyFill="1" applyBorder="1" applyProtection="1">
      <protection locked="0"/>
    </xf>
    <xf numFmtId="0" fontId="29" fillId="9" borderId="3" xfId="5" applyFont="1" applyFill="1" applyBorder="1" applyProtection="1">
      <protection locked="0"/>
    </xf>
    <xf numFmtId="0" fontId="29" fillId="9" borderId="8" xfId="5" applyFont="1" applyFill="1" applyBorder="1" applyProtection="1">
      <protection locked="0"/>
    </xf>
    <xf numFmtId="9" fontId="12" fillId="9" borderId="8" xfId="1" applyFont="1" applyFill="1" applyBorder="1" applyProtection="1">
      <protection locked="0"/>
    </xf>
    <xf numFmtId="0" fontId="2" fillId="9" borderId="7" xfId="0" applyFont="1" applyFill="1" applyBorder="1" applyProtection="1">
      <protection locked="0"/>
    </xf>
    <xf numFmtId="0" fontId="2" fillId="9" borderId="4" xfId="0" applyFont="1" applyFill="1" applyBorder="1" applyProtection="1">
      <protection locked="0"/>
    </xf>
    <xf numFmtId="9" fontId="12" fillId="9" borderId="6" xfId="1" applyFont="1" applyFill="1" applyBorder="1" applyProtection="1">
      <protection locked="0"/>
    </xf>
    <xf numFmtId="0" fontId="12" fillId="9" borderId="8" xfId="0" applyFont="1" applyFill="1" applyBorder="1" applyAlignment="1" applyProtection="1">
      <alignment wrapText="1"/>
      <protection locked="0"/>
    </xf>
    <xf numFmtId="0" fontId="12" fillId="9" borderId="6" xfId="0" applyFont="1" applyFill="1" applyBorder="1" applyProtection="1">
      <protection locked="0"/>
    </xf>
    <xf numFmtId="0" fontId="12" fillId="9" borderId="8" xfId="0" applyFont="1" applyFill="1" applyBorder="1" applyProtection="1">
      <protection locked="0"/>
    </xf>
    <xf numFmtId="0" fontId="12" fillId="9" borderId="3" xfId="0" applyFont="1" applyFill="1" applyBorder="1" applyAlignment="1" applyProtection="1">
      <alignment wrapText="1"/>
      <protection locked="0"/>
    </xf>
    <xf numFmtId="0" fontId="2" fillId="0" borderId="7" xfId="0" applyFont="1" applyFill="1" applyBorder="1" applyAlignment="1" applyProtection="1">
      <alignment wrapText="1"/>
    </xf>
    <xf numFmtId="0" fontId="2" fillId="0" borderId="1" xfId="0" applyFont="1" applyFill="1" applyBorder="1" applyProtection="1"/>
    <xf numFmtId="9" fontId="2" fillId="0" borderId="3" xfId="1" applyFont="1" applyFill="1" applyBorder="1" applyProtection="1"/>
    <xf numFmtId="9" fontId="2" fillId="0" borderId="8" xfId="1" applyFont="1" applyFill="1" applyBorder="1" applyProtection="1"/>
    <xf numFmtId="0" fontId="2" fillId="2" borderId="0" xfId="0" applyFont="1" applyFill="1" applyBorder="1" applyProtection="1">
      <protection locked="0"/>
    </xf>
    <xf numFmtId="2" fontId="15" fillId="2" borderId="5" xfId="0" applyNumberFormat="1" applyFont="1" applyFill="1" applyBorder="1" applyAlignment="1" applyProtection="1">
      <alignment horizontal="center" vertical="center"/>
    </xf>
    <xf numFmtId="0" fontId="15" fillId="9" borderId="10" xfId="0" applyFont="1" applyFill="1" applyBorder="1" applyAlignment="1" applyProtection="1">
      <alignment horizontal="center" vertical="center"/>
      <protection locked="0"/>
    </xf>
    <xf numFmtId="0" fontId="15" fillId="9" borderId="9" xfId="0" applyFont="1" applyFill="1" applyBorder="1" applyAlignment="1" applyProtection="1">
      <alignment horizontal="center" vertical="center"/>
      <protection locked="0"/>
    </xf>
    <xf numFmtId="0" fontId="15" fillId="0" borderId="10" xfId="0" applyFont="1" applyBorder="1"/>
    <xf numFmtId="0" fontId="15" fillId="0" borderId="10" xfId="0" quotePrefix="1" applyFont="1" applyBorder="1" applyAlignment="1" applyProtection="1">
      <alignment horizontal="left"/>
      <protection locked="0"/>
    </xf>
    <xf numFmtId="0" fontId="15" fillId="0" borderId="10" xfId="0" quotePrefix="1" applyFont="1" applyFill="1" applyBorder="1" applyAlignment="1" applyProtection="1">
      <alignment horizontal="left"/>
      <protection locked="0"/>
    </xf>
    <xf numFmtId="0" fontId="2" fillId="2" borderId="48" xfId="0" applyFont="1" applyFill="1" applyBorder="1" applyProtection="1"/>
    <xf numFmtId="0" fontId="2" fillId="0" borderId="0" xfId="0" applyFont="1" applyFill="1" applyBorder="1" applyProtection="1"/>
    <xf numFmtId="0" fontId="12" fillId="0" borderId="0" xfId="0" applyFont="1" applyFill="1" applyBorder="1" applyProtection="1">
      <protection locked="0"/>
    </xf>
    <xf numFmtId="0" fontId="2" fillId="0" borderId="0" xfId="0" applyFont="1" applyFill="1" applyBorder="1" applyProtection="1">
      <protection locked="0"/>
    </xf>
    <xf numFmtId="9" fontId="12" fillId="0" borderId="0" xfId="1" applyFont="1" applyFill="1" applyBorder="1" applyProtection="1">
      <protection locked="0"/>
    </xf>
    <xf numFmtId="0" fontId="15" fillId="9" borderId="10" xfId="0" applyFont="1" applyFill="1" applyBorder="1" applyAlignment="1" applyProtection="1">
      <alignment horizontal="center" vertical="center"/>
    </xf>
    <xf numFmtId="0" fontId="30" fillId="9" borderId="2" xfId="0" applyFont="1" applyFill="1" applyBorder="1" applyProtection="1">
      <protection locked="0"/>
    </xf>
    <xf numFmtId="0" fontId="51" fillId="11" borderId="85" xfId="6" applyFont="1" applyFill="1" applyBorder="1" applyAlignment="1">
      <alignment horizontal="center" vertical="center"/>
    </xf>
    <xf numFmtId="0" fontId="51" fillId="11" borderId="86" xfId="6" applyFont="1" applyFill="1" applyBorder="1" applyAlignment="1">
      <alignment horizontal="center" vertical="center"/>
    </xf>
    <xf numFmtId="0" fontId="51" fillId="11" borderId="88" xfId="6" applyFont="1" applyFill="1" applyBorder="1" applyAlignment="1">
      <alignment horizontal="center" vertical="center"/>
    </xf>
    <xf numFmtId="0" fontId="19" fillId="9" borderId="85" xfId="6" applyFont="1" applyFill="1" applyBorder="1" applyAlignment="1">
      <alignment horizontal="center" vertical="center"/>
    </xf>
    <xf numFmtId="0" fontId="19" fillId="9" borderId="87" xfId="6" applyFont="1" applyFill="1" applyBorder="1" applyAlignment="1">
      <alignment horizontal="center" vertical="center"/>
    </xf>
    <xf numFmtId="0" fontId="51" fillId="8" borderId="89" xfId="6" applyFont="1" applyFill="1" applyBorder="1" applyAlignment="1">
      <alignment horizontal="center" vertical="center"/>
    </xf>
    <xf numFmtId="0" fontId="51" fillId="8" borderId="86" xfId="6" applyFont="1" applyFill="1" applyBorder="1" applyAlignment="1">
      <alignment horizontal="center" vertical="center"/>
    </xf>
    <xf numFmtId="0" fontId="51" fillId="8" borderId="87" xfId="6" applyFont="1" applyFill="1" applyBorder="1" applyAlignment="1">
      <alignment horizontal="center" vertical="center"/>
    </xf>
    <xf numFmtId="0" fontId="47" fillId="10" borderId="0" xfId="6" applyFont="1" applyFill="1" applyBorder="1" applyAlignment="1">
      <alignment horizontal="right" vertical="center"/>
    </xf>
    <xf numFmtId="0" fontId="40" fillId="10" borderId="0" xfId="6" applyFont="1" applyFill="1" applyBorder="1" applyAlignment="1">
      <alignment horizontal="center" vertical="center" wrapText="1"/>
    </xf>
    <xf numFmtId="0" fontId="5" fillId="0" borderId="35" xfId="6" applyFont="1" applyFill="1" applyBorder="1" applyAlignment="1">
      <alignment horizontal="center" vertical="center" wrapText="1"/>
    </xf>
    <xf numFmtId="0" fontId="44" fillId="0" borderId="0" xfId="6" applyFont="1" applyFill="1" applyAlignment="1">
      <alignment horizontal="center" vertical="center"/>
    </xf>
    <xf numFmtId="0" fontId="39" fillId="0" borderId="54" xfId="6" applyFont="1" applyBorder="1" applyAlignment="1">
      <alignment horizontal="center" vertical="center"/>
    </xf>
    <xf numFmtId="0" fontId="39" fillId="0" borderId="55" xfId="6" applyFont="1" applyBorder="1" applyAlignment="1">
      <alignment horizontal="center" vertical="center"/>
    </xf>
    <xf numFmtId="0" fontId="39" fillId="0" borderId="66" xfId="6" applyFont="1" applyBorder="1" applyAlignment="1">
      <alignment horizontal="center" vertical="center"/>
    </xf>
    <xf numFmtId="0" fontId="39" fillId="0" borderId="65" xfId="6" applyFont="1" applyBorder="1" applyAlignment="1">
      <alignment horizontal="center" vertical="center"/>
    </xf>
    <xf numFmtId="0" fontId="56" fillId="0" borderId="91" xfId="6" applyFont="1" applyFill="1" applyBorder="1" applyAlignment="1">
      <alignment horizontal="center" vertical="center"/>
    </xf>
    <xf numFmtId="0" fontId="56" fillId="0" borderId="92" xfId="6" applyFont="1" applyFill="1" applyBorder="1" applyAlignment="1">
      <alignment horizontal="center" vertical="center"/>
    </xf>
    <xf numFmtId="0" fontId="5" fillId="0" borderId="75" xfId="8" applyFont="1" applyFill="1" applyBorder="1" applyAlignment="1" applyProtection="1">
      <alignment vertical="center" wrapText="1"/>
    </xf>
    <xf numFmtId="0" fontId="5" fillId="0" borderId="77" xfId="8" applyFont="1" applyFill="1" applyBorder="1" applyAlignment="1" applyProtection="1">
      <alignment vertical="center" wrapText="1"/>
    </xf>
    <xf numFmtId="0" fontId="5" fillId="0" borderId="75" xfId="8" applyFont="1" applyFill="1" applyBorder="1" applyAlignment="1" applyProtection="1">
      <alignment horizontal="left" vertical="center" wrapText="1"/>
    </xf>
    <xf numFmtId="0" fontId="5" fillId="0" borderId="77" xfId="8" applyFont="1" applyFill="1" applyBorder="1" applyAlignment="1" applyProtection="1">
      <alignment horizontal="left" vertical="center" wrapText="1"/>
    </xf>
    <xf numFmtId="0" fontId="25" fillId="10" borderId="75" xfId="8" applyFont="1" applyFill="1" applyBorder="1" applyAlignment="1" applyProtection="1">
      <alignment horizontal="center" vertical="center" wrapText="1"/>
    </xf>
    <xf numFmtId="0" fontId="25" fillId="10" borderId="76" xfId="8" applyFont="1" applyFill="1" applyBorder="1" applyAlignment="1" applyProtection="1">
      <alignment horizontal="center" vertical="center" wrapText="1"/>
    </xf>
    <xf numFmtId="0" fontId="25" fillId="10" borderId="77" xfId="8" applyFont="1" applyFill="1" applyBorder="1" applyAlignment="1" applyProtection="1">
      <alignment horizontal="center" vertical="center" wrapText="1"/>
    </xf>
    <xf numFmtId="0" fontId="71" fillId="0" borderId="66" xfId="6" applyFont="1" applyBorder="1" applyAlignment="1">
      <alignment horizontal="center" vertical="center" wrapText="1"/>
    </xf>
    <xf numFmtId="0" fontId="71" fillId="0" borderId="65" xfId="6" applyFont="1" applyBorder="1" applyAlignment="1">
      <alignment horizontal="center" vertical="center" wrapText="1"/>
    </xf>
    <xf numFmtId="0" fontId="71" fillId="0" borderId="64" xfId="6" applyFont="1" applyBorder="1" applyAlignment="1">
      <alignment horizontal="center" vertical="center" wrapText="1"/>
    </xf>
    <xf numFmtId="0" fontId="71" fillId="0" borderId="71" xfId="6" applyFont="1" applyBorder="1" applyAlignment="1">
      <alignment horizontal="center" vertical="center" wrapText="1"/>
    </xf>
    <xf numFmtId="0" fontId="77" fillId="0" borderId="38" xfId="6" applyFont="1" applyBorder="1" applyAlignment="1">
      <alignment horizontal="center" vertical="center"/>
    </xf>
    <xf numFmtId="0" fontId="77" fillId="0" borderId="0" xfId="6" applyFont="1" applyBorder="1" applyAlignment="1">
      <alignment horizontal="center" vertical="center"/>
    </xf>
    <xf numFmtId="0" fontId="77" fillId="0" borderId="32" xfId="6" applyFont="1" applyBorder="1" applyAlignment="1">
      <alignment horizontal="center" vertical="center"/>
    </xf>
    <xf numFmtId="0" fontId="70" fillId="7" borderId="36" xfId="6" applyFont="1" applyFill="1" applyBorder="1" applyAlignment="1">
      <alignment horizontal="center" vertical="center" wrapText="1"/>
    </xf>
    <xf numFmtId="0" fontId="70" fillId="7" borderId="37" xfId="6" applyFont="1" applyFill="1" applyBorder="1" applyAlignment="1">
      <alignment horizontal="center" vertical="center" wrapText="1"/>
    </xf>
    <xf numFmtId="0" fontId="70" fillId="7" borderId="38" xfId="6" applyFont="1" applyFill="1" applyBorder="1" applyAlignment="1">
      <alignment horizontal="center" vertical="center" wrapText="1"/>
    </xf>
    <xf numFmtId="0" fontId="70" fillId="7" borderId="32" xfId="6" applyFont="1" applyFill="1" applyBorder="1" applyAlignment="1">
      <alignment horizontal="center" vertical="center" wrapText="1"/>
    </xf>
    <xf numFmtId="0" fontId="70" fillId="7" borderId="39" xfId="6" applyFont="1" applyFill="1" applyBorder="1" applyAlignment="1">
      <alignment horizontal="center" vertical="center" wrapText="1"/>
    </xf>
    <xf numFmtId="0" fontId="70" fillId="7" borderId="40" xfId="6" applyFont="1" applyFill="1" applyBorder="1" applyAlignment="1">
      <alignment horizontal="center" vertical="center" wrapText="1"/>
    </xf>
    <xf numFmtId="0" fontId="69" fillId="0" borderId="0" xfId="6" applyFont="1" applyAlignment="1">
      <alignment horizontal="center" vertical="center" wrapText="1"/>
    </xf>
    <xf numFmtId="0" fontId="81" fillId="0" borderId="0" xfId="6" applyFont="1" applyAlignment="1">
      <alignment horizontal="center" vertical="center" wrapText="1"/>
    </xf>
    <xf numFmtId="0" fontId="67" fillId="0" borderId="38" xfId="6" applyFont="1" applyBorder="1" applyAlignment="1">
      <alignment horizontal="center" vertical="center"/>
    </xf>
    <xf numFmtId="0" fontId="78" fillId="0" borderId="0" xfId="6" applyFont="1" applyBorder="1" applyAlignment="1">
      <alignment horizontal="center" vertical="center"/>
    </xf>
    <xf numFmtId="0" fontId="67" fillId="0" borderId="0" xfId="6" applyFont="1" applyBorder="1" applyAlignment="1">
      <alignment horizontal="center" vertical="center"/>
    </xf>
    <xf numFmtId="0" fontId="67" fillId="0" borderId="41" xfId="6" applyFont="1" applyBorder="1" applyAlignment="1">
      <alignment horizontal="center" vertical="center" wrapText="1"/>
    </xf>
    <xf numFmtId="0" fontId="67" fillId="0" borderId="42" xfId="6" applyFont="1" applyBorder="1" applyAlignment="1">
      <alignment horizontal="center" vertical="center" wrapText="1"/>
    </xf>
    <xf numFmtId="0" fontId="3" fillId="2" borderId="13" xfId="0" applyFont="1" applyFill="1" applyBorder="1" applyAlignment="1" applyProtection="1">
      <alignment horizontal="center" vertical="top"/>
    </xf>
    <xf numFmtId="0" fontId="24" fillId="10" borderId="25" xfId="0" applyFont="1" applyFill="1" applyBorder="1" applyAlignment="1" applyProtection="1">
      <alignment horizontal="center" vertical="center" wrapText="1"/>
    </xf>
    <xf numFmtId="0" fontId="24" fillId="10" borderId="24" xfId="0" applyFont="1" applyFill="1" applyBorder="1" applyAlignment="1" applyProtection="1">
      <alignment horizontal="center" vertical="center" wrapText="1"/>
    </xf>
    <xf numFmtId="0" fontId="24" fillId="10" borderId="23" xfId="0" applyFont="1" applyFill="1" applyBorder="1" applyAlignment="1" applyProtection="1">
      <alignment horizontal="center" vertical="center" wrapText="1"/>
    </xf>
    <xf numFmtId="0" fontId="53" fillId="7" borderId="26" xfId="0" applyFont="1" applyFill="1" applyBorder="1" applyAlignment="1" applyProtection="1">
      <alignment horizontal="center" vertical="center"/>
    </xf>
    <xf numFmtId="10" fontId="50" fillId="7" borderId="1" xfId="0" applyNumberFormat="1" applyFont="1" applyFill="1" applyBorder="1" applyAlignment="1" applyProtection="1">
      <alignment horizontal="center" vertical="center"/>
    </xf>
    <xf numFmtId="10" fontId="50" fillId="7" borderId="3" xfId="0" applyNumberFormat="1" applyFont="1" applyFill="1" applyBorder="1" applyAlignment="1" applyProtection="1">
      <alignment horizontal="center" vertical="center"/>
    </xf>
    <xf numFmtId="10" fontId="50" fillId="7" borderId="4" xfId="0" applyNumberFormat="1" applyFont="1" applyFill="1" applyBorder="1" applyAlignment="1" applyProtection="1">
      <alignment horizontal="center" vertical="center"/>
    </xf>
    <xf numFmtId="10" fontId="50" fillId="7" borderId="6" xfId="0" applyNumberFormat="1" applyFont="1" applyFill="1" applyBorder="1" applyAlignment="1" applyProtection="1">
      <alignment horizontal="center" vertical="center"/>
    </xf>
    <xf numFmtId="0" fontId="2" fillId="0" borderId="0" xfId="0" applyFont="1" applyBorder="1" applyAlignment="1" applyProtection="1">
      <alignment horizontal="center"/>
    </xf>
    <xf numFmtId="0" fontId="50" fillId="7" borderId="26" xfId="0" applyFont="1" applyFill="1" applyBorder="1" applyAlignment="1" applyProtection="1">
      <alignment horizontal="center" vertical="center"/>
    </xf>
    <xf numFmtId="0" fontId="50" fillId="7" borderId="3" xfId="0" applyFont="1" applyFill="1" applyBorder="1" applyAlignment="1" applyProtection="1">
      <alignment horizontal="center" vertical="center"/>
    </xf>
    <xf numFmtId="0" fontId="50" fillId="7" borderId="4" xfId="0" applyFont="1" applyFill="1" applyBorder="1" applyAlignment="1" applyProtection="1">
      <alignment horizontal="center" vertical="center"/>
    </xf>
    <xf numFmtId="0" fontId="50" fillId="7" borderId="6" xfId="0" applyFont="1" applyFill="1" applyBorder="1" applyAlignment="1" applyProtection="1">
      <alignment horizontal="center" vertical="center"/>
    </xf>
    <xf numFmtId="0" fontId="25" fillId="10" borderId="26" xfId="0" applyFont="1" applyFill="1" applyBorder="1" applyAlignment="1" applyProtection="1">
      <alignment horizontal="center"/>
    </xf>
    <xf numFmtId="0" fontId="25" fillId="10" borderId="25" xfId="0" applyFont="1" applyFill="1" applyBorder="1" applyAlignment="1" applyProtection="1">
      <alignment horizontal="center" vertical="center"/>
    </xf>
    <xf numFmtId="0" fontId="25" fillId="10" borderId="24" xfId="0" applyFont="1" applyFill="1" applyBorder="1" applyAlignment="1" applyProtection="1">
      <alignment horizontal="center" vertical="center"/>
    </xf>
    <xf numFmtId="0" fontId="25" fillId="10" borderId="23" xfId="0" applyFont="1" applyFill="1" applyBorder="1" applyAlignment="1" applyProtection="1">
      <alignment horizontal="center" vertical="center"/>
    </xf>
    <xf numFmtId="0" fontId="83" fillId="0" borderId="0" xfId="4" applyFont="1" applyBorder="1" applyAlignment="1" applyProtection="1">
      <alignment horizontal="center" wrapText="1"/>
    </xf>
    <xf numFmtId="0" fontId="83" fillId="0" borderId="5" xfId="4" applyFont="1" applyBorder="1" applyAlignment="1" applyProtection="1">
      <alignment horizontal="center" wrapText="1"/>
    </xf>
    <xf numFmtId="0" fontId="2" fillId="2" borderId="48" xfId="0" applyFont="1" applyFill="1" applyBorder="1" applyProtection="1"/>
    <xf numFmtId="0" fontId="28" fillId="0" borderId="11" xfId="0" applyFont="1" applyBorder="1" applyAlignment="1" applyProtection="1">
      <alignment horizontal="center" vertical="center"/>
    </xf>
    <xf numFmtId="0" fontId="28" fillId="0" borderId="10" xfId="0" applyFont="1" applyBorder="1" applyAlignment="1" applyProtection="1">
      <alignment horizontal="center" vertical="center"/>
    </xf>
    <xf numFmtId="0" fontId="28" fillId="0" borderId="9" xfId="0" applyFont="1" applyBorder="1" applyAlignment="1" applyProtection="1">
      <alignment horizontal="center" vertical="center"/>
    </xf>
    <xf numFmtId="0" fontId="24" fillId="10" borderId="11" xfId="0" applyFont="1" applyFill="1" applyBorder="1" applyAlignment="1" applyProtection="1">
      <alignment horizontal="center" vertical="center" wrapText="1"/>
    </xf>
    <xf numFmtId="0" fontId="24" fillId="10" borderId="10" xfId="0" applyFont="1" applyFill="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xf>
    <xf numFmtId="0" fontId="2" fillId="0" borderId="9" xfId="0" applyFont="1" applyBorder="1" applyAlignment="1" applyProtection="1">
      <alignment horizontal="center"/>
    </xf>
    <xf numFmtId="0" fontId="19" fillId="2" borderId="25" xfId="0" applyFont="1" applyFill="1" applyBorder="1" applyAlignment="1" applyProtection="1">
      <alignment horizontal="center" wrapText="1"/>
    </xf>
    <xf numFmtId="0" fontId="19" fillId="2" borderId="24" xfId="0" applyFont="1" applyFill="1" applyBorder="1" applyAlignment="1" applyProtection="1">
      <alignment horizontal="center" wrapText="1"/>
    </xf>
    <xf numFmtId="0" fontId="19" fillId="2" borderId="23" xfId="0" applyFont="1" applyFill="1" applyBorder="1" applyAlignment="1" applyProtection="1">
      <alignment horizontal="center" wrapText="1"/>
    </xf>
    <xf numFmtId="0" fontId="25" fillId="10" borderId="11" xfId="0" applyFont="1" applyFill="1" applyBorder="1" applyAlignment="1" applyProtection="1">
      <alignment horizontal="center" vertical="center" wrapText="1"/>
    </xf>
    <xf numFmtId="0" fontId="25" fillId="10" borderId="9" xfId="0" applyFont="1" applyFill="1" applyBorder="1" applyAlignment="1" applyProtection="1">
      <alignment horizontal="center" vertical="center" wrapText="1"/>
    </xf>
    <xf numFmtId="0" fontId="25" fillId="10" borderId="25" xfId="0" applyFont="1" applyFill="1" applyBorder="1" applyAlignment="1" applyProtection="1">
      <alignment horizontal="center" vertical="center" wrapText="1"/>
    </xf>
    <xf numFmtId="0" fontId="25" fillId="10" borderId="23" xfId="0" applyFont="1" applyFill="1" applyBorder="1" applyAlignment="1" applyProtection="1">
      <alignment horizontal="center" vertical="center" wrapText="1"/>
    </xf>
    <xf numFmtId="0" fontId="25" fillId="10" borderId="24" xfId="0" applyFont="1" applyFill="1" applyBorder="1" applyAlignment="1" applyProtection="1">
      <alignment horizontal="center" vertical="center" wrapText="1"/>
    </xf>
    <xf numFmtId="0" fontId="15" fillId="0" borderId="74" xfId="4" applyFont="1" applyBorder="1" applyAlignment="1" applyProtection="1">
      <alignment horizontal="center" vertical="center" wrapText="1"/>
    </xf>
    <xf numFmtId="0" fontId="31" fillId="2" borderId="1" xfId="0" applyFont="1" applyFill="1" applyBorder="1" applyAlignment="1" applyProtection="1">
      <alignment horizontal="center" vertical="top"/>
    </xf>
    <xf numFmtId="0" fontId="31" fillId="2" borderId="2" xfId="0" applyFont="1" applyFill="1" applyBorder="1" applyAlignment="1" applyProtection="1">
      <alignment horizontal="center" vertical="top"/>
    </xf>
    <xf numFmtId="0" fontId="31" fillId="2" borderId="3" xfId="0" applyFont="1" applyFill="1" applyBorder="1" applyAlignment="1" applyProtection="1">
      <alignment horizontal="center" vertical="top"/>
    </xf>
    <xf numFmtId="0" fontId="1" fillId="0" borderId="75" xfId="8" applyFont="1" applyFill="1" applyBorder="1" applyAlignment="1" applyProtection="1">
      <alignment horizontal="left" vertical="center" wrapText="1"/>
    </xf>
  </cellXfs>
  <cellStyles count="10">
    <cellStyle name="Calculation" xfId="5" builtinId="22"/>
    <cellStyle name="Heading 1" xfId="3" builtinId="16"/>
    <cellStyle name="Heading 2" xfId="4" builtinId="17"/>
    <cellStyle name="Heading 3" xfId="2" builtinId="18"/>
    <cellStyle name="Hyperlink" xfId="9" builtinId="8"/>
    <cellStyle name="Hyperlink 2" xfId="7" xr:uid="{00000000-0005-0000-0000-000005000000}"/>
    <cellStyle name="Normal" xfId="0" builtinId="0"/>
    <cellStyle name="Normal 2" xfId="6" xr:uid="{00000000-0005-0000-0000-000007000000}"/>
    <cellStyle name="Normal 2 2" xfId="8" xr:uid="{00000000-0005-0000-0000-000008000000}"/>
    <cellStyle name="Percent" xfId="1" builtinId="5"/>
  </cellStyles>
  <dxfs count="44">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BDE4FF"/>
      <color rgb="FF2C6AB6"/>
      <color rgb="FF0065A4"/>
      <color rgb="FF000AA4"/>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312964</xdr:colOff>
      <xdr:row>21</xdr:row>
      <xdr:rowOff>272143</xdr:rowOff>
    </xdr:from>
    <xdr:to>
      <xdr:col>4</xdr:col>
      <xdr:colOff>82447</xdr:colOff>
      <xdr:row>21</xdr:row>
      <xdr:rowOff>286553</xdr:rowOff>
    </xdr:to>
    <xdr:cxnSp macro="">
      <xdr:nvCxnSpPr>
        <xdr:cNvPr id="65" name="Straight Arrow Connector 64">
          <a:extLst>
            <a:ext uri="{FF2B5EF4-FFF2-40B4-BE49-F238E27FC236}">
              <a16:creationId xmlns:a16="http://schemas.microsoft.com/office/drawing/2014/main" id="{00000000-0008-0000-0300-000041000000}"/>
            </a:ext>
          </a:extLst>
        </xdr:cNvPr>
        <xdr:cNvCxnSpPr/>
      </xdr:nvCxnSpPr>
      <xdr:spPr>
        <a:xfrm>
          <a:off x="10218964" y="6014357"/>
          <a:ext cx="1524804" cy="1441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359019</xdr:colOff>
      <xdr:row>23</xdr:row>
      <xdr:rowOff>353786</xdr:rowOff>
    </xdr:from>
    <xdr:to>
      <xdr:col>4</xdr:col>
      <xdr:colOff>462643</xdr:colOff>
      <xdr:row>23</xdr:row>
      <xdr:rowOff>359019</xdr:rowOff>
    </xdr:to>
    <xdr:cxnSp macro="">
      <xdr:nvCxnSpPr>
        <xdr:cNvPr id="67" name="Straight Arrow Connector 66">
          <a:extLst>
            <a:ext uri="{FF2B5EF4-FFF2-40B4-BE49-F238E27FC236}">
              <a16:creationId xmlns:a16="http://schemas.microsoft.com/office/drawing/2014/main" id="{00000000-0008-0000-0300-000043000000}"/>
            </a:ext>
          </a:extLst>
        </xdr:cNvPr>
        <xdr:cNvCxnSpPr/>
      </xdr:nvCxnSpPr>
      <xdr:spPr>
        <a:xfrm flipV="1">
          <a:off x="10265019" y="7336344"/>
          <a:ext cx="1854759"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479534</xdr:colOff>
      <xdr:row>21</xdr:row>
      <xdr:rowOff>512885</xdr:rowOff>
    </xdr:from>
    <xdr:to>
      <xdr:col>4</xdr:col>
      <xdr:colOff>483577</xdr:colOff>
      <xdr:row>23</xdr:row>
      <xdr:rowOff>387571</xdr:rowOff>
    </xdr:to>
    <xdr:cxnSp macro="">
      <xdr:nvCxnSpPr>
        <xdr:cNvPr id="68" name="Straight Arrow Connector 67">
          <a:extLst>
            <a:ext uri="{FF2B5EF4-FFF2-40B4-BE49-F238E27FC236}">
              <a16:creationId xmlns:a16="http://schemas.microsoft.com/office/drawing/2014/main" id="{00000000-0008-0000-0300-000044000000}"/>
            </a:ext>
          </a:extLst>
        </xdr:cNvPr>
        <xdr:cNvCxnSpPr/>
      </xdr:nvCxnSpPr>
      <xdr:spPr>
        <a:xfrm flipV="1">
          <a:off x="12136669" y="6220558"/>
          <a:ext cx="4043" cy="114957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490903</xdr:colOff>
      <xdr:row>19</xdr:row>
      <xdr:rowOff>307731</xdr:rowOff>
    </xdr:from>
    <xdr:to>
      <xdr:col>4</xdr:col>
      <xdr:colOff>490903</xdr:colOff>
      <xdr:row>20</xdr:row>
      <xdr:rowOff>615461</xdr:rowOff>
    </xdr:to>
    <xdr:cxnSp macro="">
      <xdr:nvCxnSpPr>
        <xdr:cNvPr id="79" name="Straight Arrow Connector 78">
          <a:extLst>
            <a:ext uri="{FF2B5EF4-FFF2-40B4-BE49-F238E27FC236}">
              <a16:creationId xmlns:a16="http://schemas.microsoft.com/office/drawing/2014/main" id="{00000000-0008-0000-0300-00004F000000}"/>
            </a:ext>
          </a:extLst>
        </xdr:cNvPr>
        <xdr:cNvCxnSpPr/>
      </xdr:nvCxnSpPr>
      <xdr:spPr>
        <a:xfrm>
          <a:off x="12148038" y="4740519"/>
          <a:ext cx="0" cy="945173"/>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417635</xdr:colOff>
      <xdr:row>19</xdr:row>
      <xdr:rowOff>322386</xdr:rowOff>
    </xdr:from>
    <xdr:to>
      <xdr:col>4</xdr:col>
      <xdr:colOff>521259</xdr:colOff>
      <xdr:row>19</xdr:row>
      <xdr:rowOff>327619</xdr:rowOff>
    </xdr:to>
    <xdr:cxnSp macro="">
      <xdr:nvCxnSpPr>
        <xdr:cNvPr id="86" name="Straight Arrow Connector 85">
          <a:extLst>
            <a:ext uri="{FF2B5EF4-FFF2-40B4-BE49-F238E27FC236}">
              <a16:creationId xmlns:a16="http://schemas.microsoft.com/office/drawing/2014/main" id="{00000000-0008-0000-0300-000056000000}"/>
            </a:ext>
          </a:extLst>
        </xdr:cNvPr>
        <xdr:cNvCxnSpPr/>
      </xdr:nvCxnSpPr>
      <xdr:spPr>
        <a:xfrm flipV="1">
          <a:off x="10323635" y="4755174"/>
          <a:ext cx="1854759"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312964</xdr:colOff>
      <xdr:row>27</xdr:row>
      <xdr:rowOff>272143</xdr:rowOff>
    </xdr:from>
    <xdr:to>
      <xdr:col>4</xdr:col>
      <xdr:colOff>82447</xdr:colOff>
      <xdr:row>27</xdr:row>
      <xdr:rowOff>286553</xdr:rowOff>
    </xdr:to>
    <xdr:cxnSp macro="">
      <xdr:nvCxnSpPr>
        <xdr:cNvPr id="87" name="Straight Arrow Connector 86">
          <a:extLst>
            <a:ext uri="{FF2B5EF4-FFF2-40B4-BE49-F238E27FC236}">
              <a16:creationId xmlns:a16="http://schemas.microsoft.com/office/drawing/2014/main" id="{00000000-0008-0000-0300-000057000000}"/>
            </a:ext>
          </a:extLst>
        </xdr:cNvPr>
        <xdr:cNvCxnSpPr/>
      </xdr:nvCxnSpPr>
      <xdr:spPr>
        <a:xfrm>
          <a:off x="10218964" y="5979816"/>
          <a:ext cx="1520618" cy="1441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359019</xdr:colOff>
      <xdr:row>29</xdr:row>
      <xdr:rowOff>353786</xdr:rowOff>
    </xdr:from>
    <xdr:to>
      <xdr:col>4</xdr:col>
      <xdr:colOff>462643</xdr:colOff>
      <xdr:row>29</xdr:row>
      <xdr:rowOff>359019</xdr:rowOff>
    </xdr:to>
    <xdr:cxnSp macro="">
      <xdr:nvCxnSpPr>
        <xdr:cNvPr id="88" name="Straight Arrow Connector 87">
          <a:extLst>
            <a:ext uri="{FF2B5EF4-FFF2-40B4-BE49-F238E27FC236}">
              <a16:creationId xmlns:a16="http://schemas.microsoft.com/office/drawing/2014/main" id="{00000000-0008-0000-0300-000058000000}"/>
            </a:ext>
          </a:extLst>
        </xdr:cNvPr>
        <xdr:cNvCxnSpPr/>
      </xdr:nvCxnSpPr>
      <xdr:spPr>
        <a:xfrm flipV="1">
          <a:off x="10265019" y="7336344"/>
          <a:ext cx="1854759"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479534</xdr:colOff>
      <xdr:row>27</xdr:row>
      <xdr:rowOff>512885</xdr:rowOff>
    </xdr:from>
    <xdr:to>
      <xdr:col>4</xdr:col>
      <xdr:colOff>483577</xdr:colOff>
      <xdr:row>29</xdr:row>
      <xdr:rowOff>387571</xdr:rowOff>
    </xdr:to>
    <xdr:cxnSp macro="">
      <xdr:nvCxnSpPr>
        <xdr:cNvPr id="89" name="Straight Arrow Connector 88">
          <a:extLst>
            <a:ext uri="{FF2B5EF4-FFF2-40B4-BE49-F238E27FC236}">
              <a16:creationId xmlns:a16="http://schemas.microsoft.com/office/drawing/2014/main" id="{00000000-0008-0000-0300-000059000000}"/>
            </a:ext>
          </a:extLst>
        </xdr:cNvPr>
        <xdr:cNvCxnSpPr/>
      </xdr:nvCxnSpPr>
      <xdr:spPr>
        <a:xfrm flipV="1">
          <a:off x="12136669" y="6220558"/>
          <a:ext cx="4043" cy="114957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490903</xdr:colOff>
      <xdr:row>25</xdr:row>
      <xdr:rowOff>307731</xdr:rowOff>
    </xdr:from>
    <xdr:to>
      <xdr:col>4</xdr:col>
      <xdr:colOff>490903</xdr:colOff>
      <xdr:row>26</xdr:row>
      <xdr:rowOff>615461</xdr:rowOff>
    </xdr:to>
    <xdr:cxnSp macro="">
      <xdr:nvCxnSpPr>
        <xdr:cNvPr id="90" name="Straight Arrow Connector 89">
          <a:extLst>
            <a:ext uri="{FF2B5EF4-FFF2-40B4-BE49-F238E27FC236}">
              <a16:creationId xmlns:a16="http://schemas.microsoft.com/office/drawing/2014/main" id="{00000000-0008-0000-0300-00005A000000}"/>
            </a:ext>
          </a:extLst>
        </xdr:cNvPr>
        <xdr:cNvCxnSpPr/>
      </xdr:nvCxnSpPr>
      <xdr:spPr>
        <a:xfrm>
          <a:off x="12148038" y="4740519"/>
          <a:ext cx="0" cy="945173"/>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417635</xdr:colOff>
      <xdr:row>25</xdr:row>
      <xdr:rowOff>322386</xdr:rowOff>
    </xdr:from>
    <xdr:to>
      <xdr:col>4</xdr:col>
      <xdr:colOff>521259</xdr:colOff>
      <xdr:row>25</xdr:row>
      <xdr:rowOff>327619</xdr:rowOff>
    </xdr:to>
    <xdr:cxnSp macro="">
      <xdr:nvCxnSpPr>
        <xdr:cNvPr id="91" name="Straight Arrow Connector 90">
          <a:extLst>
            <a:ext uri="{FF2B5EF4-FFF2-40B4-BE49-F238E27FC236}">
              <a16:creationId xmlns:a16="http://schemas.microsoft.com/office/drawing/2014/main" id="{00000000-0008-0000-0300-00005B000000}"/>
            </a:ext>
          </a:extLst>
        </xdr:cNvPr>
        <xdr:cNvCxnSpPr/>
      </xdr:nvCxnSpPr>
      <xdr:spPr>
        <a:xfrm flipV="1">
          <a:off x="10323635" y="4755174"/>
          <a:ext cx="1854759"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359019</xdr:colOff>
      <xdr:row>24</xdr:row>
      <xdr:rowOff>881062</xdr:rowOff>
    </xdr:from>
    <xdr:to>
      <xdr:col>8</xdr:col>
      <xdr:colOff>1524000</xdr:colOff>
      <xdr:row>27</xdr:row>
      <xdr:rowOff>359020</xdr:rowOff>
    </xdr:to>
    <xdr:grpSp>
      <xdr:nvGrpSpPr>
        <xdr:cNvPr id="263" name="Group 262">
          <a:extLst>
            <a:ext uri="{FF2B5EF4-FFF2-40B4-BE49-F238E27FC236}">
              <a16:creationId xmlns:a16="http://schemas.microsoft.com/office/drawing/2014/main" id="{00000000-0008-0000-0300-000007010000}"/>
            </a:ext>
          </a:extLst>
        </xdr:cNvPr>
        <xdr:cNvGrpSpPr/>
      </xdr:nvGrpSpPr>
      <xdr:grpSpPr>
        <a:xfrm>
          <a:off x="10214043" y="18447580"/>
          <a:ext cx="2001484" cy="2301149"/>
          <a:chOff x="7338246" y="12039867"/>
          <a:chExt cx="2214463" cy="2069789"/>
        </a:xfrm>
      </xdr:grpSpPr>
      <xdr:cxnSp macro="">
        <xdr:nvCxnSpPr>
          <xdr:cNvPr id="93" name="Straight Arrow Connector 92">
            <a:extLst>
              <a:ext uri="{FF2B5EF4-FFF2-40B4-BE49-F238E27FC236}">
                <a16:creationId xmlns:a16="http://schemas.microsoft.com/office/drawing/2014/main" id="{00000000-0008-0000-0300-00005D000000}"/>
              </a:ext>
            </a:extLst>
          </xdr:cNvPr>
          <xdr:cNvCxnSpPr/>
        </xdr:nvCxnSpPr>
        <xdr:spPr>
          <a:xfrm flipV="1">
            <a:off x="7338246" y="14103061"/>
            <a:ext cx="2214463" cy="6595"/>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94" name="Straight Arrow Connector 93">
            <a:extLst>
              <a:ext uri="{FF2B5EF4-FFF2-40B4-BE49-F238E27FC236}">
                <a16:creationId xmlns:a16="http://schemas.microsoft.com/office/drawing/2014/main" id="{00000000-0008-0000-0300-00005E000000}"/>
              </a:ext>
            </a:extLst>
          </xdr:cNvPr>
          <xdr:cNvCxnSpPr/>
        </xdr:nvCxnSpPr>
        <xdr:spPr>
          <a:xfrm flipV="1">
            <a:off x="9543184" y="12039867"/>
            <a:ext cx="7327" cy="2063194"/>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219074</xdr:colOff>
      <xdr:row>21</xdr:row>
      <xdr:rowOff>323850</xdr:rowOff>
    </xdr:from>
    <xdr:to>
      <xdr:col>8</xdr:col>
      <xdr:colOff>1690686</xdr:colOff>
      <xdr:row>24</xdr:row>
      <xdr:rowOff>-1</xdr:rowOff>
    </xdr:to>
    <xdr:grpSp>
      <xdr:nvGrpSpPr>
        <xdr:cNvPr id="264" name="Group 263">
          <a:extLst>
            <a:ext uri="{FF2B5EF4-FFF2-40B4-BE49-F238E27FC236}">
              <a16:creationId xmlns:a16="http://schemas.microsoft.com/office/drawing/2014/main" id="{00000000-0008-0000-0300-000008010000}"/>
            </a:ext>
          </a:extLst>
        </xdr:cNvPr>
        <xdr:cNvGrpSpPr/>
      </xdr:nvGrpSpPr>
      <xdr:grpSpPr>
        <a:xfrm>
          <a:off x="10074098" y="15067177"/>
          <a:ext cx="2308115" cy="2499340"/>
          <a:chOff x="7198302" y="9398577"/>
          <a:chExt cx="2430607" cy="1787237"/>
        </a:xfrm>
      </xdr:grpSpPr>
      <xdr:cxnSp macro="">
        <xdr:nvCxnSpPr>
          <xdr:cNvPr id="97" name="Straight Arrow Connector 96">
            <a:extLst>
              <a:ext uri="{FF2B5EF4-FFF2-40B4-BE49-F238E27FC236}">
                <a16:creationId xmlns:a16="http://schemas.microsoft.com/office/drawing/2014/main" id="{00000000-0008-0000-0300-000061000000}"/>
              </a:ext>
            </a:extLst>
          </xdr:cNvPr>
          <xdr:cNvCxnSpPr/>
        </xdr:nvCxnSpPr>
        <xdr:spPr>
          <a:xfrm flipV="1">
            <a:off x="7198302" y="9417627"/>
            <a:ext cx="2430607" cy="6596"/>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98" name="Straight Arrow Connector 97">
            <a:extLst>
              <a:ext uri="{FF2B5EF4-FFF2-40B4-BE49-F238E27FC236}">
                <a16:creationId xmlns:a16="http://schemas.microsoft.com/office/drawing/2014/main" id="{00000000-0008-0000-0300-000062000000}"/>
              </a:ext>
            </a:extLst>
          </xdr:cNvPr>
          <xdr:cNvCxnSpPr/>
        </xdr:nvCxnSpPr>
        <xdr:spPr>
          <a:xfrm>
            <a:off x="9590809" y="9398577"/>
            <a:ext cx="1" cy="1787237"/>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89647</xdr:colOff>
      <xdr:row>24</xdr:row>
      <xdr:rowOff>291353</xdr:rowOff>
    </xdr:from>
    <xdr:to>
      <xdr:col>12</xdr:col>
      <xdr:colOff>291353</xdr:colOff>
      <xdr:row>24</xdr:row>
      <xdr:rowOff>302560</xdr:rowOff>
    </xdr:to>
    <xdr:cxnSp macro="">
      <xdr:nvCxnSpPr>
        <xdr:cNvPr id="105" name="Straight Arrow Connector 104">
          <a:extLst>
            <a:ext uri="{FF2B5EF4-FFF2-40B4-BE49-F238E27FC236}">
              <a16:creationId xmlns:a16="http://schemas.microsoft.com/office/drawing/2014/main" id="{00000000-0008-0000-0300-000069000000}"/>
            </a:ext>
          </a:extLst>
        </xdr:cNvPr>
        <xdr:cNvCxnSpPr/>
      </xdr:nvCxnSpPr>
      <xdr:spPr>
        <a:xfrm flipV="1">
          <a:off x="19453412" y="7900147"/>
          <a:ext cx="1199029" cy="11207"/>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100</xdr:colOff>
      <xdr:row>17</xdr:row>
      <xdr:rowOff>329046</xdr:rowOff>
    </xdr:from>
    <xdr:to>
      <xdr:col>12</xdr:col>
      <xdr:colOff>1500186</xdr:colOff>
      <xdr:row>23</xdr:row>
      <xdr:rowOff>857249</xdr:rowOff>
    </xdr:to>
    <xdr:grpSp>
      <xdr:nvGrpSpPr>
        <xdr:cNvPr id="265" name="Group 264">
          <a:extLst>
            <a:ext uri="{FF2B5EF4-FFF2-40B4-BE49-F238E27FC236}">
              <a16:creationId xmlns:a16="http://schemas.microsoft.com/office/drawing/2014/main" id="{00000000-0008-0000-0300-000009010000}"/>
            </a:ext>
          </a:extLst>
        </xdr:cNvPr>
        <xdr:cNvGrpSpPr/>
      </xdr:nvGrpSpPr>
      <xdr:grpSpPr>
        <a:xfrm>
          <a:off x="4261027" y="11308119"/>
          <a:ext cx="16426398" cy="6174585"/>
          <a:chOff x="2632465" y="6286501"/>
          <a:chExt cx="11818031" cy="5126181"/>
        </a:xfrm>
      </xdr:grpSpPr>
      <xdr:cxnSp macro="">
        <xdr:nvCxnSpPr>
          <xdr:cNvPr id="102" name="Straight Arrow Connector 101">
            <a:extLst>
              <a:ext uri="{FF2B5EF4-FFF2-40B4-BE49-F238E27FC236}">
                <a16:creationId xmlns:a16="http://schemas.microsoft.com/office/drawing/2014/main" id="{00000000-0008-0000-0300-000066000000}"/>
              </a:ext>
            </a:extLst>
          </xdr:cNvPr>
          <xdr:cNvCxnSpPr/>
        </xdr:nvCxnSpPr>
        <xdr:spPr>
          <a:xfrm>
            <a:off x="14408727" y="6286501"/>
            <a:ext cx="41769" cy="512618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8" name="Straight Arrow Connector 107">
            <a:extLst>
              <a:ext uri="{FF2B5EF4-FFF2-40B4-BE49-F238E27FC236}">
                <a16:creationId xmlns:a16="http://schemas.microsoft.com/office/drawing/2014/main" id="{00000000-0008-0000-0300-00006C000000}"/>
              </a:ext>
            </a:extLst>
          </xdr:cNvPr>
          <xdr:cNvCxnSpPr/>
        </xdr:nvCxnSpPr>
        <xdr:spPr>
          <a:xfrm>
            <a:off x="2632465" y="6315101"/>
            <a:ext cx="11793580" cy="23354"/>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415636</xdr:colOff>
      <xdr:row>31</xdr:row>
      <xdr:rowOff>277090</xdr:rowOff>
    </xdr:from>
    <xdr:to>
      <xdr:col>4</xdr:col>
      <xdr:colOff>480113</xdr:colOff>
      <xdr:row>32</xdr:row>
      <xdr:rowOff>121224</xdr:rowOff>
    </xdr:to>
    <xdr:grpSp>
      <xdr:nvGrpSpPr>
        <xdr:cNvPr id="117" name="Group 116">
          <a:extLst>
            <a:ext uri="{FF2B5EF4-FFF2-40B4-BE49-F238E27FC236}">
              <a16:creationId xmlns:a16="http://schemas.microsoft.com/office/drawing/2014/main" id="{00000000-0008-0000-0300-000075000000}"/>
            </a:ext>
          </a:extLst>
        </xdr:cNvPr>
        <xdr:cNvGrpSpPr/>
      </xdr:nvGrpSpPr>
      <xdr:grpSpPr>
        <a:xfrm flipV="1">
          <a:off x="4676563" y="24431054"/>
          <a:ext cx="953259" cy="785194"/>
          <a:chOff x="10282337" y="14464012"/>
          <a:chExt cx="1873694" cy="1156232"/>
        </a:xfrm>
      </xdr:grpSpPr>
      <xdr:cxnSp macro="">
        <xdr:nvCxnSpPr>
          <xdr:cNvPr id="118" name="Straight Arrow Connector 117">
            <a:extLst>
              <a:ext uri="{FF2B5EF4-FFF2-40B4-BE49-F238E27FC236}">
                <a16:creationId xmlns:a16="http://schemas.microsoft.com/office/drawing/2014/main" id="{00000000-0008-0000-0300-000076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19" name="Straight Arrow Connector 118">
            <a:extLst>
              <a:ext uri="{FF2B5EF4-FFF2-40B4-BE49-F238E27FC236}">
                <a16:creationId xmlns:a16="http://schemas.microsoft.com/office/drawing/2014/main" id="{00000000-0008-0000-0300-000077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393655</xdr:colOff>
      <xdr:row>34</xdr:row>
      <xdr:rowOff>470921</xdr:rowOff>
    </xdr:from>
    <xdr:to>
      <xdr:col>4</xdr:col>
      <xdr:colOff>467591</xdr:colOff>
      <xdr:row>35</xdr:row>
      <xdr:rowOff>346363</xdr:rowOff>
    </xdr:to>
    <xdr:grpSp>
      <xdr:nvGrpSpPr>
        <xdr:cNvPr id="120" name="Group 119">
          <a:extLst>
            <a:ext uri="{FF2B5EF4-FFF2-40B4-BE49-F238E27FC236}">
              <a16:creationId xmlns:a16="http://schemas.microsoft.com/office/drawing/2014/main" id="{00000000-0008-0000-0300-000078000000}"/>
            </a:ext>
          </a:extLst>
        </xdr:cNvPr>
        <xdr:cNvGrpSpPr/>
      </xdr:nvGrpSpPr>
      <xdr:grpSpPr>
        <a:xfrm>
          <a:off x="4654582" y="27448073"/>
          <a:ext cx="962718" cy="816505"/>
          <a:chOff x="10282337" y="14464012"/>
          <a:chExt cx="1873694" cy="1156232"/>
        </a:xfrm>
      </xdr:grpSpPr>
      <xdr:cxnSp macro="">
        <xdr:nvCxnSpPr>
          <xdr:cNvPr id="121" name="Straight Arrow Connector 120">
            <a:extLst>
              <a:ext uri="{FF2B5EF4-FFF2-40B4-BE49-F238E27FC236}">
                <a16:creationId xmlns:a16="http://schemas.microsoft.com/office/drawing/2014/main" id="{00000000-0008-0000-0300-000079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22" name="Straight Arrow Connector 121">
            <a:extLst>
              <a:ext uri="{FF2B5EF4-FFF2-40B4-BE49-F238E27FC236}">
                <a16:creationId xmlns:a16="http://schemas.microsoft.com/office/drawing/2014/main" id="{00000000-0008-0000-0300-00007A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281953</xdr:colOff>
      <xdr:row>34</xdr:row>
      <xdr:rowOff>119061</xdr:rowOff>
    </xdr:from>
    <xdr:to>
      <xdr:col>8</xdr:col>
      <xdr:colOff>1047749</xdr:colOff>
      <xdr:row>34</xdr:row>
      <xdr:rowOff>677574</xdr:rowOff>
    </xdr:to>
    <xdr:grpSp>
      <xdr:nvGrpSpPr>
        <xdr:cNvPr id="126" name="Group 125">
          <a:extLst>
            <a:ext uri="{FF2B5EF4-FFF2-40B4-BE49-F238E27FC236}">
              <a16:creationId xmlns:a16="http://schemas.microsoft.com/office/drawing/2014/main" id="{00000000-0008-0000-0300-00007E000000}"/>
            </a:ext>
          </a:extLst>
        </xdr:cNvPr>
        <xdr:cNvGrpSpPr/>
      </xdr:nvGrpSpPr>
      <xdr:grpSpPr>
        <a:xfrm>
          <a:off x="10136977" y="27096213"/>
          <a:ext cx="1602299" cy="558513"/>
          <a:chOff x="10282337" y="14464012"/>
          <a:chExt cx="1873694" cy="1156232"/>
        </a:xfrm>
      </xdr:grpSpPr>
      <xdr:cxnSp macro="">
        <xdr:nvCxnSpPr>
          <xdr:cNvPr id="127" name="Straight Arrow Connector 126">
            <a:extLst>
              <a:ext uri="{FF2B5EF4-FFF2-40B4-BE49-F238E27FC236}">
                <a16:creationId xmlns:a16="http://schemas.microsoft.com/office/drawing/2014/main" id="{00000000-0008-0000-0300-00007F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28" name="Straight Arrow Connector 127">
            <a:extLst>
              <a:ext uri="{FF2B5EF4-FFF2-40B4-BE49-F238E27FC236}">
                <a16:creationId xmlns:a16="http://schemas.microsoft.com/office/drawing/2014/main" id="{00000000-0008-0000-0300-000080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313125</xdr:colOff>
      <xdr:row>32</xdr:row>
      <xdr:rowOff>137766</xdr:rowOff>
    </xdr:from>
    <xdr:to>
      <xdr:col>8</xdr:col>
      <xdr:colOff>1059977</xdr:colOff>
      <xdr:row>32</xdr:row>
      <xdr:rowOff>829841</xdr:rowOff>
    </xdr:to>
    <xdr:grpSp>
      <xdr:nvGrpSpPr>
        <xdr:cNvPr id="129" name="Group 128">
          <a:extLst>
            <a:ext uri="{FF2B5EF4-FFF2-40B4-BE49-F238E27FC236}">
              <a16:creationId xmlns:a16="http://schemas.microsoft.com/office/drawing/2014/main" id="{00000000-0008-0000-0300-000081000000}"/>
            </a:ext>
          </a:extLst>
        </xdr:cNvPr>
        <xdr:cNvGrpSpPr/>
      </xdr:nvGrpSpPr>
      <xdr:grpSpPr>
        <a:xfrm flipV="1">
          <a:off x="10168149" y="25232790"/>
          <a:ext cx="1583355" cy="692075"/>
          <a:chOff x="10282337" y="14464012"/>
          <a:chExt cx="1873694" cy="1156232"/>
        </a:xfrm>
      </xdr:grpSpPr>
      <xdr:cxnSp macro="">
        <xdr:nvCxnSpPr>
          <xdr:cNvPr id="130" name="Straight Arrow Connector 129">
            <a:extLst>
              <a:ext uri="{FF2B5EF4-FFF2-40B4-BE49-F238E27FC236}">
                <a16:creationId xmlns:a16="http://schemas.microsoft.com/office/drawing/2014/main" id="{00000000-0008-0000-0300-000082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31" name="Straight Arrow Connector 130">
            <a:extLst>
              <a:ext uri="{FF2B5EF4-FFF2-40B4-BE49-F238E27FC236}">
                <a16:creationId xmlns:a16="http://schemas.microsoft.com/office/drawing/2014/main" id="{00000000-0008-0000-0300-000083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333375</xdr:colOff>
      <xdr:row>33</xdr:row>
      <xdr:rowOff>428624</xdr:rowOff>
    </xdr:from>
    <xdr:to>
      <xdr:col>12</xdr:col>
      <xdr:colOff>2047874</xdr:colOff>
      <xdr:row>33</xdr:row>
      <xdr:rowOff>465425</xdr:rowOff>
    </xdr:to>
    <xdr:cxnSp macro="">
      <xdr:nvCxnSpPr>
        <xdr:cNvPr id="132" name="Straight Arrow Connector 131">
          <a:extLst>
            <a:ext uri="{FF2B5EF4-FFF2-40B4-BE49-F238E27FC236}">
              <a16:creationId xmlns:a16="http://schemas.microsoft.com/office/drawing/2014/main" id="{00000000-0008-0000-0300-000084000000}"/>
            </a:ext>
          </a:extLst>
        </xdr:cNvPr>
        <xdr:cNvCxnSpPr/>
      </xdr:nvCxnSpPr>
      <xdr:spPr>
        <a:xfrm flipV="1">
          <a:off x="11310938" y="26550937"/>
          <a:ext cx="6476999" cy="3680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320918</xdr:colOff>
      <xdr:row>38</xdr:row>
      <xdr:rowOff>502094</xdr:rowOff>
    </xdr:from>
    <xdr:to>
      <xdr:col>4</xdr:col>
      <xdr:colOff>445476</xdr:colOff>
      <xdr:row>39</xdr:row>
      <xdr:rowOff>377536</xdr:rowOff>
    </xdr:to>
    <xdr:grpSp>
      <xdr:nvGrpSpPr>
        <xdr:cNvPr id="135" name="Group 134">
          <a:extLst>
            <a:ext uri="{FF2B5EF4-FFF2-40B4-BE49-F238E27FC236}">
              <a16:creationId xmlns:a16="http://schemas.microsoft.com/office/drawing/2014/main" id="{00000000-0008-0000-0300-000087000000}"/>
            </a:ext>
          </a:extLst>
        </xdr:cNvPr>
        <xdr:cNvGrpSpPr/>
      </xdr:nvGrpSpPr>
      <xdr:grpSpPr>
        <a:xfrm>
          <a:off x="4581845" y="31243500"/>
          <a:ext cx="1013340" cy="816506"/>
          <a:chOff x="10282337" y="14464012"/>
          <a:chExt cx="1873694" cy="1156232"/>
        </a:xfrm>
      </xdr:grpSpPr>
      <xdr:cxnSp macro="">
        <xdr:nvCxnSpPr>
          <xdr:cNvPr id="136" name="Straight Arrow Connector 135">
            <a:extLst>
              <a:ext uri="{FF2B5EF4-FFF2-40B4-BE49-F238E27FC236}">
                <a16:creationId xmlns:a16="http://schemas.microsoft.com/office/drawing/2014/main" id="{00000000-0008-0000-0300-000088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37" name="Straight Arrow Connector 136">
            <a:extLst>
              <a:ext uri="{FF2B5EF4-FFF2-40B4-BE49-F238E27FC236}">
                <a16:creationId xmlns:a16="http://schemas.microsoft.com/office/drawing/2014/main" id="{00000000-0008-0000-0300-000089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415636</xdr:colOff>
      <xdr:row>37</xdr:row>
      <xdr:rowOff>277090</xdr:rowOff>
    </xdr:from>
    <xdr:to>
      <xdr:col>4</xdr:col>
      <xdr:colOff>480113</xdr:colOff>
      <xdr:row>38</xdr:row>
      <xdr:rowOff>121224</xdr:rowOff>
    </xdr:to>
    <xdr:grpSp>
      <xdr:nvGrpSpPr>
        <xdr:cNvPr id="144" name="Group 143">
          <a:extLst>
            <a:ext uri="{FF2B5EF4-FFF2-40B4-BE49-F238E27FC236}">
              <a16:creationId xmlns:a16="http://schemas.microsoft.com/office/drawing/2014/main" id="{00000000-0008-0000-0300-000090000000}"/>
            </a:ext>
          </a:extLst>
        </xdr:cNvPr>
        <xdr:cNvGrpSpPr/>
      </xdr:nvGrpSpPr>
      <xdr:grpSpPr>
        <a:xfrm flipV="1">
          <a:off x="4676563" y="30077432"/>
          <a:ext cx="953259" cy="785198"/>
          <a:chOff x="10282337" y="14464012"/>
          <a:chExt cx="1873694" cy="1156232"/>
        </a:xfrm>
      </xdr:grpSpPr>
      <xdr:cxnSp macro="">
        <xdr:nvCxnSpPr>
          <xdr:cNvPr id="145" name="Straight Arrow Connector 144">
            <a:extLst>
              <a:ext uri="{FF2B5EF4-FFF2-40B4-BE49-F238E27FC236}">
                <a16:creationId xmlns:a16="http://schemas.microsoft.com/office/drawing/2014/main" id="{00000000-0008-0000-0300-000091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46" name="Straight Arrow Connector 145">
            <a:extLst>
              <a:ext uri="{FF2B5EF4-FFF2-40B4-BE49-F238E27FC236}">
                <a16:creationId xmlns:a16="http://schemas.microsoft.com/office/drawing/2014/main" id="{00000000-0008-0000-0300-000092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393655</xdr:colOff>
      <xdr:row>42</xdr:row>
      <xdr:rowOff>640773</xdr:rowOff>
    </xdr:from>
    <xdr:to>
      <xdr:col>4</xdr:col>
      <xdr:colOff>432955</xdr:colOff>
      <xdr:row>43</xdr:row>
      <xdr:rowOff>346363</xdr:rowOff>
    </xdr:to>
    <xdr:grpSp>
      <xdr:nvGrpSpPr>
        <xdr:cNvPr id="147" name="Group 146">
          <a:extLst>
            <a:ext uri="{FF2B5EF4-FFF2-40B4-BE49-F238E27FC236}">
              <a16:creationId xmlns:a16="http://schemas.microsoft.com/office/drawing/2014/main" id="{00000000-0008-0000-0300-000093000000}"/>
            </a:ext>
          </a:extLst>
        </xdr:cNvPr>
        <xdr:cNvGrpSpPr/>
      </xdr:nvGrpSpPr>
      <xdr:grpSpPr>
        <a:xfrm>
          <a:off x="4654582" y="35146434"/>
          <a:ext cx="928082" cy="646653"/>
          <a:chOff x="10282337" y="14464012"/>
          <a:chExt cx="1873694" cy="1156232"/>
        </a:xfrm>
      </xdr:grpSpPr>
      <xdr:cxnSp macro="">
        <xdr:nvCxnSpPr>
          <xdr:cNvPr id="148" name="Straight Arrow Connector 147">
            <a:extLst>
              <a:ext uri="{FF2B5EF4-FFF2-40B4-BE49-F238E27FC236}">
                <a16:creationId xmlns:a16="http://schemas.microsoft.com/office/drawing/2014/main" id="{00000000-0008-0000-0300-000094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49" name="Straight Arrow Connector 148">
            <a:extLst>
              <a:ext uri="{FF2B5EF4-FFF2-40B4-BE49-F238E27FC236}">
                <a16:creationId xmlns:a16="http://schemas.microsoft.com/office/drawing/2014/main" id="{00000000-0008-0000-0300-000095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398774</xdr:colOff>
      <xdr:row>41</xdr:row>
      <xdr:rowOff>369286</xdr:rowOff>
    </xdr:from>
    <xdr:to>
      <xdr:col>4</xdr:col>
      <xdr:colOff>398894</xdr:colOff>
      <xdr:row>42</xdr:row>
      <xdr:rowOff>50128</xdr:rowOff>
    </xdr:to>
    <xdr:grpSp>
      <xdr:nvGrpSpPr>
        <xdr:cNvPr id="150" name="Group 149">
          <a:extLst>
            <a:ext uri="{FF2B5EF4-FFF2-40B4-BE49-F238E27FC236}">
              <a16:creationId xmlns:a16="http://schemas.microsoft.com/office/drawing/2014/main" id="{00000000-0008-0000-0300-000096000000}"/>
            </a:ext>
          </a:extLst>
        </xdr:cNvPr>
        <xdr:cNvGrpSpPr/>
      </xdr:nvGrpSpPr>
      <xdr:grpSpPr>
        <a:xfrm flipV="1">
          <a:off x="4659701" y="33933883"/>
          <a:ext cx="888902" cy="621906"/>
          <a:chOff x="10282337" y="14464012"/>
          <a:chExt cx="1873694" cy="1156232"/>
        </a:xfrm>
      </xdr:grpSpPr>
      <xdr:cxnSp macro="">
        <xdr:nvCxnSpPr>
          <xdr:cNvPr id="151" name="Straight Arrow Connector 150">
            <a:extLst>
              <a:ext uri="{FF2B5EF4-FFF2-40B4-BE49-F238E27FC236}">
                <a16:creationId xmlns:a16="http://schemas.microsoft.com/office/drawing/2014/main" id="{00000000-0008-0000-0300-000097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52" name="Straight Arrow Connector 151">
            <a:extLst>
              <a:ext uri="{FF2B5EF4-FFF2-40B4-BE49-F238E27FC236}">
                <a16:creationId xmlns:a16="http://schemas.microsoft.com/office/drawing/2014/main" id="{00000000-0008-0000-0300-000098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130419</xdr:colOff>
      <xdr:row>41</xdr:row>
      <xdr:rowOff>190500</xdr:rowOff>
    </xdr:from>
    <xdr:to>
      <xdr:col>8</xdr:col>
      <xdr:colOff>1476375</xdr:colOff>
      <xdr:row>42</xdr:row>
      <xdr:rowOff>429492</xdr:rowOff>
    </xdr:to>
    <xdr:grpSp>
      <xdr:nvGrpSpPr>
        <xdr:cNvPr id="153" name="Group 152">
          <a:extLst>
            <a:ext uri="{FF2B5EF4-FFF2-40B4-BE49-F238E27FC236}">
              <a16:creationId xmlns:a16="http://schemas.microsoft.com/office/drawing/2014/main" id="{00000000-0008-0000-0300-000099000000}"/>
            </a:ext>
          </a:extLst>
        </xdr:cNvPr>
        <xdr:cNvGrpSpPr/>
      </xdr:nvGrpSpPr>
      <xdr:grpSpPr>
        <a:xfrm>
          <a:off x="9985443" y="33755097"/>
          <a:ext cx="2182459" cy="1180056"/>
          <a:chOff x="10282337" y="14464012"/>
          <a:chExt cx="1873694" cy="1156232"/>
        </a:xfrm>
      </xdr:grpSpPr>
      <xdr:cxnSp macro="">
        <xdr:nvCxnSpPr>
          <xdr:cNvPr id="154" name="Straight Arrow Connector 153">
            <a:extLst>
              <a:ext uri="{FF2B5EF4-FFF2-40B4-BE49-F238E27FC236}">
                <a16:creationId xmlns:a16="http://schemas.microsoft.com/office/drawing/2014/main" id="{00000000-0008-0000-0300-00009A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55" name="Straight Arrow Connector 154">
            <a:extLst>
              <a:ext uri="{FF2B5EF4-FFF2-40B4-BE49-F238E27FC236}">
                <a16:creationId xmlns:a16="http://schemas.microsoft.com/office/drawing/2014/main" id="{00000000-0008-0000-0300-00009B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213547</xdr:colOff>
      <xdr:row>38</xdr:row>
      <xdr:rowOff>235525</xdr:rowOff>
    </xdr:from>
    <xdr:to>
      <xdr:col>8</xdr:col>
      <xdr:colOff>1785938</xdr:colOff>
      <xdr:row>39</xdr:row>
      <xdr:rowOff>857249</xdr:rowOff>
    </xdr:to>
    <xdr:grpSp>
      <xdr:nvGrpSpPr>
        <xdr:cNvPr id="156" name="Group 155">
          <a:extLst>
            <a:ext uri="{FF2B5EF4-FFF2-40B4-BE49-F238E27FC236}">
              <a16:creationId xmlns:a16="http://schemas.microsoft.com/office/drawing/2014/main" id="{00000000-0008-0000-0300-00009C000000}"/>
            </a:ext>
          </a:extLst>
        </xdr:cNvPr>
        <xdr:cNvGrpSpPr/>
      </xdr:nvGrpSpPr>
      <xdr:grpSpPr>
        <a:xfrm flipV="1">
          <a:off x="10068571" y="30976931"/>
          <a:ext cx="2408894" cy="1562788"/>
          <a:chOff x="10282337" y="14464012"/>
          <a:chExt cx="1873694" cy="1156232"/>
        </a:xfrm>
      </xdr:grpSpPr>
      <xdr:cxnSp macro="">
        <xdr:nvCxnSpPr>
          <xdr:cNvPr id="157" name="Straight Arrow Connector 156">
            <a:extLst>
              <a:ext uri="{FF2B5EF4-FFF2-40B4-BE49-F238E27FC236}">
                <a16:creationId xmlns:a16="http://schemas.microsoft.com/office/drawing/2014/main" id="{00000000-0008-0000-0300-00009D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58" name="Straight Arrow Connector 157">
            <a:extLst>
              <a:ext uri="{FF2B5EF4-FFF2-40B4-BE49-F238E27FC236}">
                <a16:creationId xmlns:a16="http://schemas.microsoft.com/office/drawing/2014/main" id="{00000000-0008-0000-0300-00009E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381000</xdr:colOff>
      <xdr:row>38</xdr:row>
      <xdr:rowOff>277092</xdr:rowOff>
    </xdr:from>
    <xdr:to>
      <xdr:col>14</xdr:col>
      <xdr:colOff>1229591</xdr:colOff>
      <xdr:row>40</xdr:row>
      <xdr:rowOff>547254</xdr:rowOff>
    </xdr:to>
    <xdr:grpSp>
      <xdr:nvGrpSpPr>
        <xdr:cNvPr id="162" name="Group 161">
          <a:extLst>
            <a:ext uri="{FF2B5EF4-FFF2-40B4-BE49-F238E27FC236}">
              <a16:creationId xmlns:a16="http://schemas.microsoft.com/office/drawing/2014/main" id="{00000000-0008-0000-0300-0000A2000000}"/>
            </a:ext>
          </a:extLst>
        </xdr:cNvPr>
        <xdr:cNvGrpSpPr/>
      </xdr:nvGrpSpPr>
      <xdr:grpSpPr>
        <a:xfrm>
          <a:off x="15124327" y="31018498"/>
          <a:ext cx="9684131" cy="2152289"/>
          <a:chOff x="10282337" y="14464012"/>
          <a:chExt cx="1873694" cy="1156232"/>
        </a:xfrm>
      </xdr:grpSpPr>
      <xdr:cxnSp macro="">
        <xdr:nvCxnSpPr>
          <xdr:cNvPr id="163" name="Straight Arrow Connector 162">
            <a:extLst>
              <a:ext uri="{FF2B5EF4-FFF2-40B4-BE49-F238E27FC236}">
                <a16:creationId xmlns:a16="http://schemas.microsoft.com/office/drawing/2014/main" id="{00000000-0008-0000-0300-0000A3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64" name="Straight Arrow Connector 163">
            <a:extLst>
              <a:ext uri="{FF2B5EF4-FFF2-40B4-BE49-F238E27FC236}">
                <a16:creationId xmlns:a16="http://schemas.microsoft.com/office/drawing/2014/main" id="{00000000-0008-0000-0300-0000A4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183571</xdr:colOff>
      <xdr:row>32</xdr:row>
      <xdr:rowOff>119062</xdr:rowOff>
    </xdr:from>
    <xdr:to>
      <xdr:col>17</xdr:col>
      <xdr:colOff>261937</xdr:colOff>
      <xdr:row>33</xdr:row>
      <xdr:rowOff>386627</xdr:rowOff>
    </xdr:to>
    <xdr:grpSp>
      <xdr:nvGrpSpPr>
        <xdr:cNvPr id="169" name="Group 168">
          <a:extLst>
            <a:ext uri="{FF2B5EF4-FFF2-40B4-BE49-F238E27FC236}">
              <a16:creationId xmlns:a16="http://schemas.microsoft.com/office/drawing/2014/main" id="{00000000-0008-0000-0300-0000A9000000}"/>
            </a:ext>
          </a:extLst>
        </xdr:cNvPr>
        <xdr:cNvGrpSpPr/>
      </xdr:nvGrpSpPr>
      <xdr:grpSpPr>
        <a:xfrm>
          <a:off x="28467756" y="25214086"/>
          <a:ext cx="1306978" cy="1208629"/>
          <a:chOff x="10282337" y="14464012"/>
          <a:chExt cx="1873694" cy="1156232"/>
        </a:xfrm>
      </xdr:grpSpPr>
      <xdr:cxnSp macro="">
        <xdr:nvCxnSpPr>
          <xdr:cNvPr id="170" name="Straight Arrow Connector 169">
            <a:extLst>
              <a:ext uri="{FF2B5EF4-FFF2-40B4-BE49-F238E27FC236}">
                <a16:creationId xmlns:a16="http://schemas.microsoft.com/office/drawing/2014/main" id="{00000000-0008-0000-0300-0000AA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71" name="Straight Arrow Connector 170">
            <a:extLst>
              <a:ext uri="{FF2B5EF4-FFF2-40B4-BE49-F238E27FC236}">
                <a16:creationId xmlns:a16="http://schemas.microsoft.com/office/drawing/2014/main" id="{00000000-0008-0000-0300-0000AB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121658</xdr:colOff>
      <xdr:row>29</xdr:row>
      <xdr:rowOff>285748</xdr:rowOff>
    </xdr:from>
    <xdr:to>
      <xdr:col>17</xdr:col>
      <xdr:colOff>200024</xdr:colOff>
      <xdr:row>31</xdr:row>
      <xdr:rowOff>128586</xdr:rowOff>
    </xdr:to>
    <xdr:grpSp>
      <xdr:nvGrpSpPr>
        <xdr:cNvPr id="172" name="Group 171">
          <a:extLst>
            <a:ext uri="{FF2B5EF4-FFF2-40B4-BE49-F238E27FC236}">
              <a16:creationId xmlns:a16="http://schemas.microsoft.com/office/drawing/2014/main" id="{00000000-0008-0000-0300-0000AC000000}"/>
            </a:ext>
          </a:extLst>
        </xdr:cNvPr>
        <xdr:cNvGrpSpPr/>
      </xdr:nvGrpSpPr>
      <xdr:grpSpPr>
        <a:xfrm flipV="1">
          <a:off x="28405843" y="22557584"/>
          <a:ext cx="1306978" cy="1724966"/>
          <a:chOff x="10282337" y="14464012"/>
          <a:chExt cx="1873694" cy="1156232"/>
        </a:xfrm>
      </xdr:grpSpPr>
      <xdr:cxnSp macro="">
        <xdr:nvCxnSpPr>
          <xdr:cNvPr id="173" name="Straight Arrow Connector 172">
            <a:extLst>
              <a:ext uri="{FF2B5EF4-FFF2-40B4-BE49-F238E27FC236}">
                <a16:creationId xmlns:a16="http://schemas.microsoft.com/office/drawing/2014/main" id="{00000000-0008-0000-0300-0000AD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74" name="Straight Arrow Connector 173">
            <a:extLst>
              <a:ext uri="{FF2B5EF4-FFF2-40B4-BE49-F238E27FC236}">
                <a16:creationId xmlns:a16="http://schemas.microsoft.com/office/drawing/2014/main" id="{00000000-0008-0000-0300-0000AE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127721</xdr:colOff>
      <xdr:row>31</xdr:row>
      <xdr:rowOff>359352</xdr:rowOff>
    </xdr:from>
    <xdr:to>
      <xdr:col>20</xdr:col>
      <xdr:colOff>911086</xdr:colOff>
      <xdr:row>31</xdr:row>
      <xdr:rowOff>364435</xdr:rowOff>
    </xdr:to>
    <xdr:cxnSp macro="">
      <xdr:nvCxnSpPr>
        <xdr:cNvPr id="178" name="Straight Arrow Connector 177">
          <a:extLst>
            <a:ext uri="{FF2B5EF4-FFF2-40B4-BE49-F238E27FC236}">
              <a16:creationId xmlns:a16="http://schemas.microsoft.com/office/drawing/2014/main" id="{00000000-0008-0000-0300-0000B2000000}"/>
            </a:ext>
          </a:extLst>
        </xdr:cNvPr>
        <xdr:cNvCxnSpPr/>
      </xdr:nvCxnSpPr>
      <xdr:spPr>
        <a:xfrm>
          <a:off x="28818678" y="14224439"/>
          <a:ext cx="783365" cy="5083"/>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47</xdr:row>
      <xdr:rowOff>308396</xdr:rowOff>
    </xdr:from>
    <xdr:to>
      <xdr:col>6</xdr:col>
      <xdr:colOff>666750</xdr:colOff>
      <xdr:row>48</xdr:row>
      <xdr:rowOff>571500</xdr:rowOff>
    </xdr:to>
    <xdr:grpSp>
      <xdr:nvGrpSpPr>
        <xdr:cNvPr id="181" name="Group 180">
          <a:extLst>
            <a:ext uri="{FF2B5EF4-FFF2-40B4-BE49-F238E27FC236}">
              <a16:creationId xmlns:a16="http://schemas.microsoft.com/office/drawing/2014/main" id="{00000000-0008-0000-0300-0000B5000000}"/>
            </a:ext>
          </a:extLst>
        </xdr:cNvPr>
        <xdr:cNvGrpSpPr/>
      </xdr:nvGrpSpPr>
      <xdr:grpSpPr>
        <a:xfrm flipV="1">
          <a:off x="4451427" y="39519375"/>
          <a:ext cx="3064175" cy="1204167"/>
          <a:chOff x="10282337" y="14464012"/>
          <a:chExt cx="1873694" cy="1156232"/>
        </a:xfrm>
      </xdr:grpSpPr>
      <xdr:cxnSp macro="">
        <xdr:nvCxnSpPr>
          <xdr:cNvPr id="182" name="Straight Arrow Connector 181">
            <a:extLst>
              <a:ext uri="{FF2B5EF4-FFF2-40B4-BE49-F238E27FC236}">
                <a16:creationId xmlns:a16="http://schemas.microsoft.com/office/drawing/2014/main" id="{00000000-0008-0000-0300-0000B6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83" name="Straight Arrow Connector 182">
            <a:extLst>
              <a:ext uri="{FF2B5EF4-FFF2-40B4-BE49-F238E27FC236}">
                <a16:creationId xmlns:a16="http://schemas.microsoft.com/office/drawing/2014/main" id="{00000000-0008-0000-0300-0000B7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190499</xdr:colOff>
      <xdr:row>49</xdr:row>
      <xdr:rowOff>339564</xdr:rowOff>
    </xdr:from>
    <xdr:to>
      <xdr:col>8</xdr:col>
      <xdr:colOff>1333499</xdr:colOff>
      <xdr:row>50</xdr:row>
      <xdr:rowOff>904873</xdr:rowOff>
    </xdr:to>
    <xdr:grpSp>
      <xdr:nvGrpSpPr>
        <xdr:cNvPr id="184" name="Group 183">
          <a:extLst>
            <a:ext uri="{FF2B5EF4-FFF2-40B4-BE49-F238E27FC236}">
              <a16:creationId xmlns:a16="http://schemas.microsoft.com/office/drawing/2014/main" id="{00000000-0008-0000-0300-0000B8000000}"/>
            </a:ext>
          </a:extLst>
        </xdr:cNvPr>
        <xdr:cNvGrpSpPr/>
      </xdr:nvGrpSpPr>
      <xdr:grpSpPr>
        <a:xfrm flipV="1">
          <a:off x="10045523" y="41432670"/>
          <a:ext cx="1979503" cy="1506370"/>
          <a:chOff x="10282337" y="14464012"/>
          <a:chExt cx="1873694" cy="1156232"/>
        </a:xfrm>
      </xdr:grpSpPr>
      <xdr:cxnSp macro="">
        <xdr:nvCxnSpPr>
          <xdr:cNvPr id="185" name="Straight Arrow Connector 184">
            <a:extLst>
              <a:ext uri="{FF2B5EF4-FFF2-40B4-BE49-F238E27FC236}">
                <a16:creationId xmlns:a16="http://schemas.microsoft.com/office/drawing/2014/main" id="{00000000-0008-0000-0300-0000B9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86" name="Straight Arrow Connector 185">
            <a:extLst>
              <a:ext uri="{FF2B5EF4-FFF2-40B4-BE49-F238E27FC236}">
                <a16:creationId xmlns:a16="http://schemas.microsoft.com/office/drawing/2014/main" id="{00000000-0008-0000-0300-0000BA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96980</xdr:colOff>
      <xdr:row>53</xdr:row>
      <xdr:rowOff>110969</xdr:rowOff>
    </xdr:from>
    <xdr:to>
      <xdr:col>4</xdr:col>
      <xdr:colOff>415637</xdr:colOff>
      <xdr:row>54</xdr:row>
      <xdr:rowOff>17318</xdr:rowOff>
    </xdr:to>
    <xdr:grpSp>
      <xdr:nvGrpSpPr>
        <xdr:cNvPr id="187" name="Group 186">
          <a:extLst>
            <a:ext uri="{FF2B5EF4-FFF2-40B4-BE49-F238E27FC236}">
              <a16:creationId xmlns:a16="http://schemas.microsoft.com/office/drawing/2014/main" id="{00000000-0008-0000-0300-0000BB000000}"/>
            </a:ext>
          </a:extLst>
        </xdr:cNvPr>
        <xdr:cNvGrpSpPr/>
      </xdr:nvGrpSpPr>
      <xdr:grpSpPr>
        <a:xfrm flipV="1">
          <a:off x="4357907" y="44968327"/>
          <a:ext cx="1207439" cy="847412"/>
          <a:chOff x="10282337" y="14464012"/>
          <a:chExt cx="1873694" cy="1156232"/>
        </a:xfrm>
      </xdr:grpSpPr>
      <xdr:cxnSp macro="">
        <xdr:nvCxnSpPr>
          <xdr:cNvPr id="188" name="Straight Arrow Connector 187">
            <a:extLst>
              <a:ext uri="{FF2B5EF4-FFF2-40B4-BE49-F238E27FC236}">
                <a16:creationId xmlns:a16="http://schemas.microsoft.com/office/drawing/2014/main" id="{00000000-0008-0000-0300-0000BC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89" name="Straight Arrow Connector 188">
            <a:extLst>
              <a:ext uri="{FF2B5EF4-FFF2-40B4-BE49-F238E27FC236}">
                <a16:creationId xmlns:a16="http://schemas.microsoft.com/office/drawing/2014/main" id="{00000000-0008-0000-0300-0000BD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145471</xdr:colOff>
      <xdr:row>54</xdr:row>
      <xdr:rowOff>588817</xdr:rowOff>
    </xdr:from>
    <xdr:to>
      <xdr:col>4</xdr:col>
      <xdr:colOff>470012</xdr:colOff>
      <xdr:row>55</xdr:row>
      <xdr:rowOff>436551</xdr:rowOff>
    </xdr:to>
    <xdr:grpSp>
      <xdr:nvGrpSpPr>
        <xdr:cNvPr id="190" name="Group 189">
          <a:extLst>
            <a:ext uri="{FF2B5EF4-FFF2-40B4-BE49-F238E27FC236}">
              <a16:creationId xmlns:a16="http://schemas.microsoft.com/office/drawing/2014/main" id="{00000000-0008-0000-0300-0000BE000000}"/>
            </a:ext>
          </a:extLst>
        </xdr:cNvPr>
        <xdr:cNvGrpSpPr/>
      </xdr:nvGrpSpPr>
      <xdr:grpSpPr>
        <a:xfrm>
          <a:off x="4406398" y="46387238"/>
          <a:ext cx="1213323" cy="788798"/>
          <a:chOff x="10282337" y="14464012"/>
          <a:chExt cx="1873694" cy="1156232"/>
        </a:xfrm>
      </xdr:grpSpPr>
      <xdr:cxnSp macro="">
        <xdr:nvCxnSpPr>
          <xdr:cNvPr id="191" name="Straight Arrow Connector 190">
            <a:extLst>
              <a:ext uri="{FF2B5EF4-FFF2-40B4-BE49-F238E27FC236}">
                <a16:creationId xmlns:a16="http://schemas.microsoft.com/office/drawing/2014/main" id="{00000000-0008-0000-0300-0000BF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92" name="Straight Arrow Connector 191">
            <a:extLst>
              <a:ext uri="{FF2B5EF4-FFF2-40B4-BE49-F238E27FC236}">
                <a16:creationId xmlns:a16="http://schemas.microsoft.com/office/drawing/2014/main" id="{00000000-0008-0000-0300-0000C0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393656</xdr:colOff>
      <xdr:row>58</xdr:row>
      <xdr:rowOff>675409</xdr:rowOff>
    </xdr:from>
    <xdr:to>
      <xdr:col>4</xdr:col>
      <xdr:colOff>486707</xdr:colOff>
      <xdr:row>60</xdr:row>
      <xdr:rowOff>34635</xdr:rowOff>
    </xdr:to>
    <xdr:grpSp>
      <xdr:nvGrpSpPr>
        <xdr:cNvPr id="193" name="Group 192">
          <a:extLst>
            <a:ext uri="{FF2B5EF4-FFF2-40B4-BE49-F238E27FC236}">
              <a16:creationId xmlns:a16="http://schemas.microsoft.com/office/drawing/2014/main" id="{00000000-0008-0000-0300-0000C1000000}"/>
            </a:ext>
          </a:extLst>
        </xdr:cNvPr>
        <xdr:cNvGrpSpPr/>
      </xdr:nvGrpSpPr>
      <xdr:grpSpPr>
        <a:xfrm>
          <a:off x="4654583" y="50238085"/>
          <a:ext cx="981833" cy="1241353"/>
          <a:chOff x="10282337" y="14464012"/>
          <a:chExt cx="1873694" cy="1156232"/>
        </a:xfrm>
      </xdr:grpSpPr>
      <xdr:cxnSp macro="">
        <xdr:nvCxnSpPr>
          <xdr:cNvPr id="194" name="Straight Arrow Connector 193">
            <a:extLst>
              <a:ext uri="{FF2B5EF4-FFF2-40B4-BE49-F238E27FC236}">
                <a16:creationId xmlns:a16="http://schemas.microsoft.com/office/drawing/2014/main" id="{00000000-0008-0000-0300-0000C2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95" name="Straight Arrow Connector 194">
            <a:extLst>
              <a:ext uri="{FF2B5EF4-FFF2-40B4-BE49-F238E27FC236}">
                <a16:creationId xmlns:a16="http://schemas.microsoft.com/office/drawing/2014/main" id="{00000000-0008-0000-0300-0000C3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450729</xdr:colOff>
      <xdr:row>57</xdr:row>
      <xdr:rowOff>327222</xdr:rowOff>
    </xdr:from>
    <xdr:to>
      <xdr:col>4</xdr:col>
      <xdr:colOff>502228</xdr:colOff>
      <xdr:row>58</xdr:row>
      <xdr:rowOff>171356</xdr:rowOff>
    </xdr:to>
    <xdr:grpSp>
      <xdr:nvGrpSpPr>
        <xdr:cNvPr id="196" name="Group 195">
          <a:extLst>
            <a:ext uri="{FF2B5EF4-FFF2-40B4-BE49-F238E27FC236}">
              <a16:creationId xmlns:a16="http://schemas.microsoft.com/office/drawing/2014/main" id="{00000000-0008-0000-0300-0000C4000000}"/>
            </a:ext>
          </a:extLst>
        </xdr:cNvPr>
        <xdr:cNvGrpSpPr/>
      </xdr:nvGrpSpPr>
      <xdr:grpSpPr>
        <a:xfrm flipV="1">
          <a:off x="4711656" y="48948834"/>
          <a:ext cx="940281" cy="785198"/>
          <a:chOff x="10282337" y="14464012"/>
          <a:chExt cx="1873694" cy="1156232"/>
        </a:xfrm>
      </xdr:grpSpPr>
      <xdr:cxnSp macro="">
        <xdr:nvCxnSpPr>
          <xdr:cNvPr id="197" name="Straight Arrow Connector 196">
            <a:extLst>
              <a:ext uri="{FF2B5EF4-FFF2-40B4-BE49-F238E27FC236}">
                <a16:creationId xmlns:a16="http://schemas.microsoft.com/office/drawing/2014/main" id="{00000000-0008-0000-0300-0000C5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98" name="Straight Arrow Connector 197">
            <a:extLst>
              <a:ext uri="{FF2B5EF4-FFF2-40B4-BE49-F238E27FC236}">
                <a16:creationId xmlns:a16="http://schemas.microsoft.com/office/drawing/2014/main" id="{00000000-0008-0000-0300-0000C6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86995</xdr:colOff>
      <xdr:row>52</xdr:row>
      <xdr:rowOff>23812</xdr:rowOff>
    </xdr:from>
    <xdr:to>
      <xdr:col>8</xdr:col>
      <xdr:colOff>1142999</xdr:colOff>
      <xdr:row>54</xdr:row>
      <xdr:rowOff>374001</xdr:rowOff>
    </xdr:to>
    <xdr:grpSp>
      <xdr:nvGrpSpPr>
        <xdr:cNvPr id="199" name="Group 198">
          <a:extLst>
            <a:ext uri="{FF2B5EF4-FFF2-40B4-BE49-F238E27FC236}">
              <a16:creationId xmlns:a16="http://schemas.microsoft.com/office/drawing/2014/main" id="{00000000-0008-0000-0300-0000C7000000}"/>
            </a:ext>
          </a:extLst>
        </xdr:cNvPr>
        <xdr:cNvGrpSpPr/>
      </xdr:nvGrpSpPr>
      <xdr:grpSpPr>
        <a:xfrm>
          <a:off x="9942019" y="43940106"/>
          <a:ext cx="1892507" cy="2232316"/>
          <a:chOff x="10282337" y="14464012"/>
          <a:chExt cx="1873694" cy="1156232"/>
        </a:xfrm>
      </xdr:grpSpPr>
      <xdr:cxnSp macro="">
        <xdr:nvCxnSpPr>
          <xdr:cNvPr id="200" name="Straight Arrow Connector 199">
            <a:extLst>
              <a:ext uri="{FF2B5EF4-FFF2-40B4-BE49-F238E27FC236}">
                <a16:creationId xmlns:a16="http://schemas.microsoft.com/office/drawing/2014/main" id="{00000000-0008-0000-0300-0000C8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201" name="Straight Arrow Connector 200">
            <a:extLst>
              <a:ext uri="{FF2B5EF4-FFF2-40B4-BE49-F238E27FC236}">
                <a16:creationId xmlns:a16="http://schemas.microsoft.com/office/drawing/2014/main" id="{00000000-0008-0000-0300-0000C9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142875</xdr:colOff>
      <xdr:row>52</xdr:row>
      <xdr:rowOff>47624</xdr:rowOff>
    </xdr:from>
    <xdr:to>
      <xdr:col>8</xdr:col>
      <xdr:colOff>2119312</xdr:colOff>
      <xdr:row>58</xdr:row>
      <xdr:rowOff>481578</xdr:rowOff>
    </xdr:to>
    <xdr:grpSp>
      <xdr:nvGrpSpPr>
        <xdr:cNvPr id="215" name="Group 214">
          <a:extLst>
            <a:ext uri="{FF2B5EF4-FFF2-40B4-BE49-F238E27FC236}">
              <a16:creationId xmlns:a16="http://schemas.microsoft.com/office/drawing/2014/main" id="{00000000-0008-0000-0300-0000D7000000}"/>
            </a:ext>
          </a:extLst>
        </xdr:cNvPr>
        <xdr:cNvGrpSpPr/>
      </xdr:nvGrpSpPr>
      <xdr:grpSpPr>
        <a:xfrm>
          <a:off x="9997899" y="43963918"/>
          <a:ext cx="2812940" cy="6080336"/>
          <a:chOff x="10282337" y="14464012"/>
          <a:chExt cx="1873694" cy="1156232"/>
        </a:xfrm>
      </xdr:grpSpPr>
      <xdr:cxnSp macro="">
        <xdr:nvCxnSpPr>
          <xdr:cNvPr id="216" name="Straight Arrow Connector 215">
            <a:extLst>
              <a:ext uri="{FF2B5EF4-FFF2-40B4-BE49-F238E27FC236}">
                <a16:creationId xmlns:a16="http://schemas.microsoft.com/office/drawing/2014/main" id="{00000000-0008-0000-0300-0000D8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217" name="Straight Arrow Connector 216">
            <a:extLst>
              <a:ext uri="{FF2B5EF4-FFF2-40B4-BE49-F238E27FC236}">
                <a16:creationId xmlns:a16="http://schemas.microsoft.com/office/drawing/2014/main" id="{00000000-0008-0000-0300-0000D9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145676</xdr:colOff>
      <xdr:row>51</xdr:row>
      <xdr:rowOff>286259</xdr:rowOff>
    </xdr:from>
    <xdr:to>
      <xdr:col>8</xdr:col>
      <xdr:colOff>324970</xdr:colOff>
      <xdr:row>51</xdr:row>
      <xdr:rowOff>313765</xdr:rowOff>
    </xdr:to>
    <xdr:cxnSp macro="">
      <xdr:nvCxnSpPr>
        <xdr:cNvPr id="218" name="Straight Arrow Connector 217">
          <a:extLst>
            <a:ext uri="{FF2B5EF4-FFF2-40B4-BE49-F238E27FC236}">
              <a16:creationId xmlns:a16="http://schemas.microsoft.com/office/drawing/2014/main" id="{00000000-0008-0000-0300-0000DA000000}"/>
            </a:ext>
          </a:extLst>
        </xdr:cNvPr>
        <xdr:cNvCxnSpPr/>
      </xdr:nvCxnSpPr>
      <xdr:spPr>
        <a:xfrm>
          <a:off x="9020735" y="28188906"/>
          <a:ext cx="6577853" cy="27506"/>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51</xdr:row>
      <xdr:rowOff>376670</xdr:rowOff>
    </xdr:from>
    <xdr:to>
      <xdr:col>12</xdr:col>
      <xdr:colOff>64660</xdr:colOff>
      <xdr:row>51</xdr:row>
      <xdr:rowOff>381753</xdr:rowOff>
    </xdr:to>
    <xdr:cxnSp macro="">
      <xdr:nvCxnSpPr>
        <xdr:cNvPr id="220" name="Straight Arrow Connector 219">
          <a:extLst>
            <a:ext uri="{FF2B5EF4-FFF2-40B4-BE49-F238E27FC236}">
              <a16:creationId xmlns:a16="http://schemas.microsoft.com/office/drawing/2014/main" id="{00000000-0008-0000-0300-0000DC000000}"/>
            </a:ext>
          </a:extLst>
        </xdr:cNvPr>
        <xdr:cNvCxnSpPr/>
      </xdr:nvCxnSpPr>
      <xdr:spPr>
        <a:xfrm>
          <a:off x="19026188" y="32666420"/>
          <a:ext cx="969535" cy="5083"/>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244929</xdr:colOff>
      <xdr:row>64</xdr:row>
      <xdr:rowOff>340178</xdr:rowOff>
    </xdr:from>
    <xdr:to>
      <xdr:col>6</xdr:col>
      <xdr:colOff>1428750</xdr:colOff>
      <xdr:row>66</xdr:row>
      <xdr:rowOff>309561</xdr:rowOff>
    </xdr:to>
    <xdr:grpSp>
      <xdr:nvGrpSpPr>
        <xdr:cNvPr id="222" name="Group 221">
          <a:extLst>
            <a:ext uri="{FF2B5EF4-FFF2-40B4-BE49-F238E27FC236}">
              <a16:creationId xmlns:a16="http://schemas.microsoft.com/office/drawing/2014/main" id="{00000000-0008-0000-0300-0000DE000000}"/>
            </a:ext>
          </a:extLst>
        </xdr:cNvPr>
        <xdr:cNvGrpSpPr/>
      </xdr:nvGrpSpPr>
      <xdr:grpSpPr>
        <a:xfrm flipV="1">
          <a:off x="4505856" y="55549236"/>
          <a:ext cx="3771746" cy="1851510"/>
          <a:chOff x="10282337" y="14464012"/>
          <a:chExt cx="1873694" cy="1156232"/>
        </a:xfrm>
      </xdr:grpSpPr>
      <xdr:cxnSp macro="">
        <xdr:nvCxnSpPr>
          <xdr:cNvPr id="223" name="Straight Arrow Connector 222">
            <a:extLst>
              <a:ext uri="{FF2B5EF4-FFF2-40B4-BE49-F238E27FC236}">
                <a16:creationId xmlns:a16="http://schemas.microsoft.com/office/drawing/2014/main" id="{00000000-0008-0000-0300-0000DF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224" name="Straight Arrow Connector 223">
            <a:extLst>
              <a:ext uri="{FF2B5EF4-FFF2-40B4-BE49-F238E27FC236}">
                <a16:creationId xmlns:a16="http://schemas.microsoft.com/office/drawing/2014/main" id="{00000000-0008-0000-0300-0000E0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355269</xdr:colOff>
      <xdr:row>67</xdr:row>
      <xdr:rowOff>214312</xdr:rowOff>
    </xdr:from>
    <xdr:to>
      <xdr:col>6</xdr:col>
      <xdr:colOff>1452562</xdr:colOff>
      <xdr:row>69</xdr:row>
      <xdr:rowOff>341663</xdr:rowOff>
    </xdr:to>
    <xdr:grpSp>
      <xdr:nvGrpSpPr>
        <xdr:cNvPr id="225" name="Group 224">
          <a:extLst>
            <a:ext uri="{FF2B5EF4-FFF2-40B4-BE49-F238E27FC236}">
              <a16:creationId xmlns:a16="http://schemas.microsoft.com/office/drawing/2014/main" id="{00000000-0008-0000-0300-0000E1000000}"/>
            </a:ext>
          </a:extLst>
        </xdr:cNvPr>
        <xdr:cNvGrpSpPr/>
      </xdr:nvGrpSpPr>
      <xdr:grpSpPr>
        <a:xfrm>
          <a:off x="4616196" y="58246560"/>
          <a:ext cx="3685218" cy="2009476"/>
          <a:chOff x="10282337" y="14464012"/>
          <a:chExt cx="1873694" cy="1156232"/>
        </a:xfrm>
      </xdr:grpSpPr>
      <xdr:cxnSp macro="">
        <xdr:nvCxnSpPr>
          <xdr:cNvPr id="226" name="Straight Arrow Connector 225">
            <a:extLst>
              <a:ext uri="{FF2B5EF4-FFF2-40B4-BE49-F238E27FC236}">
                <a16:creationId xmlns:a16="http://schemas.microsoft.com/office/drawing/2014/main" id="{00000000-0008-0000-0300-0000E2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227" name="Straight Arrow Connector 226">
            <a:extLst>
              <a:ext uri="{FF2B5EF4-FFF2-40B4-BE49-F238E27FC236}">
                <a16:creationId xmlns:a16="http://schemas.microsoft.com/office/drawing/2014/main" id="{00000000-0008-0000-0300-0000E3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848219</xdr:colOff>
      <xdr:row>66</xdr:row>
      <xdr:rowOff>727363</xdr:rowOff>
    </xdr:from>
    <xdr:to>
      <xdr:col>6</xdr:col>
      <xdr:colOff>710045</xdr:colOff>
      <xdr:row>66</xdr:row>
      <xdr:rowOff>749631</xdr:rowOff>
    </xdr:to>
    <xdr:cxnSp macro="">
      <xdr:nvCxnSpPr>
        <xdr:cNvPr id="229" name="Straight Arrow Connector 228">
          <a:extLst>
            <a:ext uri="{FF2B5EF4-FFF2-40B4-BE49-F238E27FC236}">
              <a16:creationId xmlns:a16="http://schemas.microsoft.com/office/drawing/2014/main" id="{00000000-0008-0000-0300-0000E5000000}"/>
            </a:ext>
          </a:extLst>
        </xdr:cNvPr>
        <xdr:cNvCxnSpPr/>
      </xdr:nvCxnSpPr>
      <xdr:spPr>
        <a:xfrm flipV="1">
          <a:off x="4415764" y="50413227"/>
          <a:ext cx="2372963" cy="22268"/>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93085</xdr:colOff>
      <xdr:row>66</xdr:row>
      <xdr:rowOff>826943</xdr:rowOff>
    </xdr:from>
    <xdr:to>
      <xdr:col>11</xdr:col>
      <xdr:colOff>1357312</xdr:colOff>
      <xdr:row>66</xdr:row>
      <xdr:rowOff>833437</xdr:rowOff>
    </xdr:to>
    <xdr:cxnSp macro="">
      <xdr:nvCxnSpPr>
        <xdr:cNvPr id="231" name="Straight Arrow Connector 230">
          <a:extLst>
            <a:ext uri="{FF2B5EF4-FFF2-40B4-BE49-F238E27FC236}">
              <a16:creationId xmlns:a16="http://schemas.microsoft.com/office/drawing/2014/main" id="{00000000-0008-0000-0300-0000E7000000}"/>
            </a:ext>
          </a:extLst>
        </xdr:cNvPr>
        <xdr:cNvCxnSpPr/>
      </xdr:nvCxnSpPr>
      <xdr:spPr>
        <a:xfrm>
          <a:off x="10499148" y="49761631"/>
          <a:ext cx="4645602" cy="6494"/>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267490</xdr:colOff>
      <xdr:row>31</xdr:row>
      <xdr:rowOff>381000</xdr:rowOff>
    </xdr:from>
    <xdr:to>
      <xdr:col>24</xdr:col>
      <xdr:colOff>881062</xdr:colOff>
      <xdr:row>31</xdr:row>
      <xdr:rowOff>389376</xdr:rowOff>
    </xdr:to>
    <xdr:cxnSp macro="">
      <xdr:nvCxnSpPr>
        <xdr:cNvPr id="234" name="Straight Arrow Connector 233">
          <a:extLst>
            <a:ext uri="{FF2B5EF4-FFF2-40B4-BE49-F238E27FC236}">
              <a16:creationId xmlns:a16="http://schemas.microsoft.com/office/drawing/2014/main" id="{00000000-0008-0000-0300-0000EA000000}"/>
            </a:ext>
          </a:extLst>
        </xdr:cNvPr>
        <xdr:cNvCxnSpPr/>
      </xdr:nvCxnSpPr>
      <xdr:spPr>
        <a:xfrm flipV="1">
          <a:off x="30485553" y="15906750"/>
          <a:ext cx="1566072" cy="8376"/>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142876</xdr:colOff>
      <xdr:row>32</xdr:row>
      <xdr:rowOff>23812</xdr:rowOff>
    </xdr:from>
    <xdr:to>
      <xdr:col>25</xdr:col>
      <xdr:colOff>357187</xdr:colOff>
      <xdr:row>51</xdr:row>
      <xdr:rowOff>428623</xdr:rowOff>
    </xdr:to>
    <xdr:grpSp>
      <xdr:nvGrpSpPr>
        <xdr:cNvPr id="236" name="Group 235">
          <a:extLst>
            <a:ext uri="{FF2B5EF4-FFF2-40B4-BE49-F238E27FC236}">
              <a16:creationId xmlns:a16="http://schemas.microsoft.com/office/drawing/2014/main" id="{00000000-0008-0000-0300-0000EC000000}"/>
            </a:ext>
          </a:extLst>
        </xdr:cNvPr>
        <xdr:cNvGrpSpPr/>
      </xdr:nvGrpSpPr>
      <xdr:grpSpPr>
        <a:xfrm>
          <a:off x="22336288" y="25118836"/>
          <a:ext cx="20211911" cy="18285017"/>
          <a:chOff x="10282337" y="14464012"/>
          <a:chExt cx="1873694" cy="1133271"/>
        </a:xfrm>
      </xdr:grpSpPr>
      <xdr:cxnSp macro="">
        <xdr:nvCxnSpPr>
          <xdr:cNvPr id="237" name="Straight Arrow Connector 236">
            <a:extLst>
              <a:ext uri="{FF2B5EF4-FFF2-40B4-BE49-F238E27FC236}">
                <a16:creationId xmlns:a16="http://schemas.microsoft.com/office/drawing/2014/main" id="{00000000-0008-0000-0300-0000ED000000}"/>
              </a:ext>
            </a:extLst>
          </xdr:cNvPr>
          <xdr:cNvCxnSpPr/>
        </xdr:nvCxnSpPr>
        <xdr:spPr>
          <a:xfrm>
            <a:off x="10282337" y="15591692"/>
            <a:ext cx="1861910" cy="671"/>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238" name="Straight Arrow Connector 237">
            <a:extLst>
              <a:ext uri="{FF2B5EF4-FFF2-40B4-BE49-F238E27FC236}">
                <a16:creationId xmlns:a16="http://schemas.microsoft.com/office/drawing/2014/main" id="{00000000-0008-0000-0300-0000EE000000}"/>
              </a:ext>
            </a:extLst>
          </xdr:cNvPr>
          <xdr:cNvCxnSpPr/>
        </xdr:nvCxnSpPr>
        <xdr:spPr>
          <a:xfrm flipV="1">
            <a:off x="12144247" y="14464012"/>
            <a:ext cx="11784" cy="113327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214312</xdr:colOff>
      <xdr:row>32</xdr:row>
      <xdr:rowOff>0</xdr:rowOff>
    </xdr:from>
    <xdr:to>
      <xdr:col>25</xdr:col>
      <xdr:colOff>744682</xdr:colOff>
      <xdr:row>67</xdr:row>
      <xdr:rowOff>71437</xdr:rowOff>
    </xdr:to>
    <xdr:grpSp>
      <xdr:nvGrpSpPr>
        <xdr:cNvPr id="241" name="Group 240">
          <a:extLst>
            <a:ext uri="{FF2B5EF4-FFF2-40B4-BE49-F238E27FC236}">
              <a16:creationId xmlns:a16="http://schemas.microsoft.com/office/drawing/2014/main" id="{00000000-0008-0000-0300-0000F1000000}"/>
            </a:ext>
          </a:extLst>
        </xdr:cNvPr>
        <xdr:cNvGrpSpPr/>
      </xdr:nvGrpSpPr>
      <xdr:grpSpPr>
        <a:xfrm>
          <a:off x="22407724" y="25095024"/>
          <a:ext cx="20527970" cy="33008661"/>
          <a:chOff x="10499705" y="14464012"/>
          <a:chExt cx="1656326" cy="1134392"/>
        </a:xfrm>
      </xdr:grpSpPr>
      <xdr:cxnSp macro="">
        <xdr:nvCxnSpPr>
          <xdr:cNvPr id="242" name="Straight Arrow Connector 241">
            <a:extLst>
              <a:ext uri="{FF2B5EF4-FFF2-40B4-BE49-F238E27FC236}">
                <a16:creationId xmlns:a16="http://schemas.microsoft.com/office/drawing/2014/main" id="{00000000-0008-0000-0300-0000F2000000}"/>
              </a:ext>
            </a:extLst>
          </xdr:cNvPr>
          <xdr:cNvCxnSpPr/>
        </xdr:nvCxnSpPr>
        <xdr:spPr>
          <a:xfrm flipV="1">
            <a:off x="10499705" y="15595052"/>
            <a:ext cx="1648275" cy="3352"/>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243" name="Straight Arrow Connector 242">
            <a:extLst>
              <a:ext uri="{FF2B5EF4-FFF2-40B4-BE49-F238E27FC236}">
                <a16:creationId xmlns:a16="http://schemas.microsoft.com/office/drawing/2014/main" id="{00000000-0008-0000-0300-0000F3000000}"/>
              </a:ext>
            </a:extLst>
          </xdr:cNvPr>
          <xdr:cNvCxnSpPr/>
        </xdr:nvCxnSpPr>
        <xdr:spPr>
          <a:xfrm flipV="1">
            <a:off x="12144247" y="14464012"/>
            <a:ext cx="11784" cy="113327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96981</xdr:colOff>
      <xdr:row>73</xdr:row>
      <xdr:rowOff>110969</xdr:rowOff>
    </xdr:from>
    <xdr:to>
      <xdr:col>4</xdr:col>
      <xdr:colOff>476249</xdr:colOff>
      <xdr:row>74</xdr:row>
      <xdr:rowOff>142873</xdr:rowOff>
    </xdr:to>
    <xdr:grpSp>
      <xdr:nvGrpSpPr>
        <xdr:cNvPr id="244" name="Group 243">
          <a:extLst>
            <a:ext uri="{FF2B5EF4-FFF2-40B4-BE49-F238E27FC236}">
              <a16:creationId xmlns:a16="http://schemas.microsoft.com/office/drawing/2014/main" id="{00000000-0008-0000-0300-0000F4000000}"/>
            </a:ext>
          </a:extLst>
        </xdr:cNvPr>
        <xdr:cNvGrpSpPr/>
      </xdr:nvGrpSpPr>
      <xdr:grpSpPr>
        <a:xfrm flipV="1">
          <a:off x="4357908" y="63789596"/>
          <a:ext cx="1268050" cy="1887892"/>
          <a:chOff x="10282337" y="14464012"/>
          <a:chExt cx="1873694" cy="1156232"/>
        </a:xfrm>
      </xdr:grpSpPr>
      <xdr:cxnSp macro="">
        <xdr:nvCxnSpPr>
          <xdr:cNvPr id="245" name="Straight Arrow Connector 244">
            <a:extLst>
              <a:ext uri="{FF2B5EF4-FFF2-40B4-BE49-F238E27FC236}">
                <a16:creationId xmlns:a16="http://schemas.microsoft.com/office/drawing/2014/main" id="{00000000-0008-0000-0300-0000F5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246" name="Straight Arrow Connector 245">
            <a:extLst>
              <a:ext uri="{FF2B5EF4-FFF2-40B4-BE49-F238E27FC236}">
                <a16:creationId xmlns:a16="http://schemas.microsoft.com/office/drawing/2014/main" id="{00000000-0008-0000-0300-0000F6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236391</xdr:colOff>
      <xdr:row>74</xdr:row>
      <xdr:rowOff>857249</xdr:rowOff>
    </xdr:from>
    <xdr:to>
      <xdr:col>4</xdr:col>
      <xdr:colOff>452436</xdr:colOff>
      <xdr:row>75</xdr:row>
      <xdr:rowOff>633545</xdr:rowOff>
    </xdr:to>
    <xdr:grpSp>
      <xdr:nvGrpSpPr>
        <xdr:cNvPr id="247" name="Group 246">
          <a:extLst>
            <a:ext uri="{FF2B5EF4-FFF2-40B4-BE49-F238E27FC236}">
              <a16:creationId xmlns:a16="http://schemas.microsoft.com/office/drawing/2014/main" id="{00000000-0008-0000-0300-0000F7000000}"/>
            </a:ext>
          </a:extLst>
        </xdr:cNvPr>
        <xdr:cNvGrpSpPr/>
      </xdr:nvGrpSpPr>
      <xdr:grpSpPr>
        <a:xfrm>
          <a:off x="4497318" y="66391864"/>
          <a:ext cx="1104827" cy="1579999"/>
          <a:chOff x="10282337" y="14464012"/>
          <a:chExt cx="1873694" cy="1156232"/>
        </a:xfrm>
      </xdr:grpSpPr>
      <xdr:cxnSp macro="">
        <xdr:nvCxnSpPr>
          <xdr:cNvPr id="248" name="Straight Arrow Connector 247">
            <a:extLst>
              <a:ext uri="{FF2B5EF4-FFF2-40B4-BE49-F238E27FC236}">
                <a16:creationId xmlns:a16="http://schemas.microsoft.com/office/drawing/2014/main" id="{00000000-0008-0000-0300-0000F8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249" name="Straight Arrow Connector 248">
            <a:extLst>
              <a:ext uri="{FF2B5EF4-FFF2-40B4-BE49-F238E27FC236}">
                <a16:creationId xmlns:a16="http://schemas.microsoft.com/office/drawing/2014/main" id="{00000000-0008-0000-0300-0000F9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595317</xdr:colOff>
      <xdr:row>31</xdr:row>
      <xdr:rowOff>865909</xdr:rowOff>
    </xdr:from>
    <xdr:to>
      <xdr:col>28</xdr:col>
      <xdr:colOff>502227</xdr:colOff>
      <xdr:row>74</xdr:row>
      <xdr:rowOff>853855</xdr:rowOff>
    </xdr:to>
    <xdr:grpSp>
      <xdr:nvGrpSpPr>
        <xdr:cNvPr id="250" name="Group 249">
          <a:extLst>
            <a:ext uri="{FF2B5EF4-FFF2-40B4-BE49-F238E27FC236}">
              <a16:creationId xmlns:a16="http://schemas.microsoft.com/office/drawing/2014/main" id="{00000000-0008-0000-0300-0000FA000000}"/>
            </a:ext>
          </a:extLst>
        </xdr:cNvPr>
        <xdr:cNvGrpSpPr/>
      </xdr:nvGrpSpPr>
      <xdr:grpSpPr>
        <a:xfrm>
          <a:off x="10450341" y="25019873"/>
          <a:ext cx="35954871" cy="41368597"/>
          <a:chOff x="10286914" y="14477142"/>
          <a:chExt cx="1844382" cy="1125650"/>
        </a:xfrm>
      </xdr:grpSpPr>
      <xdr:cxnSp macro="">
        <xdr:nvCxnSpPr>
          <xdr:cNvPr id="251" name="Straight Arrow Connector 250">
            <a:extLst>
              <a:ext uri="{FF2B5EF4-FFF2-40B4-BE49-F238E27FC236}">
                <a16:creationId xmlns:a16="http://schemas.microsoft.com/office/drawing/2014/main" id="{00000000-0008-0000-0300-0000FB000000}"/>
              </a:ext>
            </a:extLst>
          </xdr:cNvPr>
          <xdr:cNvCxnSpPr/>
        </xdr:nvCxnSpPr>
        <xdr:spPr>
          <a:xfrm>
            <a:off x="10286914" y="15601567"/>
            <a:ext cx="1842223" cy="660"/>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252" name="Straight Arrow Connector 251">
            <a:extLst>
              <a:ext uri="{FF2B5EF4-FFF2-40B4-BE49-F238E27FC236}">
                <a16:creationId xmlns:a16="http://schemas.microsoft.com/office/drawing/2014/main" id="{00000000-0008-0000-0300-0000FC000000}"/>
              </a:ext>
            </a:extLst>
          </xdr:cNvPr>
          <xdr:cNvCxnSpPr/>
        </xdr:nvCxnSpPr>
        <xdr:spPr>
          <a:xfrm flipH="1" flipV="1">
            <a:off x="12130547" y="14477142"/>
            <a:ext cx="749" cy="112565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30</xdr:col>
      <xdr:colOff>800101</xdr:colOff>
      <xdr:row>22</xdr:row>
      <xdr:rowOff>476250</xdr:rowOff>
    </xdr:from>
    <xdr:to>
      <xdr:col>30</xdr:col>
      <xdr:colOff>833437</xdr:colOff>
      <xdr:row>30</xdr:row>
      <xdr:rowOff>609601</xdr:rowOff>
    </xdr:to>
    <xdr:cxnSp macro="">
      <xdr:nvCxnSpPr>
        <xdr:cNvPr id="253" name="Straight Arrow Connector 252">
          <a:extLst>
            <a:ext uri="{FF2B5EF4-FFF2-40B4-BE49-F238E27FC236}">
              <a16:creationId xmlns:a16="http://schemas.microsoft.com/office/drawing/2014/main" id="{00000000-0008-0000-0300-0000FD000000}"/>
            </a:ext>
          </a:extLst>
        </xdr:cNvPr>
        <xdr:cNvCxnSpPr/>
      </xdr:nvCxnSpPr>
      <xdr:spPr>
        <a:xfrm flipV="1">
          <a:off x="37304664" y="9144000"/>
          <a:ext cx="33336" cy="622935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1174275</xdr:colOff>
      <xdr:row>24</xdr:row>
      <xdr:rowOff>342901</xdr:rowOff>
    </xdr:from>
    <xdr:to>
      <xdr:col>17</xdr:col>
      <xdr:colOff>779319</xdr:colOff>
      <xdr:row>31</xdr:row>
      <xdr:rowOff>103909</xdr:rowOff>
    </xdr:to>
    <xdr:grpSp>
      <xdr:nvGrpSpPr>
        <xdr:cNvPr id="266" name="Group 265">
          <a:extLst>
            <a:ext uri="{FF2B5EF4-FFF2-40B4-BE49-F238E27FC236}">
              <a16:creationId xmlns:a16="http://schemas.microsoft.com/office/drawing/2014/main" id="{00000000-0008-0000-0300-00000A010000}"/>
            </a:ext>
          </a:extLst>
        </xdr:cNvPr>
        <xdr:cNvGrpSpPr/>
      </xdr:nvGrpSpPr>
      <xdr:grpSpPr>
        <a:xfrm>
          <a:off x="27759317" y="17909419"/>
          <a:ext cx="2532799" cy="6348454"/>
          <a:chOff x="2632465" y="6286501"/>
          <a:chExt cx="11818031" cy="5126181"/>
        </a:xfrm>
      </xdr:grpSpPr>
      <xdr:cxnSp macro="">
        <xdr:nvCxnSpPr>
          <xdr:cNvPr id="267" name="Straight Arrow Connector 266">
            <a:extLst>
              <a:ext uri="{FF2B5EF4-FFF2-40B4-BE49-F238E27FC236}">
                <a16:creationId xmlns:a16="http://schemas.microsoft.com/office/drawing/2014/main" id="{00000000-0008-0000-0300-00000B010000}"/>
              </a:ext>
            </a:extLst>
          </xdr:cNvPr>
          <xdr:cNvCxnSpPr/>
        </xdr:nvCxnSpPr>
        <xdr:spPr>
          <a:xfrm>
            <a:off x="14408727" y="6286501"/>
            <a:ext cx="41769" cy="512618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8" name="Straight Arrow Connector 267">
            <a:extLst>
              <a:ext uri="{FF2B5EF4-FFF2-40B4-BE49-F238E27FC236}">
                <a16:creationId xmlns:a16="http://schemas.microsoft.com/office/drawing/2014/main" id="{00000000-0008-0000-0300-00000C010000}"/>
              </a:ext>
            </a:extLst>
          </xdr:cNvPr>
          <xdr:cNvCxnSpPr/>
        </xdr:nvCxnSpPr>
        <xdr:spPr>
          <a:xfrm>
            <a:off x="2632465" y="6315101"/>
            <a:ext cx="11793580" cy="23354"/>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1333499</xdr:colOff>
      <xdr:row>32</xdr:row>
      <xdr:rowOff>96982</xdr:rowOff>
    </xdr:from>
    <xdr:to>
      <xdr:col>17</xdr:col>
      <xdr:colOff>789811</xdr:colOff>
      <xdr:row>37</xdr:row>
      <xdr:rowOff>484908</xdr:rowOff>
    </xdr:to>
    <xdr:grpSp>
      <xdr:nvGrpSpPr>
        <xdr:cNvPr id="269" name="Group 268">
          <a:extLst>
            <a:ext uri="{FF2B5EF4-FFF2-40B4-BE49-F238E27FC236}">
              <a16:creationId xmlns:a16="http://schemas.microsoft.com/office/drawing/2014/main" id="{00000000-0008-0000-0300-00000D010000}"/>
            </a:ext>
          </a:extLst>
        </xdr:cNvPr>
        <xdr:cNvGrpSpPr/>
      </xdr:nvGrpSpPr>
      <xdr:grpSpPr>
        <a:xfrm rot="10800000" flipH="1">
          <a:off x="27918541" y="25192006"/>
          <a:ext cx="2384067" cy="5093244"/>
          <a:chOff x="2632465" y="6286501"/>
          <a:chExt cx="11818031" cy="5126181"/>
        </a:xfrm>
      </xdr:grpSpPr>
      <xdr:cxnSp macro="">
        <xdr:nvCxnSpPr>
          <xdr:cNvPr id="270" name="Straight Arrow Connector 269">
            <a:extLst>
              <a:ext uri="{FF2B5EF4-FFF2-40B4-BE49-F238E27FC236}">
                <a16:creationId xmlns:a16="http://schemas.microsoft.com/office/drawing/2014/main" id="{00000000-0008-0000-0300-00000E010000}"/>
              </a:ext>
            </a:extLst>
          </xdr:cNvPr>
          <xdr:cNvCxnSpPr/>
        </xdr:nvCxnSpPr>
        <xdr:spPr>
          <a:xfrm>
            <a:off x="14408727" y="6286501"/>
            <a:ext cx="41769" cy="512618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1" name="Straight Arrow Connector 270">
            <a:extLst>
              <a:ext uri="{FF2B5EF4-FFF2-40B4-BE49-F238E27FC236}">
                <a16:creationId xmlns:a16="http://schemas.microsoft.com/office/drawing/2014/main" id="{00000000-0008-0000-0300-00000F010000}"/>
              </a:ext>
            </a:extLst>
          </xdr:cNvPr>
          <xdr:cNvCxnSpPr/>
        </xdr:nvCxnSpPr>
        <xdr:spPr>
          <a:xfrm>
            <a:off x="2632465" y="6315101"/>
            <a:ext cx="11793580" cy="23354"/>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312964</xdr:colOff>
      <xdr:row>27</xdr:row>
      <xdr:rowOff>272143</xdr:rowOff>
    </xdr:from>
    <xdr:to>
      <xdr:col>4</xdr:col>
      <xdr:colOff>82447</xdr:colOff>
      <xdr:row>27</xdr:row>
      <xdr:rowOff>286553</xdr:rowOff>
    </xdr:to>
    <xdr:cxnSp macro="">
      <xdr:nvCxnSpPr>
        <xdr:cNvPr id="139" name="Straight Arrow Connector 138">
          <a:extLst>
            <a:ext uri="{FF2B5EF4-FFF2-40B4-BE49-F238E27FC236}">
              <a16:creationId xmlns:a16="http://schemas.microsoft.com/office/drawing/2014/main" id="{00000000-0008-0000-0300-00008B000000}"/>
            </a:ext>
          </a:extLst>
        </xdr:cNvPr>
        <xdr:cNvCxnSpPr/>
      </xdr:nvCxnSpPr>
      <xdr:spPr>
        <a:xfrm>
          <a:off x="3908652" y="14202456"/>
          <a:ext cx="626733" cy="1441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393655</xdr:colOff>
      <xdr:row>32</xdr:row>
      <xdr:rowOff>470921</xdr:rowOff>
    </xdr:from>
    <xdr:to>
      <xdr:col>4</xdr:col>
      <xdr:colOff>467591</xdr:colOff>
      <xdr:row>33</xdr:row>
      <xdr:rowOff>346363</xdr:rowOff>
    </xdr:to>
    <xdr:grpSp>
      <xdr:nvGrpSpPr>
        <xdr:cNvPr id="141" name="Group 140">
          <a:extLst>
            <a:ext uri="{FF2B5EF4-FFF2-40B4-BE49-F238E27FC236}">
              <a16:creationId xmlns:a16="http://schemas.microsoft.com/office/drawing/2014/main" id="{00000000-0008-0000-0300-00008D000000}"/>
            </a:ext>
          </a:extLst>
        </xdr:cNvPr>
        <xdr:cNvGrpSpPr/>
      </xdr:nvGrpSpPr>
      <xdr:grpSpPr>
        <a:xfrm>
          <a:off x="4654582" y="25565945"/>
          <a:ext cx="962718" cy="816506"/>
          <a:chOff x="10282337" y="14464012"/>
          <a:chExt cx="1873694" cy="1156232"/>
        </a:xfrm>
      </xdr:grpSpPr>
      <xdr:cxnSp macro="">
        <xdr:nvCxnSpPr>
          <xdr:cNvPr id="142" name="Straight Arrow Connector 141">
            <a:extLst>
              <a:ext uri="{FF2B5EF4-FFF2-40B4-BE49-F238E27FC236}">
                <a16:creationId xmlns:a16="http://schemas.microsoft.com/office/drawing/2014/main" id="{00000000-0008-0000-0300-00008E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43" name="Straight Arrow Connector 142">
            <a:extLst>
              <a:ext uri="{FF2B5EF4-FFF2-40B4-BE49-F238E27FC236}">
                <a16:creationId xmlns:a16="http://schemas.microsoft.com/office/drawing/2014/main" id="{00000000-0008-0000-0300-00008F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571499</xdr:colOff>
      <xdr:row>33</xdr:row>
      <xdr:rowOff>311727</xdr:rowOff>
    </xdr:from>
    <xdr:to>
      <xdr:col>4</xdr:col>
      <xdr:colOff>459463</xdr:colOff>
      <xdr:row>34</xdr:row>
      <xdr:rowOff>48490</xdr:rowOff>
    </xdr:to>
    <xdr:grpSp>
      <xdr:nvGrpSpPr>
        <xdr:cNvPr id="159" name="Group 158">
          <a:extLst>
            <a:ext uri="{FF2B5EF4-FFF2-40B4-BE49-F238E27FC236}">
              <a16:creationId xmlns:a16="http://schemas.microsoft.com/office/drawing/2014/main" id="{00000000-0008-0000-0300-00009F000000}"/>
            </a:ext>
          </a:extLst>
        </xdr:cNvPr>
        <xdr:cNvGrpSpPr/>
      </xdr:nvGrpSpPr>
      <xdr:grpSpPr>
        <a:xfrm rot="10800000" flipH="1">
          <a:off x="4832426" y="26347815"/>
          <a:ext cx="776746" cy="677827"/>
          <a:chOff x="10282337" y="14464012"/>
          <a:chExt cx="1873694" cy="1156232"/>
        </a:xfrm>
      </xdr:grpSpPr>
      <xdr:cxnSp macro="">
        <xdr:nvCxnSpPr>
          <xdr:cNvPr id="160" name="Straight Arrow Connector 159">
            <a:extLst>
              <a:ext uri="{FF2B5EF4-FFF2-40B4-BE49-F238E27FC236}">
                <a16:creationId xmlns:a16="http://schemas.microsoft.com/office/drawing/2014/main" id="{00000000-0008-0000-0300-0000A0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61" name="Straight Arrow Connector 160">
            <a:extLst>
              <a:ext uri="{FF2B5EF4-FFF2-40B4-BE49-F238E27FC236}">
                <a16:creationId xmlns:a16="http://schemas.microsoft.com/office/drawing/2014/main" id="{00000000-0008-0000-0300-0000A1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393655</xdr:colOff>
      <xdr:row>38</xdr:row>
      <xdr:rowOff>470921</xdr:rowOff>
    </xdr:from>
    <xdr:to>
      <xdr:col>4</xdr:col>
      <xdr:colOff>467591</xdr:colOff>
      <xdr:row>39</xdr:row>
      <xdr:rowOff>346363</xdr:rowOff>
    </xdr:to>
    <xdr:grpSp>
      <xdr:nvGrpSpPr>
        <xdr:cNvPr id="165" name="Group 164">
          <a:extLst>
            <a:ext uri="{FF2B5EF4-FFF2-40B4-BE49-F238E27FC236}">
              <a16:creationId xmlns:a16="http://schemas.microsoft.com/office/drawing/2014/main" id="{00000000-0008-0000-0300-0000A5000000}"/>
            </a:ext>
          </a:extLst>
        </xdr:cNvPr>
        <xdr:cNvGrpSpPr/>
      </xdr:nvGrpSpPr>
      <xdr:grpSpPr>
        <a:xfrm>
          <a:off x="4654582" y="31212327"/>
          <a:ext cx="962718" cy="816506"/>
          <a:chOff x="10282337" y="14464012"/>
          <a:chExt cx="1873694" cy="1156232"/>
        </a:xfrm>
      </xdr:grpSpPr>
      <xdr:cxnSp macro="">
        <xdr:nvCxnSpPr>
          <xdr:cNvPr id="166" name="Straight Arrow Connector 165">
            <a:extLst>
              <a:ext uri="{FF2B5EF4-FFF2-40B4-BE49-F238E27FC236}">
                <a16:creationId xmlns:a16="http://schemas.microsoft.com/office/drawing/2014/main" id="{00000000-0008-0000-0300-0000A6000000}"/>
              </a:ext>
            </a:extLst>
          </xdr:cNvPr>
          <xdr:cNvCxnSpPr/>
        </xdr:nvCxnSpPr>
        <xdr:spPr>
          <a:xfrm flipV="1">
            <a:off x="10282337" y="15586459"/>
            <a:ext cx="1852760" cy="5233"/>
          </a:xfrm>
          <a:prstGeom prst="straightConnector1">
            <a:avLst/>
          </a:prstGeom>
          <a:ln w="635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67" name="Straight Arrow Connector 166">
            <a:extLst>
              <a:ext uri="{FF2B5EF4-FFF2-40B4-BE49-F238E27FC236}">
                <a16:creationId xmlns:a16="http://schemas.microsoft.com/office/drawing/2014/main" id="{00000000-0008-0000-0300-0000A7000000}"/>
              </a:ext>
            </a:extLst>
          </xdr:cNvPr>
          <xdr:cNvCxnSpPr/>
        </xdr:nvCxnSpPr>
        <xdr:spPr>
          <a:xfrm flipV="1">
            <a:off x="12151988" y="14464012"/>
            <a:ext cx="4043" cy="115623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20</xdr:row>
      <xdr:rowOff>0</xdr:rowOff>
    </xdr:from>
    <xdr:to>
      <xdr:col>16</xdr:col>
      <xdr:colOff>201705</xdr:colOff>
      <xdr:row>73</xdr:row>
      <xdr:rowOff>63500</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14696275" y="5050375"/>
          <a:ext cx="5644188" cy="6478414"/>
          <a:chOff x="0" y="0"/>
          <a:chExt cx="3048000" cy="3971925"/>
        </a:xfrm>
      </xdr:grpSpPr>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904875" y="1009650"/>
            <a:ext cx="0" cy="2000250"/>
          </a:xfrm>
          <a:prstGeom prst="line">
            <a:avLst/>
          </a:prstGeom>
          <a:noFill/>
          <a:ln w="19050" cap="flat" cmpd="sng" algn="ctr">
            <a:solidFill>
              <a:sysClr val="windowText" lastClr="000000"/>
            </a:solidFill>
            <a:prstDash val="solid"/>
          </a:ln>
          <a:effectLst/>
        </xdr:spPr>
      </xdr:cxnSp>
      <xdr:grpSp>
        <xdr:nvGrpSpPr>
          <xdr:cNvPr id="4" name="Group 3">
            <a:extLst>
              <a:ext uri="{FF2B5EF4-FFF2-40B4-BE49-F238E27FC236}">
                <a16:creationId xmlns:a16="http://schemas.microsoft.com/office/drawing/2014/main" id="{00000000-0008-0000-0400-000004000000}"/>
              </a:ext>
            </a:extLst>
          </xdr:cNvPr>
          <xdr:cNvGrpSpPr/>
        </xdr:nvGrpSpPr>
        <xdr:grpSpPr>
          <a:xfrm>
            <a:off x="0" y="0"/>
            <a:ext cx="3048000" cy="3971925"/>
            <a:chOff x="0" y="0"/>
            <a:chExt cx="3048000" cy="3971925"/>
          </a:xfrm>
        </xdr:grpSpPr>
        <xdr:sp macro="" textlink="">
          <xdr:nvSpPr>
            <xdr:cNvPr id="5" name="Rectangle 4">
              <a:extLst>
                <a:ext uri="{FF2B5EF4-FFF2-40B4-BE49-F238E27FC236}">
                  <a16:creationId xmlns:a16="http://schemas.microsoft.com/office/drawing/2014/main" id="{00000000-0008-0000-0400-000005000000}"/>
                </a:ext>
              </a:extLst>
            </xdr:cNvPr>
            <xdr:cNvSpPr/>
          </xdr:nvSpPr>
          <xdr:spPr>
            <a:xfrm>
              <a:off x="0" y="0"/>
              <a:ext cx="3048000" cy="3971925"/>
            </a:xfrm>
            <a:prstGeom prst="rect">
              <a:avLst/>
            </a:prstGeom>
            <a:no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6" name="Rectangle 5">
              <a:extLst>
                <a:ext uri="{FF2B5EF4-FFF2-40B4-BE49-F238E27FC236}">
                  <a16:creationId xmlns:a16="http://schemas.microsoft.com/office/drawing/2014/main" id="{00000000-0008-0000-0400-000006000000}"/>
                </a:ext>
              </a:extLst>
            </xdr:cNvPr>
            <xdr:cNvSpPr/>
          </xdr:nvSpPr>
          <xdr:spPr>
            <a:xfrm>
              <a:off x="600075" y="400050"/>
              <a:ext cx="628650" cy="609600"/>
            </a:xfrm>
            <a:prstGeom prst="rect">
              <a:avLst/>
            </a:prstGeom>
            <a:no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7" name="Rectangle 6">
              <a:extLst>
                <a:ext uri="{FF2B5EF4-FFF2-40B4-BE49-F238E27FC236}">
                  <a16:creationId xmlns:a16="http://schemas.microsoft.com/office/drawing/2014/main" id="{00000000-0008-0000-0400-000007000000}"/>
                </a:ext>
              </a:extLst>
            </xdr:cNvPr>
            <xdr:cNvSpPr/>
          </xdr:nvSpPr>
          <xdr:spPr>
            <a:xfrm>
              <a:off x="600075" y="3009900"/>
              <a:ext cx="628650" cy="609600"/>
            </a:xfrm>
            <a:prstGeom prst="rect">
              <a:avLst/>
            </a:prstGeom>
            <a:no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8" name="Text Box 276">
              <a:extLst>
                <a:ext uri="{FF2B5EF4-FFF2-40B4-BE49-F238E27FC236}">
                  <a16:creationId xmlns:a16="http://schemas.microsoft.com/office/drawing/2014/main" id="{00000000-0008-0000-0400-000008000000}"/>
                </a:ext>
              </a:extLst>
            </xdr:cNvPr>
            <xdr:cNvSpPr txBox="1"/>
          </xdr:nvSpPr>
          <xdr:spPr>
            <a:xfrm>
              <a:off x="400050" y="104775"/>
              <a:ext cx="2303703" cy="259801"/>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AU" sz="1100">
                  <a:effectLst/>
                  <a:latin typeface="+mn-lt"/>
                  <a:ea typeface="+mn-ea"/>
                  <a:cs typeface="+mn-cs"/>
                </a:rPr>
                <a:t>NeuConnect HVDC Interconnector</a:t>
              </a:r>
              <a:endParaRPr lang="en-GB" sz="1000">
                <a:effectLst/>
              </a:endParaRPr>
            </a:p>
            <a:p>
              <a:pPr algn="ctr"/>
              <a:r>
                <a:rPr lang="en-AU" sz="1100" baseline="0">
                  <a:effectLst/>
                  <a:latin typeface="+mn-lt"/>
                  <a:ea typeface="+mn-ea"/>
                  <a:cs typeface="+mn-cs"/>
                </a:rPr>
                <a:t>GB-Germany</a:t>
              </a:r>
              <a:endParaRPr lang="en-GB" sz="1000">
                <a:effectLst/>
              </a:endParaRPr>
            </a:p>
            <a:p>
              <a:pPr algn="ctr">
                <a:spcAft>
                  <a:spcPts val="200"/>
                </a:spcAft>
              </a:pPr>
              <a:endParaRPr lang="en-GB" sz="1000">
                <a:effectLst/>
                <a:latin typeface="Arial"/>
                <a:ea typeface="Times New Roman"/>
                <a:cs typeface="Times New Roman"/>
              </a:endParaRPr>
            </a:p>
          </xdr:txBody>
        </xdr:sp>
        <xdr:cxnSp macro="">
          <xdr:nvCxnSpPr>
            <xdr:cNvPr id="9" name="Straight Connector 8">
              <a:extLst>
                <a:ext uri="{FF2B5EF4-FFF2-40B4-BE49-F238E27FC236}">
                  <a16:creationId xmlns:a16="http://schemas.microsoft.com/office/drawing/2014/main" id="{00000000-0008-0000-0400-000009000000}"/>
                </a:ext>
              </a:extLst>
            </xdr:cNvPr>
            <xdr:cNvCxnSpPr/>
          </xdr:nvCxnSpPr>
          <xdr:spPr>
            <a:xfrm flipV="1">
              <a:off x="600075" y="400050"/>
              <a:ext cx="628650" cy="609600"/>
            </a:xfrm>
            <a:prstGeom prst="line">
              <a:avLst/>
            </a:prstGeom>
            <a:noFill/>
            <a:ln w="19050" cap="flat" cmpd="sng" algn="ctr">
              <a:solidFill>
                <a:sysClr val="windowText" lastClr="000000"/>
              </a:solidFill>
              <a:prstDash val="solid"/>
            </a:ln>
            <a:effectLst/>
          </xdr:spPr>
        </xdr:cxnSp>
        <xdr:cxnSp macro="">
          <xdr:nvCxnSpPr>
            <xdr:cNvPr id="10" name="Straight Connector 9">
              <a:extLst>
                <a:ext uri="{FF2B5EF4-FFF2-40B4-BE49-F238E27FC236}">
                  <a16:creationId xmlns:a16="http://schemas.microsoft.com/office/drawing/2014/main" id="{00000000-0008-0000-0400-00000A000000}"/>
                </a:ext>
              </a:extLst>
            </xdr:cNvPr>
            <xdr:cNvCxnSpPr/>
          </xdr:nvCxnSpPr>
          <xdr:spPr>
            <a:xfrm flipV="1">
              <a:off x="600075" y="3009900"/>
              <a:ext cx="628650" cy="609600"/>
            </a:xfrm>
            <a:prstGeom prst="line">
              <a:avLst/>
            </a:prstGeom>
            <a:noFill/>
            <a:ln w="19050" cap="flat" cmpd="sng" algn="ctr">
              <a:solidFill>
                <a:sysClr val="windowText" lastClr="000000"/>
              </a:solidFill>
              <a:prstDash val="solid"/>
            </a:ln>
            <a:effectLst/>
          </xdr:spPr>
        </xdr:cxnSp>
        <xdr:sp macro="" textlink="">
          <xdr:nvSpPr>
            <xdr:cNvPr id="11" name="Text Box 279">
              <a:extLst>
                <a:ext uri="{FF2B5EF4-FFF2-40B4-BE49-F238E27FC236}">
                  <a16:creationId xmlns:a16="http://schemas.microsoft.com/office/drawing/2014/main" id="{00000000-0008-0000-0400-00000B000000}"/>
                </a:ext>
              </a:extLst>
            </xdr:cNvPr>
            <xdr:cNvSpPr txBox="1"/>
          </xdr:nvSpPr>
          <xdr:spPr>
            <a:xfrm>
              <a:off x="1419225" y="457200"/>
              <a:ext cx="1485900" cy="685800"/>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200"/>
                </a:spcAft>
                <a:buClrTx/>
                <a:buSzTx/>
                <a:buFontTx/>
                <a:buNone/>
                <a:tabLst/>
                <a:defRPr/>
              </a:pPr>
              <a:r>
                <a:rPr kumimoji="0" lang="en-AU" sz="900" b="0" i="0" u="none" strike="noStrike" kern="0" cap="none" spc="0" normalizeH="0" baseline="0" noProof="0">
                  <a:ln>
                    <a:noFill/>
                  </a:ln>
                  <a:solidFill>
                    <a:sysClr val="windowText" lastClr="000000"/>
                  </a:solidFill>
                  <a:effectLst/>
                  <a:uLnTx/>
                  <a:uFillTx/>
                  <a:latin typeface="Arial"/>
                  <a:ea typeface="Times New Roman"/>
                  <a:cs typeface="Times New Roman"/>
                </a:rPr>
                <a:t>Onshore Converter Station VSC Rigid Bipole at </a:t>
              </a:r>
              <a:r>
                <a:rPr kumimoji="0" lang="en-AU" sz="900" b="0" i="0" u="none" strike="noStrike" kern="0" cap="none" spc="0" normalizeH="0" baseline="0" noProof="0">
                  <a:ln>
                    <a:noFill/>
                  </a:ln>
                  <a:solidFill>
                    <a:sysClr val="windowText" lastClr="000000"/>
                  </a:solidFill>
                  <a:effectLst/>
                  <a:uLnTx/>
                  <a:uFillTx/>
                  <a:latin typeface="Arial"/>
                  <a:ea typeface="Times New Roman"/>
                  <a:cs typeface="Arial"/>
                </a:rPr>
                <a:t>±</a:t>
              </a:r>
              <a:r>
                <a:rPr kumimoji="0" lang="en-AU" sz="900" b="0" i="0" u="none" strike="noStrike" kern="0" cap="none" spc="0" normalizeH="0" baseline="0" noProof="0">
                  <a:ln>
                    <a:noFill/>
                  </a:ln>
                  <a:solidFill>
                    <a:sysClr val="windowText" lastClr="000000"/>
                  </a:solidFill>
                  <a:effectLst/>
                  <a:uLnTx/>
                  <a:uFillTx/>
                  <a:latin typeface="Arial"/>
                  <a:ea typeface="Times New Roman"/>
                  <a:cs typeface="Times New Roman"/>
                </a:rPr>
                <a:t> 525 kV</a:t>
              </a:r>
            </a:p>
            <a:p>
              <a:pPr marL="0" marR="0" lvl="0" indent="0" defTabSz="914400" eaLnBrk="1" fontAlgn="auto" latinLnBrk="0" hangingPunct="1">
                <a:lnSpc>
                  <a:spcPct val="100000"/>
                </a:lnSpc>
                <a:spcBef>
                  <a:spcPts val="0"/>
                </a:spcBef>
                <a:spcAft>
                  <a:spcPts val="200"/>
                </a:spcAft>
                <a:buClrTx/>
                <a:buSzTx/>
                <a:buFontTx/>
                <a:buNone/>
                <a:tabLst/>
                <a:defRPr/>
              </a:pPr>
              <a:r>
                <a:rPr kumimoji="0" lang="en-AU" sz="900" b="0" i="0" u="none" strike="noStrike" kern="0" cap="none" spc="0" normalizeH="0" baseline="0" noProof="0">
                  <a:ln>
                    <a:noFill/>
                  </a:ln>
                  <a:solidFill>
                    <a:sysClr val="windowText" lastClr="000000"/>
                  </a:solidFill>
                  <a:effectLst/>
                  <a:uLnTx/>
                  <a:uFillTx/>
                  <a:latin typeface="Arial"/>
                  <a:ea typeface="Times New Roman"/>
                  <a:cs typeface="Times New Roman"/>
                </a:rPr>
                <a:t>400kV HVAC</a:t>
              </a:r>
              <a:endParaRPr kumimoji="0" lang="en-GB" sz="1000" b="0" i="0" u="none" strike="noStrike" kern="0" cap="none" spc="0" normalizeH="0" baseline="0" noProof="0">
                <a:ln>
                  <a:noFill/>
                </a:ln>
                <a:solidFill>
                  <a:sysClr val="windowText" lastClr="000000"/>
                </a:solidFill>
                <a:effectLst/>
                <a:uLnTx/>
                <a:uFillTx/>
                <a:latin typeface="Arial"/>
                <a:ea typeface="Times New Roman"/>
                <a:cs typeface="Times New Roman"/>
              </a:endParaRPr>
            </a:p>
          </xdr:txBody>
        </xdr:sp>
        <xdr:sp macro="" textlink="">
          <xdr:nvSpPr>
            <xdr:cNvPr id="12" name="Text Box 280">
              <a:extLst>
                <a:ext uri="{FF2B5EF4-FFF2-40B4-BE49-F238E27FC236}">
                  <a16:creationId xmlns:a16="http://schemas.microsoft.com/office/drawing/2014/main" id="{00000000-0008-0000-0400-00000C000000}"/>
                </a:ext>
              </a:extLst>
            </xdr:cNvPr>
            <xdr:cNvSpPr txBox="1"/>
          </xdr:nvSpPr>
          <xdr:spPr>
            <a:xfrm>
              <a:off x="1419225" y="3076575"/>
              <a:ext cx="1485900" cy="685800"/>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200"/>
                </a:spcAft>
                <a:buClrTx/>
                <a:buSzTx/>
                <a:buFontTx/>
                <a:buNone/>
                <a:tabLst/>
                <a:defRPr/>
              </a:pPr>
              <a:r>
                <a:rPr kumimoji="0" lang="en-AU" sz="900" b="0" i="0" u="none" strike="noStrike" kern="0" cap="none" spc="0" normalizeH="0" baseline="0" noProof="0">
                  <a:ln>
                    <a:noFill/>
                  </a:ln>
                  <a:solidFill>
                    <a:sysClr val="windowText" lastClr="000000"/>
                  </a:solidFill>
                  <a:effectLst/>
                  <a:uLnTx/>
                  <a:uFillTx/>
                  <a:latin typeface="Arial"/>
                  <a:ea typeface="Times New Roman"/>
                  <a:cs typeface="Times New Roman"/>
                </a:rPr>
                <a:t>Onshore Converter Station VSC Rigid Bipole at </a:t>
              </a:r>
              <a:r>
                <a:rPr kumimoji="0" lang="en-AU" sz="900" b="0" i="0" u="none" strike="noStrike" kern="0" cap="none" spc="0" normalizeH="0" baseline="0" noProof="0">
                  <a:ln>
                    <a:noFill/>
                  </a:ln>
                  <a:solidFill>
                    <a:sysClr val="windowText" lastClr="000000"/>
                  </a:solidFill>
                  <a:effectLst/>
                  <a:uLnTx/>
                  <a:uFillTx/>
                  <a:latin typeface="Arial"/>
                  <a:ea typeface="Times New Roman"/>
                  <a:cs typeface="Arial"/>
                </a:rPr>
                <a:t>±</a:t>
              </a:r>
              <a:r>
                <a:rPr kumimoji="0" lang="en-AU" sz="900" b="0" i="0" u="none" strike="noStrike" kern="0" cap="none" spc="0" normalizeH="0" baseline="0" noProof="0">
                  <a:ln>
                    <a:noFill/>
                  </a:ln>
                  <a:solidFill>
                    <a:sysClr val="windowText" lastClr="000000"/>
                  </a:solidFill>
                  <a:effectLst/>
                  <a:uLnTx/>
                  <a:uFillTx/>
                  <a:latin typeface="Arial"/>
                  <a:ea typeface="Times New Roman"/>
                  <a:cs typeface="Times New Roman"/>
                </a:rPr>
                <a:t> 525 kV</a:t>
              </a:r>
            </a:p>
            <a:p>
              <a:pPr marL="0" marR="0" lvl="0" indent="0" defTabSz="914400" eaLnBrk="1" fontAlgn="auto" latinLnBrk="0" hangingPunct="1">
                <a:lnSpc>
                  <a:spcPct val="100000"/>
                </a:lnSpc>
                <a:spcBef>
                  <a:spcPts val="0"/>
                </a:spcBef>
                <a:spcAft>
                  <a:spcPts val="200"/>
                </a:spcAft>
                <a:buClrTx/>
                <a:buSzTx/>
                <a:buFontTx/>
                <a:buNone/>
                <a:tabLst/>
                <a:defRPr/>
              </a:pPr>
              <a:r>
                <a:rPr kumimoji="0" lang="en-AU" sz="900" b="0" i="0" u="none" strike="noStrike" kern="0" cap="none" spc="0" normalizeH="0" baseline="0" noProof="0">
                  <a:ln>
                    <a:noFill/>
                  </a:ln>
                  <a:solidFill>
                    <a:sysClr val="windowText" lastClr="000000"/>
                  </a:solidFill>
                  <a:effectLst/>
                  <a:uLnTx/>
                  <a:uFillTx/>
                  <a:latin typeface="Arial"/>
                  <a:ea typeface="Times New Roman"/>
                  <a:cs typeface="Times New Roman"/>
                </a:rPr>
                <a:t>380kV HVAC</a:t>
              </a:r>
              <a:endParaRPr kumimoji="0" lang="en-GB" sz="1000" b="0" i="0" u="none" strike="noStrike" kern="0" cap="none" spc="0" normalizeH="0" baseline="0" noProof="0">
                <a:ln>
                  <a:noFill/>
                </a:ln>
                <a:solidFill>
                  <a:sysClr val="windowText" lastClr="000000"/>
                </a:solidFill>
                <a:effectLst/>
                <a:uLnTx/>
                <a:uFillTx/>
                <a:latin typeface="Arial"/>
                <a:ea typeface="Times New Roman"/>
                <a:cs typeface="Times New Roman"/>
              </a:endParaRPr>
            </a:p>
            <a:p>
              <a:pPr>
                <a:spcAft>
                  <a:spcPts val="200"/>
                </a:spcAft>
              </a:pPr>
              <a:r>
                <a:rPr lang="en-AU" sz="900">
                  <a:effectLst/>
                  <a:latin typeface="Arial"/>
                  <a:ea typeface="Times New Roman"/>
                  <a:cs typeface="Times New Roman"/>
                </a:rPr>
                <a:t> </a:t>
              </a:r>
              <a:endParaRPr lang="en-GB" sz="1000">
                <a:effectLst/>
                <a:latin typeface="Arial"/>
                <a:ea typeface="Times New Roman"/>
                <a:cs typeface="Times New Roman"/>
              </a:endParaRPr>
            </a:p>
          </xdr:txBody>
        </xdr:sp>
        <xdr:sp macro="" textlink="">
          <xdr:nvSpPr>
            <xdr:cNvPr id="13" name="Text Box 281">
              <a:extLst>
                <a:ext uri="{FF2B5EF4-FFF2-40B4-BE49-F238E27FC236}">
                  <a16:creationId xmlns:a16="http://schemas.microsoft.com/office/drawing/2014/main" id="{00000000-0008-0000-0400-00000D000000}"/>
                </a:ext>
              </a:extLst>
            </xdr:cNvPr>
            <xdr:cNvSpPr txBox="1"/>
          </xdr:nvSpPr>
          <xdr:spPr>
            <a:xfrm rot="5400000">
              <a:off x="-447675" y="1666875"/>
              <a:ext cx="2000250" cy="685800"/>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AU" sz="1100">
                  <a:effectLst/>
                  <a:latin typeface="+mn-lt"/>
                  <a:ea typeface="+mn-ea"/>
                  <a:cs typeface="+mn-cs"/>
                </a:rPr>
                <a:t>1400 MW Rated 720.1</a:t>
              </a:r>
              <a:r>
                <a:rPr lang="en-AU" sz="1100" baseline="0">
                  <a:effectLst/>
                  <a:latin typeface="+mn-lt"/>
                  <a:ea typeface="+mn-ea"/>
                  <a:cs typeface="+mn-cs"/>
                </a:rPr>
                <a:t> </a:t>
              </a:r>
              <a:r>
                <a:rPr lang="en-AU" sz="1100">
                  <a:effectLst/>
                  <a:latin typeface="+mn-lt"/>
                  <a:ea typeface="+mn-ea"/>
                  <a:cs typeface="+mn-cs"/>
                </a:rPr>
                <a:t>km HVDC MIND Cable</a:t>
              </a:r>
              <a:endParaRPr lang="en-GB" sz="900">
                <a:effectLst/>
              </a:endParaRPr>
            </a:p>
          </xdr:txBody>
        </xdr:sp>
        <xdr:sp macro="" textlink="">
          <xdr:nvSpPr>
            <xdr:cNvPr id="14" name="Text Box 282">
              <a:extLst>
                <a:ext uri="{FF2B5EF4-FFF2-40B4-BE49-F238E27FC236}">
                  <a16:creationId xmlns:a16="http://schemas.microsoft.com/office/drawing/2014/main" id="{00000000-0008-0000-0400-00000E000000}"/>
                </a:ext>
              </a:extLst>
            </xdr:cNvPr>
            <xdr:cNvSpPr txBox="1"/>
          </xdr:nvSpPr>
          <xdr:spPr>
            <a:xfrm>
              <a:off x="1524000" y="1628775"/>
              <a:ext cx="1076325" cy="438150"/>
            </a:xfrm>
            <a:prstGeom prst="rect">
              <a:avLst/>
            </a:prstGeom>
            <a:solidFill>
              <a:sysClr val="window" lastClr="FFFFFF"/>
            </a:solid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200"/>
                </a:spcAft>
              </a:pPr>
              <a:r>
                <a:rPr lang="en-AU" sz="1000">
                  <a:effectLst/>
                  <a:latin typeface="Arial"/>
                  <a:ea typeface="Times New Roman"/>
                  <a:cs typeface="Times New Roman"/>
                </a:rPr>
                <a:t>Rated Capacity = </a:t>
              </a:r>
              <a:r>
                <a:rPr kumimoji="0" lang="en-AU" sz="1000" b="0" i="0" u="none" strike="noStrike" kern="0" cap="none" spc="0" normalizeH="0" baseline="0" noProof="0">
                  <a:ln>
                    <a:noFill/>
                  </a:ln>
                  <a:solidFill>
                    <a:sysClr val="windowText" lastClr="000000"/>
                  </a:solidFill>
                  <a:effectLst/>
                  <a:uLnTx/>
                  <a:uFillTx/>
                  <a:latin typeface="Arial"/>
                  <a:ea typeface="Times New Roman"/>
                  <a:cs typeface="Times New Roman"/>
                </a:rPr>
                <a:t>1400 MW</a:t>
              </a:r>
              <a:endParaRPr lang="en-GB" sz="1000">
                <a:effectLst/>
                <a:latin typeface="Arial"/>
                <a:ea typeface="Times New Roman"/>
                <a:cs typeface="Times New Roman"/>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5A4"/>
    <pageSetUpPr fitToPage="1"/>
  </sheetPr>
  <dimension ref="A1:XFB100"/>
  <sheetViews>
    <sheetView showGridLines="0" zoomScaleNormal="100" workbookViewId="0">
      <pane ySplit="4" topLeftCell="A8" activePane="bottomLeft" state="frozen"/>
      <selection activeCell="A26" activeCellId="2" sqref="A1:O7 A4:XFD7 A25:XFD26"/>
      <selection pane="bottomLeft" activeCell="E15" sqref="E15"/>
    </sheetView>
  </sheetViews>
  <sheetFormatPr defaultColWidth="0" defaultRowHeight="14.3" customHeight="1" zeroHeight="1" x14ac:dyDescent="0.25"/>
  <cols>
    <col min="1" max="1" width="10.125" style="81" customWidth="1"/>
    <col min="2" max="2" width="9.625" style="81" customWidth="1"/>
    <col min="3" max="3" width="31.875" style="81" bestFit="1" customWidth="1"/>
    <col min="4" max="4" width="42.875" style="81" customWidth="1"/>
    <col min="5" max="5" width="64.125" style="81" customWidth="1"/>
    <col min="6" max="6" width="1.875" style="81" customWidth="1"/>
    <col min="7" max="16382" width="8.75" style="81" hidden="1"/>
    <col min="16383" max="16384" width="39.375" style="81" hidden="1"/>
  </cols>
  <sheetData>
    <row r="1" spans="1:6" s="80" customFormat="1" ht="24.45" x14ac:dyDescent="0.25">
      <c r="A1" s="192" t="s">
        <v>437</v>
      </c>
      <c r="B1" s="192"/>
      <c r="C1" s="192"/>
      <c r="D1" s="192"/>
      <c r="E1" s="577" t="s">
        <v>251</v>
      </c>
      <c r="F1" s="577"/>
    </row>
    <row r="2" spans="1:6" s="80" customFormat="1" ht="24.45" x14ac:dyDescent="0.25">
      <c r="A2" s="192"/>
      <c r="B2" s="192"/>
      <c r="C2" s="192"/>
      <c r="D2" s="192"/>
      <c r="E2" s="577"/>
      <c r="F2" s="577"/>
    </row>
    <row r="3" spans="1:6" s="80" customFormat="1" ht="14.95" customHeight="1" x14ac:dyDescent="0.25">
      <c r="A3" s="576" t="s">
        <v>178</v>
      </c>
      <c r="B3" s="576"/>
      <c r="C3" s="576"/>
      <c r="D3" s="576"/>
      <c r="E3" s="577"/>
      <c r="F3" s="577"/>
    </row>
    <row r="4" spans="1:6" s="80" customFormat="1" ht="55.55" customHeight="1" x14ac:dyDescent="0.25">
      <c r="A4" s="192"/>
      <c r="B4" s="192"/>
      <c r="C4" s="193"/>
      <c r="D4" s="193"/>
      <c r="E4" s="577"/>
      <c r="F4" s="577"/>
    </row>
    <row r="5" spans="1:6" ht="14.95" customHeight="1" x14ac:dyDescent="0.25"/>
    <row r="6" spans="1:6" s="195" customFormat="1" ht="14.95" customHeight="1" x14ac:dyDescent="0.25">
      <c r="A6" s="194" t="s">
        <v>214</v>
      </c>
    </row>
    <row r="7" spans="1:6" s="84" customFormat="1" ht="14.95" customHeight="1" x14ac:dyDescent="0.25">
      <c r="A7" s="82"/>
      <c r="B7" s="82"/>
      <c r="C7" s="579"/>
      <c r="D7" s="579"/>
      <c r="E7" s="85"/>
    </row>
    <row r="8" spans="1:6" s="84" customFormat="1" ht="14.95" customHeight="1" thickBot="1" x14ac:dyDescent="0.3">
      <c r="A8" s="82"/>
      <c r="B8" s="82"/>
      <c r="E8" s="85"/>
    </row>
    <row r="9" spans="1:6" s="84" customFormat="1" ht="14.95" customHeight="1" thickTop="1" thickBot="1" x14ac:dyDescent="0.3">
      <c r="A9" s="82"/>
      <c r="B9" s="82"/>
      <c r="C9" s="580" t="s">
        <v>262</v>
      </c>
      <c r="D9" s="581"/>
      <c r="E9" s="85"/>
    </row>
    <row r="10" spans="1:6" s="84" customFormat="1" ht="14.95" customHeight="1" thickTop="1" thickBot="1" x14ac:dyDescent="0.3">
      <c r="A10" s="82"/>
      <c r="B10" s="82"/>
      <c r="C10" s="409" t="s">
        <v>242</v>
      </c>
      <c r="D10" s="416" t="s">
        <v>268</v>
      </c>
      <c r="E10" s="85"/>
    </row>
    <row r="11" spans="1:6" s="82" customFormat="1" ht="27.2" thickTop="1" thickBot="1" x14ac:dyDescent="0.3">
      <c r="C11" s="410" t="s">
        <v>261</v>
      </c>
      <c r="D11" s="417" t="s">
        <v>362</v>
      </c>
      <c r="E11" s="105"/>
    </row>
    <row r="12" spans="1:6" s="82" customFormat="1" ht="14.95" customHeight="1" thickTop="1" thickBot="1" x14ac:dyDescent="0.3">
      <c r="C12" s="411" t="s">
        <v>157</v>
      </c>
      <c r="D12" s="431" t="s">
        <v>267</v>
      </c>
      <c r="E12" s="105"/>
    </row>
    <row r="13" spans="1:6" s="82" customFormat="1" ht="14.95" customHeight="1" thickTop="1" thickBot="1" x14ac:dyDescent="0.3">
      <c r="C13" s="412" t="s">
        <v>187</v>
      </c>
      <c r="D13" s="79" t="s">
        <v>276</v>
      </c>
      <c r="E13" s="105"/>
    </row>
    <row r="14" spans="1:6" s="82" customFormat="1" ht="14.95" customHeight="1" thickTop="1" thickBot="1" x14ac:dyDescent="0.3">
      <c r="C14" s="413">
        <v>1</v>
      </c>
      <c r="D14" s="578" t="s">
        <v>365</v>
      </c>
      <c r="E14" s="105"/>
    </row>
    <row r="15" spans="1:6" s="82" customFormat="1" ht="14.95" customHeight="1" thickTop="1" thickBot="1" x14ac:dyDescent="0.3">
      <c r="C15" s="414">
        <v>2</v>
      </c>
      <c r="D15" s="578"/>
      <c r="E15" s="105"/>
    </row>
    <row r="16" spans="1:6" s="82" customFormat="1" ht="14.95" customHeight="1" thickTop="1" thickBot="1" x14ac:dyDescent="0.3">
      <c r="C16" s="414">
        <v>3</v>
      </c>
      <c r="D16" s="578"/>
      <c r="E16" s="105"/>
    </row>
    <row r="17" spans="1:5" s="82" customFormat="1" ht="14.95" customHeight="1" thickTop="1" thickBot="1" x14ac:dyDescent="0.3">
      <c r="C17" s="414">
        <v>4</v>
      </c>
      <c r="D17" s="578"/>
      <c r="E17" s="105"/>
    </row>
    <row r="18" spans="1:5" s="82" customFormat="1" ht="14.95" customHeight="1" thickTop="1" thickBot="1" x14ac:dyDescent="0.3">
      <c r="C18" s="415">
        <v>5</v>
      </c>
      <c r="D18" s="578"/>
      <c r="E18" s="105"/>
    </row>
    <row r="19" spans="1:5" s="82" customFormat="1" ht="14.95" customHeight="1" thickTop="1" thickBot="1" x14ac:dyDescent="0.3">
      <c r="C19" s="231"/>
      <c r="D19" s="232"/>
      <c r="E19" s="105"/>
    </row>
    <row r="20" spans="1:5" s="82" customFormat="1" ht="14.95" customHeight="1" thickTop="1" thickBot="1" x14ac:dyDescent="0.3">
      <c r="C20" s="582" t="s">
        <v>286</v>
      </c>
      <c r="D20" s="583"/>
      <c r="E20" s="105"/>
    </row>
    <row r="21" spans="1:5" s="82" customFormat="1" ht="27" customHeight="1" thickTop="1" thickBot="1" x14ac:dyDescent="0.3">
      <c r="C21" s="473" t="s">
        <v>363</v>
      </c>
      <c r="D21" s="474" t="s">
        <v>364</v>
      </c>
      <c r="E21" s="105"/>
    </row>
    <row r="22" spans="1:5" s="82" customFormat="1" ht="26.35" customHeight="1" thickTop="1" thickBot="1" x14ac:dyDescent="0.3">
      <c r="C22" s="234" t="s">
        <v>242</v>
      </c>
      <c r="D22" s="417" t="s">
        <v>272</v>
      </c>
      <c r="E22" s="105"/>
    </row>
    <row r="23" spans="1:5" s="82" customFormat="1" ht="39.25" customHeight="1" thickTop="1" thickBot="1" x14ac:dyDescent="0.3">
      <c r="C23" s="475" t="s">
        <v>269</v>
      </c>
      <c r="D23" s="476" t="s">
        <v>273</v>
      </c>
      <c r="E23" s="105"/>
    </row>
    <row r="24" spans="1:5" s="82" customFormat="1" ht="18.7" customHeight="1" thickTop="1" thickBot="1" x14ac:dyDescent="0.3">
      <c r="C24" s="235"/>
      <c r="D24" s="477"/>
      <c r="E24" s="105"/>
    </row>
    <row r="25" spans="1:5" s="82" customFormat="1" ht="16.5" customHeight="1" thickTop="1" thickBot="1" x14ac:dyDescent="0.3">
      <c r="C25" s="584" t="s">
        <v>285</v>
      </c>
      <c r="D25" s="585"/>
      <c r="E25" s="478"/>
    </row>
    <row r="26" spans="1:5" s="82" customFormat="1" ht="26.5" thickBot="1" x14ac:dyDescent="0.3">
      <c r="C26" s="233" t="s">
        <v>212</v>
      </c>
      <c r="D26" s="230" t="s">
        <v>362</v>
      </c>
      <c r="E26" s="105"/>
    </row>
    <row r="27" spans="1:5" s="82" customFormat="1" ht="14.95" thickTop="1" thickBot="1" x14ac:dyDescent="0.3">
      <c r="C27" s="189" t="s">
        <v>157</v>
      </c>
      <c r="D27" s="79" t="s">
        <v>275</v>
      </c>
      <c r="E27" s="105"/>
    </row>
    <row r="28" spans="1:5" s="84" customFormat="1" ht="14.95" thickTop="1" thickBot="1" x14ac:dyDescent="0.3">
      <c r="A28" s="82"/>
      <c r="B28" s="82"/>
      <c r="C28" s="121" t="s">
        <v>187</v>
      </c>
      <c r="D28" s="79" t="s">
        <v>276</v>
      </c>
      <c r="E28" s="85"/>
    </row>
    <row r="29" spans="1:5" s="84" customFormat="1" ht="14.95" customHeight="1" thickTop="1" x14ac:dyDescent="0.25">
      <c r="A29" s="82"/>
      <c r="B29" s="82"/>
    </row>
    <row r="30" spans="1:5" s="195" customFormat="1" ht="14.95" customHeight="1" x14ac:dyDescent="0.25">
      <c r="A30" s="194" t="s">
        <v>177</v>
      </c>
    </row>
    <row r="31" spans="1:5" s="84" customFormat="1" ht="14.95" customHeight="1" x14ac:dyDescent="0.25">
      <c r="A31" s="82"/>
      <c r="B31" s="82"/>
      <c r="C31" s="83"/>
      <c r="E31" s="85"/>
    </row>
    <row r="32" spans="1:5" s="84" customFormat="1" ht="14.95" customHeight="1" thickBot="1" x14ac:dyDescent="0.3">
      <c r="A32" s="82"/>
      <c r="C32" s="91" t="s">
        <v>228</v>
      </c>
      <c r="D32" s="91" t="s">
        <v>263</v>
      </c>
      <c r="E32" s="91" t="s">
        <v>217</v>
      </c>
    </row>
    <row r="33" spans="1:5" s="84" customFormat="1" ht="14.95" customHeight="1" thickTop="1" x14ac:dyDescent="0.2">
      <c r="A33" s="82"/>
      <c r="B33" s="82"/>
      <c r="C33" s="86" t="s">
        <v>176</v>
      </c>
      <c r="D33" s="568" t="s">
        <v>264</v>
      </c>
      <c r="E33" s="87" t="s">
        <v>175</v>
      </c>
    </row>
    <row r="34" spans="1:5" s="84" customFormat="1" ht="14.95" customHeight="1" x14ac:dyDescent="0.2">
      <c r="A34" s="82"/>
      <c r="B34" s="82"/>
      <c r="C34" s="86" t="s">
        <v>174</v>
      </c>
      <c r="D34" s="569"/>
      <c r="E34" s="87" t="s">
        <v>174</v>
      </c>
    </row>
    <row r="35" spans="1:5" s="84" customFormat="1" ht="14.95" customHeight="1" x14ac:dyDescent="0.2">
      <c r="A35" s="82"/>
      <c r="B35" s="82"/>
      <c r="C35" s="86" t="s">
        <v>322</v>
      </c>
      <c r="D35" s="569"/>
      <c r="E35" s="87" t="s">
        <v>323</v>
      </c>
    </row>
    <row r="36" spans="1:5" s="84" customFormat="1" ht="14.95" customHeight="1" thickBot="1" x14ac:dyDescent="0.25">
      <c r="A36" s="82"/>
      <c r="B36" s="82"/>
      <c r="C36" s="86" t="s">
        <v>173</v>
      </c>
      <c r="D36" s="570"/>
      <c r="E36" s="87" t="s">
        <v>172</v>
      </c>
    </row>
    <row r="37" spans="1:5" s="84" customFormat="1" ht="14.95" customHeight="1" thickTop="1" x14ac:dyDescent="0.2">
      <c r="A37" s="82"/>
      <c r="B37" s="82"/>
      <c r="C37" s="86" t="s">
        <v>411</v>
      </c>
      <c r="D37" s="571" t="s">
        <v>265</v>
      </c>
      <c r="E37" s="87" t="s">
        <v>207</v>
      </c>
    </row>
    <row r="38" spans="1:5" s="84" customFormat="1" ht="14.3" customHeight="1" thickBot="1" x14ac:dyDescent="0.25">
      <c r="A38" s="82"/>
      <c r="B38" s="82"/>
      <c r="C38" s="108" t="s">
        <v>160</v>
      </c>
      <c r="D38" s="572"/>
      <c r="E38" s="87" t="s">
        <v>208</v>
      </c>
    </row>
    <row r="39" spans="1:5" s="84" customFormat="1" ht="14.95" customHeight="1" thickTop="1" x14ac:dyDescent="0.2">
      <c r="A39" s="82"/>
      <c r="B39" s="82"/>
      <c r="C39" s="86" t="s">
        <v>206</v>
      </c>
      <c r="D39" s="573" t="s">
        <v>266</v>
      </c>
      <c r="E39" s="85" t="s">
        <v>366</v>
      </c>
    </row>
    <row r="40" spans="1:5" s="84" customFormat="1" ht="14.95" customHeight="1" x14ac:dyDescent="0.2">
      <c r="A40" s="82"/>
      <c r="B40" s="82"/>
      <c r="C40" s="86" t="s">
        <v>367</v>
      </c>
      <c r="D40" s="574"/>
      <c r="E40" s="85" t="s">
        <v>227</v>
      </c>
    </row>
    <row r="41" spans="1:5" s="84" customFormat="1" ht="14.95" customHeight="1" x14ac:dyDescent="0.2">
      <c r="A41" s="82"/>
      <c r="B41" s="82"/>
      <c r="C41" s="86" t="s">
        <v>26</v>
      </c>
      <c r="D41" s="574"/>
      <c r="E41" s="87" t="s">
        <v>209</v>
      </c>
    </row>
    <row r="42" spans="1:5" s="84" customFormat="1" ht="29.25" customHeight="1" thickBot="1" x14ac:dyDescent="0.3">
      <c r="A42" s="82"/>
      <c r="B42" s="82"/>
      <c r="C42" s="426" t="s">
        <v>229</v>
      </c>
      <c r="D42" s="575"/>
      <c r="E42" s="425" t="s">
        <v>320</v>
      </c>
    </row>
    <row r="43" spans="1:5" s="84" customFormat="1" ht="14.95" customHeight="1" thickTop="1" x14ac:dyDescent="0.2">
      <c r="A43" s="82"/>
      <c r="B43" s="82"/>
      <c r="C43" s="88"/>
      <c r="D43" s="87"/>
      <c r="E43" s="87"/>
    </row>
    <row r="44" spans="1:5" s="89" customFormat="1" ht="14.95" customHeight="1" x14ac:dyDescent="0.25">
      <c r="A44" s="90" t="s">
        <v>215</v>
      </c>
    </row>
    <row r="45" spans="1:5" s="84" customFormat="1" ht="14.3" customHeight="1" x14ac:dyDescent="0.2">
      <c r="A45" s="82"/>
      <c r="B45" s="82"/>
      <c r="C45" s="88"/>
      <c r="D45" s="87"/>
      <c r="E45" s="191" t="s">
        <v>278</v>
      </c>
    </row>
    <row r="46" spans="1:5" s="84" customFormat="1" ht="14.3" customHeight="1" x14ac:dyDescent="0.25">
      <c r="A46" s="82"/>
      <c r="B46" s="82"/>
      <c r="C46" s="91" t="s">
        <v>216</v>
      </c>
      <c r="D46" s="91" t="s">
        <v>218</v>
      </c>
      <c r="E46" s="91" t="s">
        <v>217</v>
      </c>
    </row>
    <row r="47" spans="1:5" s="84" customFormat="1" ht="14.3" customHeight="1" x14ac:dyDescent="0.25">
      <c r="A47" s="82"/>
      <c r="B47" s="82"/>
      <c r="C47" s="87" t="s">
        <v>298</v>
      </c>
      <c r="D47" s="87" t="s">
        <v>299</v>
      </c>
      <c r="E47" s="91"/>
    </row>
    <row r="48" spans="1:5" s="84" customFormat="1" ht="14.3" customHeight="1" x14ac:dyDescent="0.25">
      <c r="A48" s="82"/>
      <c r="B48" s="82"/>
      <c r="C48" s="87" t="s">
        <v>300</v>
      </c>
      <c r="D48" s="87" t="s">
        <v>301</v>
      </c>
      <c r="E48" s="91"/>
    </row>
    <row r="49" spans="1:6" s="84" customFormat="1" ht="14.3" customHeight="1" x14ac:dyDescent="0.25">
      <c r="A49" s="82"/>
      <c r="B49" s="82"/>
      <c r="C49" s="87" t="s">
        <v>8</v>
      </c>
      <c r="D49" s="87" t="s">
        <v>219</v>
      </c>
      <c r="E49" s="87" t="s">
        <v>222</v>
      </c>
    </row>
    <row r="50" spans="1:6" s="84" customFormat="1" ht="14.3" customHeight="1" x14ac:dyDescent="0.25">
      <c r="A50" s="82"/>
      <c r="B50" s="82"/>
      <c r="C50" s="87" t="s">
        <v>9</v>
      </c>
      <c r="D50" s="87" t="s">
        <v>220</v>
      </c>
      <c r="E50" s="87" t="s">
        <v>221</v>
      </c>
    </row>
    <row r="51" spans="1:6" s="84" customFormat="1" ht="14.3" customHeight="1" x14ac:dyDescent="0.25">
      <c r="A51" s="82"/>
      <c r="B51" s="82"/>
      <c r="C51" s="87" t="s">
        <v>223</v>
      </c>
      <c r="D51" s="87" t="s">
        <v>224</v>
      </c>
      <c r="E51" s="87"/>
    </row>
    <row r="52" spans="1:6" s="84" customFormat="1" ht="14.3" customHeight="1" x14ac:dyDescent="0.25">
      <c r="A52" s="82"/>
      <c r="B52" s="82"/>
      <c r="C52" s="87" t="s">
        <v>225</v>
      </c>
      <c r="D52" s="87" t="s">
        <v>226</v>
      </c>
      <c r="E52" s="87"/>
    </row>
    <row r="53" spans="1:6" s="84" customFormat="1" ht="14.3" customHeight="1" x14ac:dyDescent="0.25">
      <c r="A53" s="82"/>
      <c r="B53" s="82"/>
      <c r="C53" s="87" t="s">
        <v>287</v>
      </c>
      <c r="D53" s="87" t="s">
        <v>289</v>
      </c>
      <c r="E53" s="87" t="s">
        <v>291</v>
      </c>
    </row>
    <row r="54" spans="1:6" s="84" customFormat="1" ht="14.3" customHeight="1" x14ac:dyDescent="0.25">
      <c r="A54" s="82"/>
      <c r="B54" s="82"/>
      <c r="C54" s="87" t="s">
        <v>288</v>
      </c>
      <c r="D54" s="87" t="s">
        <v>290</v>
      </c>
      <c r="E54" s="87" t="s">
        <v>292</v>
      </c>
    </row>
    <row r="55" spans="1:6" s="84" customFormat="1" ht="14.3" customHeight="1" x14ac:dyDescent="0.25">
      <c r="A55" s="82"/>
      <c r="B55" s="82"/>
      <c r="C55" s="87" t="s">
        <v>205</v>
      </c>
      <c r="D55" s="87" t="s">
        <v>293</v>
      </c>
      <c r="E55" s="87"/>
    </row>
    <row r="56" spans="1:6" s="84" customFormat="1" ht="14.3" customHeight="1" x14ac:dyDescent="0.25">
      <c r="A56" s="82"/>
      <c r="B56" s="82"/>
      <c r="C56" s="87" t="s">
        <v>294</v>
      </c>
      <c r="D56" s="87" t="s">
        <v>295</v>
      </c>
      <c r="E56" s="87"/>
    </row>
    <row r="57" spans="1:6" s="84" customFormat="1" ht="14.3" customHeight="1" x14ac:dyDescent="0.25">
      <c r="A57" s="82"/>
      <c r="B57" s="82"/>
      <c r="C57" s="87" t="s">
        <v>296</v>
      </c>
      <c r="D57" s="87" t="s">
        <v>297</v>
      </c>
      <c r="E57" s="87"/>
    </row>
    <row r="58" spans="1:6" s="84" customFormat="1" ht="14.3" customHeight="1" x14ac:dyDescent="0.25">
      <c r="A58" s="82"/>
      <c r="B58" s="82"/>
      <c r="C58" s="87" t="s">
        <v>303</v>
      </c>
      <c r="D58" s="87" t="s">
        <v>304</v>
      </c>
      <c r="E58" s="87" t="s">
        <v>306</v>
      </c>
    </row>
    <row r="59" spans="1:6" s="84" customFormat="1" ht="14.3" customHeight="1" x14ac:dyDescent="0.25">
      <c r="A59" s="82"/>
      <c r="B59" s="82"/>
      <c r="C59" s="87" t="s">
        <v>302</v>
      </c>
      <c r="D59" s="87" t="s">
        <v>305</v>
      </c>
      <c r="E59" s="87" t="s">
        <v>306</v>
      </c>
    </row>
    <row r="60" spans="1:6" s="84" customFormat="1" ht="14.3" customHeight="1" x14ac:dyDescent="0.25">
      <c r="A60" s="82"/>
      <c r="B60" s="82"/>
      <c r="C60" s="87" t="s">
        <v>353</v>
      </c>
      <c r="D60" s="87" t="s">
        <v>354</v>
      </c>
      <c r="E60" s="87" t="s">
        <v>355</v>
      </c>
    </row>
    <row r="61" spans="1:6" s="84" customFormat="1" ht="14.3" customHeight="1" x14ac:dyDescent="0.25">
      <c r="A61" s="82"/>
      <c r="B61" s="82"/>
      <c r="C61" s="87"/>
      <c r="D61" s="87"/>
      <c r="E61" s="87"/>
    </row>
    <row r="62" spans="1:6" s="89" customFormat="1" ht="14.3" customHeight="1" x14ac:dyDescent="0.25">
      <c r="A62" s="90" t="s">
        <v>171</v>
      </c>
    </row>
    <row r="63" spans="1:6" s="84" customFormat="1" ht="12.75" hidden="1" customHeight="1" x14ac:dyDescent="0.25">
      <c r="A63" s="82"/>
      <c r="B63" s="81"/>
      <c r="C63" s="81"/>
      <c r="D63" s="81"/>
      <c r="E63" s="81"/>
    </row>
    <row r="64" spans="1:6" s="84" customFormat="1" ht="12.75" hidden="1" customHeight="1" x14ac:dyDescent="0.25">
      <c r="A64" s="81"/>
      <c r="B64" s="81"/>
      <c r="C64" s="81"/>
      <c r="D64" s="81"/>
      <c r="E64" s="81"/>
      <c r="F64" s="81"/>
    </row>
    <row r="65" spans="1:6" s="84" customFormat="1" ht="12.75" hidden="1" customHeight="1" x14ac:dyDescent="0.25">
      <c r="A65" s="81"/>
      <c r="B65" s="81"/>
      <c r="C65" s="81"/>
      <c r="D65" s="81"/>
      <c r="E65" s="81"/>
      <c r="F65" s="81"/>
    </row>
    <row r="66" spans="1:6" s="84" customFormat="1" ht="12.75" hidden="1" customHeight="1" x14ac:dyDescent="0.25">
      <c r="A66" s="81"/>
      <c r="B66" s="81"/>
      <c r="C66" s="81"/>
      <c r="D66" s="81"/>
      <c r="E66" s="81"/>
      <c r="F66" s="81"/>
    </row>
    <row r="67" spans="1:6" s="84" customFormat="1" ht="12.75" hidden="1" customHeight="1" x14ac:dyDescent="0.25">
      <c r="A67" s="81"/>
      <c r="B67" s="81"/>
      <c r="C67" s="81"/>
      <c r="D67" s="81"/>
      <c r="E67" s="81"/>
      <c r="F67" s="81"/>
    </row>
    <row r="68" spans="1:6" s="84" customFormat="1" ht="12.75" hidden="1" customHeight="1" x14ac:dyDescent="0.25">
      <c r="A68" s="81"/>
      <c r="B68" s="81"/>
      <c r="C68" s="81"/>
      <c r="D68" s="81"/>
      <c r="E68" s="81"/>
      <c r="F68" s="81"/>
    </row>
    <row r="69" spans="1:6" s="84" customFormat="1" ht="12.75" hidden="1" customHeight="1" x14ac:dyDescent="0.25">
      <c r="A69" s="81"/>
      <c r="B69" s="81"/>
      <c r="C69" s="81"/>
      <c r="D69" s="81"/>
      <c r="E69" s="81"/>
      <c r="F69" s="81"/>
    </row>
    <row r="70" spans="1:6" ht="12.75" hidden="1" customHeight="1" x14ac:dyDescent="0.25"/>
    <row r="71" spans="1:6" ht="12.75" hidden="1" customHeight="1" x14ac:dyDescent="0.25"/>
    <row r="72" spans="1:6" ht="12.75" hidden="1" customHeight="1" x14ac:dyDescent="0.25"/>
    <row r="73" spans="1:6" ht="12.75" hidden="1" customHeight="1" x14ac:dyDescent="0.25"/>
    <row r="74" spans="1:6" ht="12.75" hidden="1" customHeight="1" x14ac:dyDescent="0.25"/>
    <row r="75" spans="1:6" ht="12.75" hidden="1" customHeight="1" x14ac:dyDescent="0.25"/>
    <row r="76" spans="1:6" ht="12.75" hidden="1" customHeight="1" x14ac:dyDescent="0.25"/>
    <row r="77" spans="1:6" ht="12.75" hidden="1" customHeight="1" x14ac:dyDescent="0.25"/>
    <row r="78" spans="1:6" ht="12.75" hidden="1" customHeight="1" x14ac:dyDescent="0.25"/>
    <row r="79" spans="1:6" ht="12.75" hidden="1" customHeight="1" x14ac:dyDescent="0.25"/>
    <row r="80" spans="1:6" ht="12.75" hidden="1" customHeight="1" x14ac:dyDescent="0.25"/>
    <row r="81" ht="12.75" hidden="1" customHeight="1" x14ac:dyDescent="0.25"/>
    <row r="82" ht="12.75" hidden="1" customHeight="1" x14ac:dyDescent="0.25"/>
    <row r="83" ht="12.75" hidden="1" customHeight="1" x14ac:dyDescent="0.25"/>
    <row r="84" ht="12.75" hidden="1" customHeight="1" x14ac:dyDescent="0.25"/>
    <row r="85" ht="12.75" hidden="1" customHeight="1" x14ac:dyDescent="0.25"/>
    <row r="86" ht="12.75" hidden="1" customHeight="1" x14ac:dyDescent="0.25"/>
    <row r="87" ht="12.75" hidden="1" customHeight="1" x14ac:dyDescent="0.25"/>
    <row r="88" ht="12.75" hidden="1" customHeight="1" x14ac:dyDescent="0.25"/>
    <row r="89" ht="12.75" hidden="1" customHeight="1" x14ac:dyDescent="0.25"/>
    <row r="90" ht="14.3" customHeight="1" x14ac:dyDescent="0.25"/>
    <row r="91" ht="14.3" customHeight="1" x14ac:dyDescent="0.25"/>
    <row r="92" ht="14.3" customHeight="1" x14ac:dyDescent="0.25"/>
    <row r="93" ht="14.3" customHeight="1" x14ac:dyDescent="0.25"/>
    <row r="94" ht="14.3" customHeight="1" x14ac:dyDescent="0.25"/>
    <row r="95" ht="14.3" customHeight="1" x14ac:dyDescent="0.25"/>
    <row r="96" ht="14.3" customHeight="1" x14ac:dyDescent="0.25"/>
    <row r="97" ht="14.3" customHeight="1" x14ac:dyDescent="0.25"/>
    <row r="98" ht="14.3" customHeight="1" x14ac:dyDescent="0.25"/>
    <row r="99" ht="14.3" customHeight="1" x14ac:dyDescent="0.25"/>
    <row r="100" ht="14.3" customHeight="1" x14ac:dyDescent="0.25"/>
  </sheetData>
  <sheetProtection algorithmName="SHA-512" hashValue="f67xKTqek5QNAGZp6fk3I1zkGRJSMBDebQa7l+iA2sZSayAiQ7AunFBseko9tzS+76ZnjFeJ8Sx1oVeYpZdSHw==" saltValue="yt3+eJ9OhZ9MUNe4KyvDcw==" spinCount="100000" sheet="1" objects="1" scenarios="1"/>
  <mergeCells count="10">
    <mergeCell ref="D33:D36"/>
    <mergeCell ref="D37:D38"/>
    <mergeCell ref="D39:D42"/>
    <mergeCell ref="A3:D3"/>
    <mergeCell ref="E1:F4"/>
    <mergeCell ref="D14:D18"/>
    <mergeCell ref="C7:D7"/>
    <mergeCell ref="C9:D9"/>
    <mergeCell ref="C20:D20"/>
    <mergeCell ref="C25:D25"/>
  </mergeCells>
  <conditionalFormatting sqref="C14:C19">
    <cfRule type="colorScale" priority="1">
      <colorScale>
        <cfvo type="min"/>
        <cfvo type="percentile" val="50"/>
        <cfvo type="max"/>
        <color rgb="FF63BE7B"/>
        <color rgb="FFFFEB84"/>
        <color rgb="FFF8696B"/>
      </colorScale>
    </cfRule>
  </conditionalFormatting>
  <hyperlinks>
    <hyperlink ref="C39" location="'Converter Availability Calcs'!A1" display="Converter Availability Calcs" xr:uid="{00000000-0004-0000-0000-000000000000}"/>
    <hyperlink ref="C41" location="OTHER" display="Other" xr:uid="{00000000-0004-0000-0000-000001000000}"/>
    <hyperlink ref="C38" location="'Example Project'!A1" display="Example Project" xr:uid="{00000000-0004-0000-0000-000003000000}"/>
    <hyperlink ref="C40" location="'Cable Availability Calcs'!A1" display="Cables Availability Calcs" xr:uid="{00000000-0004-0000-0000-000004000000}"/>
    <hyperlink ref="C42" location="'Converter Components Database'!A1" display="Converter Component Database" xr:uid="{00000000-0004-0000-0000-000005000000}"/>
    <hyperlink ref="C34" location="'Version Control'!A1" display="Version control" xr:uid="{00000000-0004-0000-0000-000006000000}"/>
    <hyperlink ref="C33" location="Cover!A1" display="Cover" xr:uid="{00000000-0004-0000-0000-000007000000}"/>
    <hyperlink ref="C35" location="'Assumptions and Data sources'!A1" display="Assumptions and Data sources" xr:uid="{00000000-0004-0000-0000-000008000000}"/>
    <hyperlink ref="C36" location="'Model map'!A1" display="Model map" xr:uid="{00000000-0004-0000-0000-000009000000}"/>
    <hyperlink ref="C37" location="'NeuConnect Base'!A1" display="NeuConnect" xr:uid="{1CD7AA2F-2EF8-4A4F-8E0B-0A52F7EA45F3}"/>
  </hyperlinks>
  <pageMargins left="0.23622047244094491" right="0.23622047244094491" top="0.74803149606299213" bottom="0.74803149606299213" header="0.31496062992125984" footer="0.31496062992125984"/>
  <pageSetup paperSize="9"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5A4"/>
  </sheetPr>
  <dimension ref="A1:O1048576"/>
  <sheetViews>
    <sheetView topLeftCell="A11" zoomScale="90" zoomScaleNormal="90" workbookViewId="0">
      <selection activeCell="B29" sqref="B29:C29"/>
    </sheetView>
  </sheetViews>
  <sheetFormatPr defaultColWidth="0" defaultRowHeight="14.3" zeroHeight="1" x14ac:dyDescent="0.25"/>
  <cols>
    <col min="1" max="2" width="42.875" style="403" customWidth="1"/>
    <col min="3" max="3" width="84.875" style="403" customWidth="1"/>
    <col min="4" max="4" width="16.875" style="403" customWidth="1"/>
    <col min="5" max="5" width="17.875" style="403" hidden="1" customWidth="1"/>
    <col min="6" max="6" width="24.875" style="403" hidden="1" customWidth="1"/>
    <col min="7" max="7" width="15.75" style="403" hidden="1" customWidth="1"/>
    <col min="8" max="8" width="10.125" style="403" hidden="1" customWidth="1"/>
    <col min="9" max="9" width="19.125" style="403" hidden="1" customWidth="1"/>
    <col min="10" max="10" width="15.25" style="403" hidden="1" customWidth="1"/>
    <col min="11" max="11" width="14.75" style="403" hidden="1" customWidth="1"/>
    <col min="12" max="12" width="17.125" style="403" hidden="1" customWidth="1"/>
    <col min="13" max="13" width="22.375" style="403" hidden="1" customWidth="1"/>
    <col min="14" max="14" width="15.875" style="403" hidden="1" customWidth="1"/>
    <col min="15" max="15" width="24.875" style="403" hidden="1" customWidth="1"/>
    <col min="16" max="16384" width="9.125" style="403" hidden="1"/>
  </cols>
  <sheetData>
    <row r="1" spans="1:15" ht="14.95" hidden="1" customHeight="1" x14ac:dyDescent="0.25">
      <c r="A1" s="432" t="s">
        <v>327</v>
      </c>
      <c r="B1" s="432"/>
      <c r="C1" s="433"/>
      <c r="D1" s="433"/>
      <c r="E1" s="433"/>
      <c r="F1" s="433"/>
      <c r="G1" s="433"/>
      <c r="H1" s="433"/>
      <c r="I1" s="433"/>
      <c r="J1" s="433"/>
      <c r="K1" s="433"/>
      <c r="L1" s="433"/>
      <c r="M1" s="433"/>
      <c r="N1" s="433"/>
      <c r="O1" s="433"/>
    </row>
    <row r="2" spans="1:15" x14ac:dyDescent="0.25">
      <c r="A2" s="433"/>
      <c r="B2" s="433"/>
      <c r="C2" s="433"/>
      <c r="D2" s="433"/>
      <c r="E2" s="433"/>
      <c r="F2" s="433"/>
      <c r="G2" s="433"/>
      <c r="H2" s="433"/>
      <c r="I2" s="433"/>
      <c r="J2" s="433"/>
      <c r="K2" s="433"/>
      <c r="L2" s="433"/>
      <c r="M2" s="433"/>
      <c r="N2" s="433"/>
      <c r="O2" s="433"/>
    </row>
    <row r="3" spans="1:15" ht="17.7" x14ac:dyDescent="0.25">
      <c r="A3" s="590" t="s">
        <v>332</v>
      </c>
      <c r="B3" s="591"/>
      <c r="C3" s="592"/>
      <c r="D3" s="433"/>
      <c r="E3" s="433"/>
      <c r="F3" s="433"/>
      <c r="G3" s="433"/>
      <c r="H3" s="433"/>
      <c r="I3" s="433"/>
      <c r="J3" s="433"/>
      <c r="K3" s="433"/>
      <c r="L3" s="433"/>
      <c r="M3" s="433"/>
      <c r="N3" s="433"/>
    </row>
    <row r="4" spans="1:15" ht="17.7" x14ac:dyDescent="0.25">
      <c r="A4" s="434" t="s">
        <v>326</v>
      </c>
      <c r="B4" s="434" t="s">
        <v>328</v>
      </c>
      <c r="C4" s="434" t="s">
        <v>324</v>
      </c>
    </row>
    <row r="5" spans="1:15" ht="38.75" x14ac:dyDescent="0.25">
      <c r="A5" s="435" t="s">
        <v>370</v>
      </c>
      <c r="B5" s="435" t="s">
        <v>329</v>
      </c>
      <c r="C5" s="435" t="s">
        <v>357</v>
      </c>
    </row>
    <row r="6" spans="1:15" ht="25.85" x14ac:dyDescent="0.25">
      <c r="A6" s="435" t="s">
        <v>371</v>
      </c>
      <c r="B6" s="435" t="s">
        <v>330</v>
      </c>
      <c r="C6" s="435" t="s">
        <v>357</v>
      </c>
    </row>
    <row r="7" spans="1:15" ht="38.75" x14ac:dyDescent="0.25">
      <c r="A7" s="435" t="s">
        <v>372</v>
      </c>
      <c r="B7" s="435" t="s">
        <v>331</v>
      </c>
      <c r="C7" s="435" t="s">
        <v>435</v>
      </c>
    </row>
    <row r="8" spans="1:15" ht="38.75" x14ac:dyDescent="0.25">
      <c r="A8" s="435" t="s">
        <v>373</v>
      </c>
      <c r="B8" s="435" t="s">
        <v>369</v>
      </c>
      <c r="C8" s="435" t="s">
        <v>436</v>
      </c>
    </row>
    <row r="9" spans="1:15" ht="25.85" x14ac:dyDescent="0.25">
      <c r="A9" s="435" t="s">
        <v>374</v>
      </c>
      <c r="B9" s="435" t="s">
        <v>368</v>
      </c>
      <c r="C9" s="435" t="s">
        <v>436</v>
      </c>
    </row>
    <row r="10" spans="1:15" ht="25.85" x14ac:dyDescent="0.25">
      <c r="A10" s="435" t="s">
        <v>375</v>
      </c>
      <c r="B10" s="435" t="s">
        <v>424</v>
      </c>
      <c r="C10" s="435" t="s">
        <v>425</v>
      </c>
    </row>
    <row r="11" spans="1:15" ht="38.75" x14ac:dyDescent="0.25">
      <c r="A11" s="435" t="s">
        <v>376</v>
      </c>
      <c r="B11" s="435" t="s">
        <v>377</v>
      </c>
      <c r="C11" s="435" t="s">
        <v>425</v>
      </c>
    </row>
    <row r="12" spans="1:15" ht="25.85" x14ac:dyDescent="0.25">
      <c r="A12" s="435" t="s">
        <v>335</v>
      </c>
      <c r="B12" s="435" t="s">
        <v>337</v>
      </c>
      <c r="C12" s="435" t="s">
        <v>358</v>
      </c>
    </row>
    <row r="13" spans="1:15" ht="25.85" x14ac:dyDescent="0.25">
      <c r="A13" s="435" t="s">
        <v>336</v>
      </c>
      <c r="B13" s="435" t="s">
        <v>338</v>
      </c>
      <c r="C13" s="435" t="s">
        <v>358</v>
      </c>
    </row>
    <row r="14" spans="1:15" ht="25.85" x14ac:dyDescent="0.25">
      <c r="A14" s="435" t="s">
        <v>344</v>
      </c>
      <c r="B14" s="435" t="s">
        <v>345</v>
      </c>
      <c r="C14" s="435" t="s">
        <v>346</v>
      </c>
    </row>
    <row r="15" spans="1:15" x14ac:dyDescent="0.25">
      <c r="A15" s="436"/>
      <c r="B15" s="436"/>
      <c r="C15" s="436"/>
    </row>
    <row r="16" spans="1:15" x14ac:dyDescent="0.25"/>
    <row r="17" spans="1:3" ht="17.7" x14ac:dyDescent="0.25">
      <c r="A17" s="590" t="s">
        <v>348</v>
      </c>
      <c r="B17" s="591"/>
      <c r="C17" s="592"/>
    </row>
    <row r="18" spans="1:3" ht="17.7" x14ac:dyDescent="0.25">
      <c r="A18" s="434" t="s">
        <v>325</v>
      </c>
      <c r="B18" s="590" t="s">
        <v>328</v>
      </c>
      <c r="C18" s="592"/>
    </row>
    <row r="19" spans="1:3" x14ac:dyDescent="0.25">
      <c r="A19" s="435" t="s">
        <v>378</v>
      </c>
      <c r="B19" s="588" t="s">
        <v>349</v>
      </c>
      <c r="C19" s="589"/>
    </row>
    <row r="20" spans="1:3" ht="30.25" customHeight="1" x14ac:dyDescent="0.25">
      <c r="A20" s="435" t="s">
        <v>379</v>
      </c>
      <c r="B20" s="588" t="s">
        <v>333</v>
      </c>
      <c r="C20" s="589"/>
    </row>
    <row r="21" spans="1:3" x14ac:dyDescent="0.25">
      <c r="A21" s="435" t="s">
        <v>380</v>
      </c>
      <c r="B21" s="588" t="s">
        <v>350</v>
      </c>
      <c r="C21" s="589"/>
    </row>
    <row r="22" spans="1:3" x14ac:dyDescent="0.25">
      <c r="A22" s="435" t="s">
        <v>381</v>
      </c>
      <c r="B22" s="588" t="s">
        <v>352</v>
      </c>
      <c r="C22" s="589"/>
    </row>
    <row r="23" spans="1:3" x14ac:dyDescent="0.25">
      <c r="A23" s="435" t="s">
        <v>382</v>
      </c>
      <c r="B23" s="588" t="s">
        <v>351</v>
      </c>
      <c r="C23" s="589"/>
    </row>
    <row r="24" spans="1:3" x14ac:dyDescent="0.25">
      <c r="A24" s="435" t="s">
        <v>383</v>
      </c>
      <c r="B24" s="588" t="s">
        <v>352</v>
      </c>
      <c r="C24" s="589"/>
    </row>
    <row r="25" spans="1:3" ht="25.85" x14ac:dyDescent="0.25">
      <c r="A25" s="435" t="s">
        <v>426</v>
      </c>
      <c r="B25" s="588" t="s">
        <v>430</v>
      </c>
      <c r="C25" s="589"/>
    </row>
    <row r="26" spans="1:3" ht="25.85" x14ac:dyDescent="0.25">
      <c r="A26" s="435" t="s">
        <v>427</v>
      </c>
      <c r="B26" s="588" t="s">
        <v>431</v>
      </c>
      <c r="C26" s="589"/>
    </row>
    <row r="27" spans="1:3" ht="25.85" x14ac:dyDescent="0.25">
      <c r="A27" s="435" t="s">
        <v>428</v>
      </c>
      <c r="B27" s="588" t="s">
        <v>432</v>
      </c>
      <c r="C27" s="589"/>
    </row>
    <row r="28" spans="1:3" ht="25.85" x14ac:dyDescent="0.25">
      <c r="A28" s="435" t="s">
        <v>429</v>
      </c>
      <c r="B28" s="655" t="s">
        <v>438</v>
      </c>
      <c r="C28" s="589"/>
    </row>
    <row r="29" spans="1:3" x14ac:dyDescent="0.25">
      <c r="A29" s="435" t="s">
        <v>343</v>
      </c>
      <c r="B29" s="588" t="s">
        <v>334</v>
      </c>
      <c r="C29" s="589"/>
    </row>
    <row r="30" spans="1:3" x14ac:dyDescent="0.25">
      <c r="A30" s="435" t="s">
        <v>342</v>
      </c>
      <c r="B30" s="588" t="s">
        <v>339</v>
      </c>
      <c r="C30" s="589"/>
    </row>
    <row r="31" spans="1:3" x14ac:dyDescent="0.25">
      <c r="A31" s="435" t="s">
        <v>341</v>
      </c>
      <c r="B31" s="588" t="s">
        <v>340</v>
      </c>
      <c r="C31" s="589"/>
    </row>
    <row r="32" spans="1:3" s="438" customFormat="1" ht="31.6" customHeight="1" x14ac:dyDescent="0.25">
      <c r="A32" s="437" t="s">
        <v>49</v>
      </c>
      <c r="B32" s="586" t="s">
        <v>359</v>
      </c>
      <c r="C32" s="587"/>
    </row>
    <row r="33" spans="1:3" s="438" customFormat="1" ht="36.700000000000003" customHeight="1" x14ac:dyDescent="0.25">
      <c r="A33" s="437" t="s">
        <v>347</v>
      </c>
      <c r="B33" s="586" t="s">
        <v>384</v>
      </c>
      <c r="C33" s="587"/>
    </row>
    <row r="34" spans="1:3" x14ac:dyDescent="0.25"/>
    <row r="35" spans="1:3" x14ac:dyDescent="0.25"/>
    <row r="36" spans="1:3" x14ac:dyDescent="0.25"/>
    <row r="1048576" x14ac:dyDescent="0.25"/>
  </sheetData>
  <sheetProtection algorithmName="SHA-512" hashValue="92el5Oz43RXeDE/7ZKIhXn4AvHitwiX7zxoNIjqwqZu6IfLivjvUYW7Jlq6jM/snPtgXF+QOlhqVawSoG5gLrA==" saltValue="hP8d0KqJvvWEtfiB736NBQ==" spinCount="100000" sheet="1" objects="1" scenarios="1"/>
  <mergeCells count="18">
    <mergeCell ref="A3:C3"/>
    <mergeCell ref="A17:C17"/>
    <mergeCell ref="B18:C18"/>
    <mergeCell ref="B19:C19"/>
    <mergeCell ref="B20:C20"/>
    <mergeCell ref="B22:C22"/>
    <mergeCell ref="B21:C21"/>
    <mergeCell ref="B23:C23"/>
    <mergeCell ref="B24:C24"/>
    <mergeCell ref="B25:C25"/>
    <mergeCell ref="B32:C32"/>
    <mergeCell ref="B33:C33"/>
    <mergeCell ref="B26:C26"/>
    <mergeCell ref="B27:C27"/>
    <mergeCell ref="B29:C29"/>
    <mergeCell ref="B30:C30"/>
    <mergeCell ref="B31:C31"/>
    <mergeCell ref="B28:C28"/>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5A4"/>
  </sheetPr>
  <dimension ref="A1:BB77"/>
  <sheetViews>
    <sheetView zoomScale="33" zoomScaleNormal="37" workbookViewId="0">
      <selection activeCell="J27" sqref="J27"/>
    </sheetView>
  </sheetViews>
  <sheetFormatPr defaultColWidth="9.125" defaultRowHeight="25.15" x14ac:dyDescent="0.25"/>
  <cols>
    <col min="1" max="1" width="9.125" style="143"/>
    <col min="2" max="2" width="9.125" style="351"/>
    <col min="3" max="3" width="43.375" style="364" customWidth="1"/>
    <col min="4" max="4" width="12.75" style="364" customWidth="1"/>
    <col min="5" max="5" width="13.375" style="364" customWidth="1"/>
    <col min="6" max="6" width="11.375" style="364" customWidth="1"/>
    <col min="7" max="7" width="43.375" style="364" customWidth="1"/>
    <col min="8" max="8" width="12.25" style="364" customWidth="1"/>
    <col min="9" max="9" width="43.375" style="365" customWidth="1"/>
    <col min="10" max="10" width="15" style="365" customWidth="1"/>
    <col min="11" max="11" width="43.375" style="364" customWidth="1"/>
    <col min="12" max="12" width="20.75" style="364" customWidth="1"/>
    <col min="13" max="13" width="43.375" style="364" customWidth="1"/>
    <col min="14" max="14" width="20" style="364" customWidth="1"/>
    <col min="15" max="15" width="43.375" style="364" customWidth="1"/>
    <col min="16" max="16" width="24.75" style="364" customWidth="1"/>
    <col min="17" max="17" width="17.875" style="364" customWidth="1"/>
    <col min="18" max="18" width="15" style="364" customWidth="1"/>
    <col min="19" max="19" width="37.25" style="364" bestFit="1" customWidth="1"/>
    <col min="20" max="20" width="42.25" style="364" customWidth="1"/>
    <col min="21" max="21" width="9.125" style="364"/>
    <col min="22" max="22" width="34.125" style="364" customWidth="1"/>
    <col min="23" max="23" width="13.875" style="364" customWidth="1"/>
    <col min="24" max="24" width="17" style="364" customWidth="1"/>
    <col min="25" max="27" width="14.625" style="364" customWidth="1"/>
    <col min="28" max="28" width="24.125" style="364" customWidth="1"/>
    <col min="29" max="29" width="14.375" style="364" customWidth="1"/>
    <col min="30" max="30" width="14.625" style="364" customWidth="1"/>
    <col min="31" max="31" width="30" style="364" customWidth="1"/>
    <col min="32" max="32" width="9.125" style="351"/>
    <col min="33" max="33" width="17.75" style="351" customWidth="1"/>
    <col min="34" max="34" width="11.125" style="351" bestFit="1" customWidth="1"/>
    <col min="35" max="35" width="13.25" style="351" customWidth="1"/>
    <col min="36" max="36" width="32" style="351" customWidth="1"/>
    <col min="37" max="37" width="9.125" style="351"/>
    <col min="38" max="38" width="16.625" style="351" bestFit="1" customWidth="1"/>
    <col min="39" max="39" width="11.375" style="351" customWidth="1"/>
    <col min="40" max="40" width="20.25" style="351" customWidth="1"/>
    <col min="41" max="46" width="9.125" style="351"/>
    <col min="47" max="16384" width="9.125" style="143"/>
  </cols>
  <sheetData>
    <row r="1" spans="1:54" ht="12.75" customHeight="1" thickTop="1" x14ac:dyDescent="0.25">
      <c r="S1" s="593" t="s">
        <v>308</v>
      </c>
      <c r="T1" s="594"/>
    </row>
    <row r="2" spans="1:54" ht="61.5" customHeight="1" thickBot="1" x14ac:dyDescent="0.3">
      <c r="S2" s="595"/>
      <c r="T2" s="596"/>
    </row>
    <row r="3" spans="1:54" ht="102.75" customHeight="1" thickTop="1" thickBot="1" x14ac:dyDescent="0.3">
      <c r="S3" s="366" t="s">
        <v>242</v>
      </c>
      <c r="T3" s="401" t="s">
        <v>277</v>
      </c>
    </row>
    <row r="4" spans="1:54" ht="83.25" customHeight="1" thickTop="1" thickBot="1" x14ac:dyDescent="0.3">
      <c r="S4" s="367" t="s">
        <v>269</v>
      </c>
      <c r="T4" s="401" t="s">
        <v>273</v>
      </c>
      <c r="Z4" s="368"/>
      <c r="AA4" s="368"/>
      <c r="AB4" s="368"/>
      <c r="AC4" s="368"/>
      <c r="AD4" s="368"/>
      <c r="AE4" s="368"/>
      <c r="AF4" s="352"/>
      <c r="AG4" s="352"/>
      <c r="AH4" s="352"/>
      <c r="AI4" s="352"/>
      <c r="AJ4" s="352"/>
      <c r="AK4" s="352"/>
      <c r="AL4" s="352"/>
      <c r="AM4" s="352"/>
      <c r="AN4" s="352"/>
      <c r="AO4" s="352"/>
      <c r="AP4" s="352"/>
      <c r="AQ4" s="352"/>
      <c r="AR4" s="352"/>
      <c r="AS4" s="352"/>
      <c r="AT4" s="352"/>
    </row>
    <row r="5" spans="1:54" ht="83.25" customHeight="1" thickTop="1" thickBot="1" x14ac:dyDescent="0.3">
      <c r="C5" s="607" t="s">
        <v>312</v>
      </c>
      <c r="D5" s="607"/>
      <c r="E5" s="607"/>
      <c r="F5" s="607"/>
      <c r="G5" s="607"/>
      <c r="H5" s="607"/>
      <c r="I5" s="607"/>
      <c r="J5" s="607"/>
      <c r="K5" s="607"/>
      <c r="L5" s="607"/>
      <c r="M5" s="607"/>
      <c r="N5" s="607"/>
      <c r="O5" s="607"/>
      <c r="S5" s="369" t="s">
        <v>212</v>
      </c>
      <c r="T5" s="401" t="s">
        <v>274</v>
      </c>
      <c r="Y5" s="447"/>
      <c r="Z5" s="418"/>
      <c r="AA5" s="418"/>
      <c r="AB5" s="418"/>
      <c r="AC5" s="418"/>
      <c r="AD5" s="418"/>
      <c r="AE5" s="418"/>
      <c r="AF5" s="419"/>
      <c r="AG5" s="419"/>
      <c r="AH5" s="419"/>
      <c r="AI5" s="419"/>
      <c r="AJ5" s="419"/>
      <c r="AK5" s="419"/>
      <c r="AL5" s="419"/>
      <c r="AM5" s="419"/>
      <c r="AN5" s="419"/>
      <c r="AO5" s="419"/>
      <c r="AP5" s="419"/>
      <c r="AQ5" s="419"/>
      <c r="AR5" s="419"/>
      <c r="AS5" s="419"/>
      <c r="AT5" s="419"/>
      <c r="AU5" s="420"/>
      <c r="AV5" s="420"/>
      <c r="AW5" s="420"/>
      <c r="AX5" s="420"/>
      <c r="AY5" s="420"/>
      <c r="AZ5" s="420"/>
      <c r="BA5" s="420"/>
      <c r="BB5" s="420"/>
    </row>
    <row r="6" spans="1:54" ht="83.25" customHeight="1" thickTop="1" thickBot="1" x14ac:dyDescent="0.3">
      <c r="C6" s="607"/>
      <c r="D6" s="607"/>
      <c r="E6" s="607"/>
      <c r="F6" s="607"/>
      <c r="G6" s="607"/>
      <c r="H6" s="607"/>
      <c r="I6" s="607"/>
      <c r="J6" s="607"/>
      <c r="K6" s="607"/>
      <c r="L6" s="607"/>
      <c r="M6" s="607"/>
      <c r="N6" s="607"/>
      <c r="O6" s="607"/>
      <c r="S6" s="370" t="s">
        <v>157</v>
      </c>
      <c r="T6" s="402" t="s">
        <v>275</v>
      </c>
      <c r="Y6" s="447"/>
      <c r="Z6" s="418"/>
      <c r="AA6" s="418"/>
      <c r="AB6" s="418"/>
      <c r="AC6" s="418"/>
      <c r="AD6" s="418"/>
      <c r="AE6" s="418"/>
      <c r="AF6" s="419"/>
      <c r="AG6" s="419"/>
      <c r="AH6" s="419"/>
      <c r="AI6" s="419"/>
      <c r="AJ6" s="419"/>
      <c r="AK6" s="419"/>
      <c r="AL6" s="419"/>
      <c r="AM6" s="419"/>
      <c r="AN6" s="419"/>
      <c r="AO6" s="419"/>
      <c r="AP6" s="419"/>
      <c r="AQ6" s="419"/>
      <c r="AR6" s="419"/>
      <c r="AS6" s="419"/>
      <c r="AT6" s="419"/>
      <c r="AU6" s="420"/>
      <c r="AV6" s="420"/>
      <c r="AW6" s="420"/>
      <c r="AX6" s="420"/>
      <c r="AY6" s="420"/>
      <c r="AZ6" s="420"/>
      <c r="BA6" s="420"/>
      <c r="BB6" s="420"/>
    </row>
    <row r="7" spans="1:54" ht="83.25" customHeight="1" thickTop="1" thickBot="1" x14ac:dyDescent="0.3">
      <c r="C7" s="607"/>
      <c r="D7" s="607"/>
      <c r="E7" s="607"/>
      <c r="F7" s="607"/>
      <c r="G7" s="607"/>
      <c r="H7" s="607"/>
      <c r="I7" s="607"/>
      <c r="J7" s="607"/>
      <c r="K7" s="607"/>
      <c r="L7" s="607"/>
      <c r="M7" s="607"/>
      <c r="N7" s="607"/>
      <c r="O7" s="607"/>
      <c r="S7" s="371" t="s">
        <v>187</v>
      </c>
      <c r="T7" s="401" t="s">
        <v>276</v>
      </c>
      <c r="Y7" s="447"/>
      <c r="Z7" s="447"/>
      <c r="AA7" s="447"/>
      <c r="AB7" s="447"/>
      <c r="AC7" s="447"/>
      <c r="AD7" s="447"/>
      <c r="AE7" s="447"/>
      <c r="AF7" s="356"/>
      <c r="AG7" s="356"/>
      <c r="AH7" s="356"/>
      <c r="AI7" s="356"/>
      <c r="AJ7" s="356"/>
      <c r="AK7" s="356"/>
      <c r="AL7" s="356"/>
      <c r="AM7" s="356"/>
      <c r="AN7" s="356"/>
      <c r="AO7" s="356"/>
      <c r="AP7" s="356"/>
      <c r="AQ7" s="356"/>
      <c r="AR7" s="356"/>
      <c r="AS7" s="356"/>
      <c r="AT7" s="356"/>
      <c r="AU7" s="420"/>
      <c r="AV7" s="420"/>
      <c r="AW7" s="420"/>
      <c r="AX7" s="420"/>
      <c r="AY7" s="420"/>
      <c r="AZ7" s="420"/>
      <c r="BA7" s="420"/>
      <c r="BB7" s="420"/>
    </row>
    <row r="8" spans="1:54" ht="25.85" thickTop="1" x14ac:dyDescent="0.25">
      <c r="C8" s="607"/>
      <c r="D8" s="607"/>
      <c r="E8" s="607"/>
      <c r="F8" s="607"/>
      <c r="G8" s="607"/>
      <c r="H8" s="607"/>
      <c r="I8" s="607"/>
      <c r="J8" s="607"/>
      <c r="K8" s="607"/>
      <c r="L8" s="607"/>
      <c r="M8" s="607"/>
      <c r="N8" s="607"/>
      <c r="O8" s="607"/>
      <c r="Y8" s="447"/>
      <c r="Z8" s="447"/>
      <c r="AA8" s="447"/>
      <c r="AB8" s="447"/>
      <c r="AC8" s="447"/>
      <c r="AD8" s="447"/>
      <c r="AE8" s="447"/>
      <c r="AF8" s="356"/>
      <c r="AG8" s="356"/>
      <c r="AH8" s="356"/>
      <c r="AI8" s="356"/>
      <c r="AJ8" s="356"/>
      <c r="AK8" s="356"/>
      <c r="AL8" s="356"/>
      <c r="AM8" s="356"/>
      <c r="AN8" s="356"/>
      <c r="AO8" s="356"/>
      <c r="AP8" s="356"/>
      <c r="AQ8" s="356"/>
      <c r="AR8" s="356"/>
      <c r="AS8" s="356"/>
      <c r="AT8" s="356"/>
      <c r="AU8" s="420"/>
      <c r="AV8" s="420"/>
      <c r="AW8" s="420"/>
      <c r="AX8" s="420"/>
      <c r="AY8" s="420"/>
      <c r="AZ8" s="420"/>
      <c r="BA8" s="420"/>
      <c r="BB8" s="420"/>
    </row>
    <row r="9" spans="1:54" x14ac:dyDescent="0.25">
      <c r="C9" s="607"/>
      <c r="D9" s="607"/>
      <c r="E9" s="607"/>
      <c r="F9" s="607"/>
      <c r="G9" s="607"/>
      <c r="H9" s="607"/>
      <c r="I9" s="607"/>
      <c r="J9" s="607"/>
      <c r="K9" s="607"/>
      <c r="L9" s="607"/>
      <c r="M9" s="607"/>
      <c r="N9" s="607"/>
      <c r="O9" s="607"/>
      <c r="Y9" s="447"/>
      <c r="Z9" s="447"/>
      <c r="AA9" s="447"/>
      <c r="AB9" s="447"/>
      <c r="AC9" s="447"/>
      <c r="AD9" s="447"/>
      <c r="AE9" s="447"/>
      <c r="AF9" s="356"/>
      <c r="AG9" s="356"/>
      <c r="AH9" s="356"/>
      <c r="AI9" s="356"/>
      <c r="AJ9" s="356"/>
      <c r="AK9" s="356"/>
      <c r="AL9" s="356"/>
      <c r="AM9" s="356"/>
      <c r="AN9" s="356"/>
      <c r="AO9" s="356"/>
      <c r="AP9" s="356"/>
      <c r="AQ9" s="356"/>
      <c r="AR9" s="356"/>
      <c r="AS9" s="356"/>
      <c r="AT9" s="356"/>
      <c r="AU9" s="420"/>
      <c r="AV9" s="420"/>
      <c r="AW9" s="420"/>
      <c r="AX9" s="420"/>
      <c r="AY9" s="420"/>
      <c r="AZ9" s="420"/>
      <c r="BA9" s="420"/>
      <c r="BB9" s="420"/>
    </row>
    <row r="10" spans="1:54" x14ac:dyDescent="0.25">
      <c r="C10" s="607"/>
      <c r="D10" s="607"/>
      <c r="E10" s="607"/>
      <c r="F10" s="607"/>
      <c r="G10" s="607"/>
      <c r="H10" s="607"/>
      <c r="I10" s="607"/>
      <c r="J10" s="607"/>
      <c r="K10" s="607"/>
      <c r="L10" s="607"/>
      <c r="M10" s="607"/>
      <c r="N10" s="607"/>
      <c r="O10" s="607"/>
      <c r="Y10" s="447"/>
      <c r="Z10" s="447"/>
      <c r="AA10" s="447"/>
      <c r="AB10" s="447"/>
      <c r="AC10" s="447"/>
      <c r="AD10" s="447"/>
      <c r="AE10" s="447"/>
      <c r="AF10" s="356"/>
      <c r="AG10" s="356"/>
      <c r="AH10" s="356"/>
      <c r="AI10" s="356"/>
      <c r="AJ10" s="356"/>
      <c r="AK10" s="356"/>
      <c r="AL10" s="356"/>
      <c r="AM10" s="356"/>
      <c r="AN10" s="356"/>
      <c r="AO10" s="356"/>
      <c r="AP10" s="356"/>
      <c r="AQ10" s="356"/>
      <c r="AR10" s="356"/>
      <c r="AS10" s="356"/>
      <c r="AT10" s="356"/>
      <c r="AU10" s="420"/>
      <c r="AV10" s="420"/>
      <c r="AW10" s="420"/>
      <c r="AX10" s="420"/>
      <c r="AY10" s="420"/>
      <c r="AZ10" s="420"/>
      <c r="BA10" s="420"/>
      <c r="BB10" s="420"/>
    </row>
    <row r="11" spans="1:54" x14ac:dyDescent="0.25">
      <c r="C11" s="607"/>
      <c r="D11" s="607"/>
      <c r="E11" s="607"/>
      <c r="F11" s="607"/>
      <c r="G11" s="607"/>
      <c r="H11" s="607"/>
      <c r="I11" s="607"/>
      <c r="J11" s="607"/>
      <c r="K11" s="607"/>
      <c r="L11" s="607"/>
      <c r="M11" s="607"/>
      <c r="N11" s="607"/>
      <c r="O11" s="607"/>
      <c r="Y11" s="447"/>
      <c r="Z11" s="447"/>
      <c r="AA11" s="447"/>
      <c r="AB11" s="447"/>
      <c r="AC11" s="447"/>
      <c r="AD11" s="447"/>
      <c r="AE11" s="447"/>
      <c r="AF11" s="356"/>
      <c r="AG11" s="356"/>
      <c r="AH11" s="356"/>
      <c r="AI11" s="356"/>
      <c r="AJ11" s="356"/>
      <c r="AK11" s="356"/>
      <c r="AL11" s="356"/>
      <c r="AM11" s="356"/>
      <c r="AN11" s="356"/>
      <c r="AO11" s="356"/>
      <c r="AP11" s="356"/>
      <c r="AQ11" s="356"/>
      <c r="AR11" s="356"/>
      <c r="AS11" s="356"/>
      <c r="AT11" s="356"/>
      <c r="AU11" s="420"/>
      <c r="AV11" s="420"/>
      <c r="AW11" s="420"/>
      <c r="AX11" s="420"/>
      <c r="AY11" s="420"/>
      <c r="AZ11" s="420"/>
      <c r="BA11" s="420"/>
      <c r="BB11" s="420"/>
    </row>
    <row r="12" spans="1:54" x14ac:dyDescent="0.25">
      <c r="C12" s="607"/>
      <c r="D12" s="607"/>
      <c r="E12" s="607"/>
      <c r="F12" s="607"/>
      <c r="G12" s="607"/>
      <c r="H12" s="607"/>
      <c r="I12" s="607"/>
      <c r="J12" s="607"/>
      <c r="K12" s="607"/>
      <c r="L12" s="607"/>
      <c r="M12" s="607"/>
      <c r="N12" s="607"/>
      <c r="O12" s="607"/>
    </row>
    <row r="13" spans="1:54" x14ac:dyDescent="0.25">
      <c r="C13" s="607"/>
      <c r="D13" s="607"/>
      <c r="E13" s="607"/>
      <c r="F13" s="607"/>
      <c r="G13" s="607"/>
      <c r="H13" s="607"/>
      <c r="I13" s="607"/>
      <c r="J13" s="607"/>
      <c r="K13" s="607"/>
      <c r="L13" s="607"/>
      <c r="M13" s="607"/>
      <c r="N13" s="607"/>
      <c r="O13" s="607"/>
    </row>
    <row r="14" spans="1:54" x14ac:dyDescent="0.25">
      <c r="C14" s="607"/>
      <c r="D14" s="607"/>
      <c r="E14" s="607"/>
      <c r="F14" s="607"/>
      <c r="G14" s="607"/>
      <c r="H14" s="607"/>
      <c r="I14" s="607"/>
      <c r="J14" s="607"/>
      <c r="K14" s="607"/>
      <c r="L14" s="607"/>
      <c r="M14" s="607"/>
      <c r="N14" s="607"/>
      <c r="O14" s="607"/>
    </row>
    <row r="15" spans="1:54" x14ac:dyDescent="0.25">
      <c r="C15" s="607"/>
      <c r="D15" s="607"/>
      <c r="E15" s="607"/>
      <c r="F15" s="607"/>
      <c r="G15" s="607"/>
      <c r="H15" s="607"/>
      <c r="I15" s="607"/>
      <c r="J15" s="607"/>
      <c r="K15" s="607"/>
      <c r="L15" s="607"/>
      <c r="M15" s="607"/>
      <c r="N15" s="607"/>
      <c r="O15" s="607"/>
    </row>
    <row r="16" spans="1:54" ht="133.5" customHeight="1" thickBot="1" x14ac:dyDescent="0.3">
      <c r="A16" s="142"/>
      <c r="B16" s="606" t="s">
        <v>279</v>
      </c>
      <c r="C16" s="606"/>
      <c r="D16" s="606"/>
      <c r="E16" s="606"/>
      <c r="F16" s="606"/>
      <c r="G16" s="606"/>
      <c r="H16" s="606"/>
      <c r="I16" s="606"/>
      <c r="J16" s="606"/>
      <c r="K16" s="606"/>
      <c r="L16" s="606"/>
      <c r="M16" s="606"/>
      <c r="N16" s="606"/>
      <c r="O16" s="606"/>
      <c r="P16" s="606"/>
      <c r="Q16" s="606"/>
      <c r="R16" s="606"/>
      <c r="S16" s="606"/>
      <c r="T16" s="606"/>
      <c r="U16" s="606"/>
      <c r="V16" s="606"/>
      <c r="W16" s="606"/>
      <c r="Y16" s="606" t="s">
        <v>283</v>
      </c>
      <c r="Z16" s="606"/>
      <c r="AA16" s="606"/>
      <c r="AB16" s="606"/>
      <c r="AC16" s="606"/>
      <c r="AD16" s="606"/>
      <c r="AE16" s="606"/>
      <c r="AF16" s="606"/>
      <c r="AG16" s="606"/>
      <c r="AH16" s="606"/>
      <c r="AI16" s="606"/>
      <c r="AJ16" s="606"/>
      <c r="AK16" s="606"/>
      <c r="AL16" s="606"/>
      <c r="AM16" s="606"/>
      <c r="AN16" s="606"/>
      <c r="AO16" s="606"/>
      <c r="AP16" s="606"/>
      <c r="AQ16" s="606"/>
      <c r="AR16" s="606"/>
      <c r="AS16" s="606"/>
      <c r="AY16" s="229"/>
    </row>
    <row r="17" spans="1:45" x14ac:dyDescent="0.25">
      <c r="A17" s="142"/>
      <c r="B17" s="353"/>
      <c r="C17" s="372"/>
      <c r="D17" s="372"/>
      <c r="E17" s="372"/>
      <c r="F17" s="372"/>
      <c r="G17" s="372"/>
      <c r="H17" s="372"/>
      <c r="I17" s="372"/>
      <c r="J17" s="372"/>
      <c r="K17" s="373"/>
      <c r="L17" s="373"/>
      <c r="M17" s="373"/>
      <c r="N17" s="373"/>
      <c r="O17" s="373"/>
      <c r="P17" s="373"/>
      <c r="Q17" s="373"/>
      <c r="R17" s="373"/>
      <c r="S17" s="373"/>
      <c r="T17" s="373"/>
      <c r="U17" s="373"/>
      <c r="V17" s="373"/>
      <c r="W17" s="374"/>
      <c r="X17" s="447"/>
      <c r="Y17" s="375"/>
      <c r="Z17" s="373"/>
      <c r="AA17" s="373"/>
      <c r="AB17" s="373"/>
      <c r="AC17" s="373"/>
      <c r="AD17" s="373"/>
      <c r="AE17" s="373"/>
      <c r="AF17" s="354"/>
      <c r="AG17" s="354"/>
      <c r="AH17" s="354"/>
      <c r="AI17" s="354"/>
      <c r="AJ17" s="354"/>
      <c r="AK17" s="354"/>
      <c r="AL17" s="354"/>
      <c r="AM17" s="354"/>
      <c r="AN17" s="354"/>
      <c r="AO17" s="354"/>
      <c r="AP17" s="354"/>
      <c r="AQ17" s="354"/>
      <c r="AR17" s="354"/>
      <c r="AS17" s="355"/>
    </row>
    <row r="18" spans="1:45" ht="74.25" customHeight="1" x14ac:dyDescent="0.25">
      <c r="A18" s="142"/>
      <c r="B18" s="358"/>
      <c r="C18" s="376" t="s">
        <v>232</v>
      </c>
      <c r="D18" s="377"/>
      <c r="E18" s="377"/>
      <c r="F18" s="377"/>
      <c r="G18" s="377"/>
      <c r="H18" s="377"/>
      <c r="I18" s="377"/>
      <c r="J18" s="377"/>
      <c r="K18" s="447"/>
      <c r="L18" s="447"/>
      <c r="M18" s="447"/>
      <c r="N18" s="447"/>
      <c r="O18" s="447"/>
      <c r="P18" s="447"/>
      <c r="Q18" s="447"/>
      <c r="R18" s="447"/>
      <c r="S18" s="447"/>
      <c r="T18" s="447"/>
      <c r="U18" s="447"/>
      <c r="V18" s="447"/>
      <c r="W18" s="378"/>
      <c r="X18" s="447"/>
      <c r="Y18" s="379"/>
      <c r="Z18" s="447"/>
      <c r="AA18" s="447"/>
      <c r="AB18" s="447"/>
      <c r="AC18" s="447"/>
      <c r="AD18" s="447"/>
      <c r="AE18" s="447"/>
      <c r="AF18" s="356"/>
      <c r="AG18" s="356"/>
      <c r="AH18" s="356"/>
      <c r="AI18" s="356"/>
      <c r="AJ18" s="356"/>
      <c r="AK18" s="356"/>
      <c r="AL18" s="356"/>
      <c r="AM18" s="356"/>
      <c r="AN18" s="356"/>
      <c r="AO18" s="356"/>
      <c r="AP18" s="356"/>
      <c r="AQ18" s="356"/>
      <c r="AR18" s="356"/>
      <c r="AS18" s="359"/>
    </row>
    <row r="19" spans="1:45" ht="74.25" customHeight="1" x14ac:dyDescent="0.25">
      <c r="B19" s="360"/>
      <c r="C19" s="447"/>
      <c r="D19" s="447"/>
      <c r="E19" s="447"/>
      <c r="F19" s="447"/>
      <c r="G19" s="447"/>
      <c r="H19" s="447"/>
      <c r="I19" s="447"/>
      <c r="J19" s="447"/>
      <c r="K19" s="447"/>
      <c r="L19" s="447"/>
      <c r="M19" s="447"/>
      <c r="N19" s="447"/>
      <c r="O19" s="447"/>
      <c r="P19" s="447"/>
      <c r="Q19" s="447"/>
      <c r="R19" s="447"/>
      <c r="S19" s="447"/>
      <c r="T19" s="447"/>
      <c r="U19" s="447"/>
      <c r="V19" s="447"/>
      <c r="W19" s="378"/>
      <c r="X19" s="447"/>
      <c r="Y19" s="379"/>
      <c r="Z19" s="447"/>
      <c r="AA19" s="447"/>
      <c r="AB19" s="447"/>
      <c r="AC19" s="447"/>
      <c r="AD19" s="447"/>
      <c r="AE19" s="447"/>
      <c r="AF19" s="356"/>
      <c r="AG19" s="356"/>
      <c r="AH19" s="356"/>
      <c r="AI19" s="356"/>
      <c r="AJ19" s="356"/>
      <c r="AK19" s="356"/>
      <c r="AL19" s="356"/>
      <c r="AM19" s="356"/>
      <c r="AN19" s="356"/>
      <c r="AO19" s="356"/>
      <c r="AP19" s="356"/>
      <c r="AQ19" s="356"/>
      <c r="AR19" s="356"/>
      <c r="AS19" s="359"/>
    </row>
    <row r="20" spans="1:45" ht="74.25" customHeight="1" x14ac:dyDescent="0.25">
      <c r="B20" s="360"/>
      <c r="C20" s="380" t="s">
        <v>179</v>
      </c>
      <c r="D20" s="447"/>
      <c r="E20" s="447"/>
      <c r="F20" s="447"/>
      <c r="G20" s="447"/>
      <c r="H20" s="447"/>
      <c r="I20" s="447"/>
      <c r="J20" s="447"/>
      <c r="K20" s="447"/>
      <c r="L20" s="447"/>
      <c r="M20" s="447"/>
      <c r="N20" s="447"/>
      <c r="O20" s="447"/>
      <c r="P20" s="447"/>
      <c r="Q20" s="447"/>
      <c r="R20" s="447"/>
      <c r="S20" s="447"/>
      <c r="T20" s="447"/>
      <c r="U20" s="447"/>
      <c r="V20" s="447"/>
      <c r="W20" s="378"/>
      <c r="X20" s="447"/>
      <c r="Y20" s="379"/>
      <c r="Z20" s="447"/>
      <c r="AA20" s="447"/>
      <c r="AB20" s="447"/>
      <c r="AC20" s="447"/>
      <c r="AD20" s="447"/>
      <c r="AE20" s="447"/>
      <c r="AF20" s="356"/>
      <c r="AG20" s="356"/>
      <c r="AH20" s="356"/>
      <c r="AI20" s="356"/>
      <c r="AJ20" s="356"/>
      <c r="AK20" s="356"/>
      <c r="AL20" s="356"/>
      <c r="AM20" s="356"/>
      <c r="AN20" s="356"/>
      <c r="AO20" s="356"/>
      <c r="AP20" s="356"/>
      <c r="AQ20" s="356"/>
      <c r="AR20" s="356"/>
      <c r="AS20" s="359"/>
    </row>
    <row r="21" spans="1:45" ht="74.25" customHeight="1" x14ac:dyDescent="0.25">
      <c r="B21" s="360"/>
      <c r="C21" s="447"/>
      <c r="D21" s="447"/>
      <c r="E21" s="447"/>
      <c r="F21" s="447"/>
      <c r="G21" s="447"/>
      <c r="H21" s="447"/>
      <c r="I21" s="447"/>
      <c r="J21" s="447"/>
      <c r="K21" s="447"/>
      <c r="L21" s="447"/>
      <c r="M21" s="447"/>
      <c r="N21" s="447"/>
      <c r="O21" s="447"/>
      <c r="P21" s="447"/>
      <c r="Q21" s="447"/>
      <c r="R21" s="447"/>
      <c r="S21" s="447"/>
      <c r="T21" s="447"/>
      <c r="U21" s="447"/>
      <c r="V21" s="447"/>
      <c r="W21" s="378"/>
      <c r="X21" s="447"/>
      <c r="Y21" s="379"/>
      <c r="Z21" s="447"/>
      <c r="AA21" s="447"/>
      <c r="AB21" s="447"/>
      <c r="AC21" s="447"/>
      <c r="AD21" s="447"/>
      <c r="AE21" s="447"/>
      <c r="AF21" s="356"/>
      <c r="AG21" s="600" t="s">
        <v>230</v>
      </c>
      <c r="AH21" s="601"/>
      <c r="AI21" s="356"/>
      <c r="AJ21" s="356"/>
      <c r="AK21" s="356"/>
      <c r="AL21" s="356"/>
      <c r="AM21" s="356"/>
      <c r="AN21" s="356"/>
      <c r="AO21" s="356"/>
      <c r="AP21" s="356"/>
      <c r="AQ21" s="356"/>
      <c r="AR21" s="356"/>
      <c r="AS21" s="359"/>
    </row>
    <row r="22" spans="1:45" ht="74.25" customHeight="1" x14ac:dyDescent="0.25">
      <c r="B22" s="360"/>
      <c r="C22" s="380" t="s">
        <v>433</v>
      </c>
      <c r="D22" s="447"/>
      <c r="E22" s="448" t="s">
        <v>180</v>
      </c>
      <c r="F22" s="448" t="s">
        <v>183</v>
      </c>
      <c r="G22" s="382" t="s">
        <v>184</v>
      </c>
      <c r="H22" s="447"/>
      <c r="I22" s="447"/>
      <c r="J22" s="447"/>
      <c r="K22" s="447"/>
      <c r="L22" s="447"/>
      <c r="M22" s="447"/>
      <c r="N22" s="447"/>
      <c r="O22" s="447"/>
      <c r="P22" s="447"/>
      <c r="Q22" s="447"/>
      <c r="R22" s="447"/>
      <c r="S22" s="447"/>
      <c r="T22" s="447"/>
      <c r="U22" s="447"/>
      <c r="V22" s="447"/>
      <c r="W22" s="378"/>
      <c r="X22" s="447"/>
      <c r="Y22" s="379"/>
      <c r="Z22" s="447"/>
      <c r="AA22" s="447"/>
      <c r="AB22" s="447"/>
      <c r="AC22" s="383">
        <v>1</v>
      </c>
      <c r="AD22" s="448" t="s">
        <v>194</v>
      </c>
      <c r="AE22" s="382" t="s">
        <v>33</v>
      </c>
      <c r="AF22" s="236" t="s">
        <v>183</v>
      </c>
      <c r="AG22" s="602"/>
      <c r="AH22" s="603"/>
      <c r="AI22" s="356"/>
      <c r="AJ22" s="356"/>
      <c r="AK22" s="356"/>
      <c r="AL22" s="356"/>
      <c r="AM22" s="356"/>
      <c r="AN22" s="356"/>
      <c r="AO22" s="356"/>
      <c r="AP22" s="356"/>
      <c r="AQ22" s="356"/>
      <c r="AR22" s="356"/>
      <c r="AS22" s="359"/>
    </row>
    <row r="23" spans="1:45" ht="74.25" customHeight="1" x14ac:dyDescent="0.25">
      <c r="B23" s="360"/>
      <c r="C23" s="447"/>
      <c r="D23" s="447"/>
      <c r="E23" s="447"/>
      <c r="F23" s="447"/>
      <c r="G23" s="447"/>
      <c r="H23" s="447"/>
      <c r="I23" s="447"/>
      <c r="J23" s="447"/>
      <c r="K23" s="447"/>
      <c r="L23" s="447"/>
      <c r="M23" s="447"/>
      <c r="N23" s="447"/>
      <c r="O23" s="447"/>
      <c r="P23" s="447"/>
      <c r="Q23" s="447"/>
      <c r="R23" s="447"/>
      <c r="S23" s="447"/>
      <c r="T23" s="447"/>
      <c r="U23" s="447"/>
      <c r="V23" s="447"/>
      <c r="W23" s="378"/>
      <c r="X23" s="447"/>
      <c r="Y23" s="379"/>
      <c r="Z23" s="447"/>
      <c r="AA23" s="447"/>
      <c r="AB23" s="447"/>
      <c r="AC23" s="447"/>
      <c r="AD23" s="447"/>
      <c r="AE23" s="447"/>
      <c r="AF23" s="356"/>
      <c r="AG23" s="604"/>
      <c r="AH23" s="605"/>
      <c r="AI23" s="356"/>
      <c r="AJ23" s="356"/>
      <c r="AK23" s="356"/>
      <c r="AL23" s="356"/>
      <c r="AM23" s="356"/>
      <c r="AN23" s="356"/>
      <c r="AO23" s="356"/>
      <c r="AP23" s="356"/>
      <c r="AQ23" s="356"/>
      <c r="AR23" s="356"/>
      <c r="AS23" s="359"/>
    </row>
    <row r="24" spans="1:45" ht="74.25" customHeight="1" x14ac:dyDescent="0.25">
      <c r="B24" s="360"/>
      <c r="C24" s="380" t="s">
        <v>182</v>
      </c>
      <c r="D24" s="447"/>
      <c r="E24" s="447"/>
      <c r="F24" s="447"/>
      <c r="G24" s="447"/>
      <c r="H24" s="447"/>
      <c r="I24" s="447"/>
      <c r="J24" s="447"/>
      <c r="K24" s="447"/>
      <c r="L24" s="447"/>
      <c r="M24" s="447"/>
      <c r="N24" s="447"/>
      <c r="O24" s="447"/>
      <c r="P24" s="447"/>
      <c r="Q24" s="447"/>
      <c r="R24" s="447"/>
      <c r="S24" s="447"/>
      <c r="T24" s="447"/>
      <c r="U24" s="447"/>
      <c r="V24" s="447"/>
      <c r="W24" s="378"/>
      <c r="X24" s="447"/>
      <c r="Y24" s="379"/>
      <c r="Z24" s="447"/>
      <c r="AA24" s="447"/>
      <c r="AB24" s="447"/>
      <c r="AC24" s="447"/>
      <c r="AD24" s="447"/>
      <c r="AE24" s="447"/>
      <c r="AF24" s="356"/>
      <c r="AG24" s="356"/>
      <c r="AH24" s="356"/>
      <c r="AI24" s="356"/>
      <c r="AJ24" s="356"/>
      <c r="AK24" s="356"/>
      <c r="AL24" s="356"/>
      <c r="AM24" s="356"/>
      <c r="AN24" s="356"/>
      <c r="AO24" s="356"/>
      <c r="AP24" s="356"/>
      <c r="AQ24" s="356"/>
      <c r="AR24" s="356"/>
      <c r="AS24" s="359"/>
    </row>
    <row r="25" spans="1:45" ht="74.25" customHeight="1" x14ac:dyDescent="0.25">
      <c r="B25" s="360"/>
      <c r="C25" s="447"/>
      <c r="D25" s="447"/>
      <c r="E25" s="447"/>
      <c r="F25" s="447"/>
      <c r="G25" s="447"/>
      <c r="H25" s="447"/>
      <c r="I25" s="395" t="s">
        <v>188</v>
      </c>
      <c r="J25" s="448" t="s">
        <v>183</v>
      </c>
      <c r="K25" s="382" t="s">
        <v>231</v>
      </c>
      <c r="L25" s="447"/>
      <c r="M25" s="448" t="s">
        <v>180</v>
      </c>
      <c r="N25" s="448" t="s">
        <v>183</v>
      </c>
      <c r="O25" s="382" t="s">
        <v>190</v>
      </c>
      <c r="P25" s="448" t="s">
        <v>183</v>
      </c>
      <c r="Q25" s="447"/>
      <c r="R25" s="447"/>
      <c r="S25" s="447"/>
      <c r="T25" s="447"/>
      <c r="U25" s="447"/>
      <c r="V25" s="447"/>
      <c r="W25" s="378"/>
      <c r="X25" s="447"/>
      <c r="Y25" s="379"/>
      <c r="Z25" s="447"/>
      <c r="AA25" s="447"/>
      <c r="AB25" s="447"/>
      <c r="AC25" s="447"/>
      <c r="AD25" s="447"/>
      <c r="AE25" s="447"/>
      <c r="AF25" s="356"/>
      <c r="AG25" s="356"/>
      <c r="AH25" s="356"/>
      <c r="AI25" s="356"/>
      <c r="AJ25" s="356"/>
      <c r="AK25" s="356"/>
      <c r="AL25" s="356"/>
      <c r="AM25" s="356"/>
      <c r="AN25" s="356"/>
      <c r="AO25" s="356"/>
      <c r="AP25" s="356"/>
      <c r="AQ25" s="356"/>
      <c r="AR25" s="356"/>
      <c r="AS25" s="359"/>
    </row>
    <row r="26" spans="1:45" ht="74.25" customHeight="1" x14ac:dyDescent="0.25">
      <c r="B26" s="360"/>
      <c r="C26" s="380" t="s">
        <v>307</v>
      </c>
      <c r="D26" s="447"/>
      <c r="E26" s="447"/>
      <c r="F26" s="447"/>
      <c r="G26" s="447"/>
      <c r="H26" s="447"/>
      <c r="I26" s="447"/>
      <c r="J26" s="447"/>
      <c r="K26" s="447"/>
      <c r="L26" s="447"/>
      <c r="M26" s="447"/>
      <c r="N26" s="447"/>
      <c r="O26" s="447"/>
      <c r="P26" s="447"/>
      <c r="Q26" s="447"/>
      <c r="R26" s="447"/>
      <c r="S26" s="447"/>
      <c r="T26" s="447"/>
      <c r="U26" s="447"/>
      <c r="V26" s="447"/>
      <c r="W26" s="378"/>
      <c r="X26" s="447"/>
      <c r="Y26" s="379"/>
      <c r="Z26" s="447"/>
      <c r="AA26" s="447"/>
      <c r="AB26" s="447"/>
      <c r="AC26" s="447"/>
      <c r="AD26" s="447"/>
      <c r="AE26" s="447"/>
      <c r="AF26" s="356"/>
      <c r="AG26" s="356"/>
      <c r="AH26" s="356"/>
      <c r="AI26" s="356"/>
      <c r="AJ26" s="356"/>
      <c r="AK26" s="356"/>
      <c r="AL26" s="356"/>
      <c r="AM26" s="356"/>
      <c r="AN26" s="356"/>
      <c r="AO26" s="356"/>
      <c r="AP26" s="356"/>
      <c r="AQ26" s="356"/>
      <c r="AR26" s="356"/>
      <c r="AS26" s="359"/>
    </row>
    <row r="27" spans="1:45" ht="74.25" customHeight="1" x14ac:dyDescent="0.25">
      <c r="B27" s="360"/>
      <c r="C27" s="447"/>
      <c r="D27" s="447"/>
      <c r="E27" s="447"/>
      <c r="F27" s="447"/>
      <c r="G27" s="447"/>
      <c r="H27" s="447"/>
      <c r="I27" s="447"/>
      <c r="J27" s="447"/>
      <c r="K27" s="447"/>
      <c r="L27" s="447"/>
      <c r="M27" s="447"/>
      <c r="N27" s="447"/>
      <c r="O27" s="447"/>
      <c r="P27" s="447"/>
      <c r="Q27" s="447"/>
      <c r="R27" s="447"/>
      <c r="S27" s="447"/>
      <c r="T27" s="447"/>
      <c r="U27" s="447"/>
      <c r="V27" s="447"/>
      <c r="W27" s="378"/>
      <c r="X27" s="447"/>
      <c r="Y27" s="379"/>
      <c r="Z27" s="447"/>
      <c r="AA27" s="447"/>
      <c r="AB27" s="447"/>
      <c r="AC27" s="447"/>
      <c r="AD27" s="447"/>
      <c r="AE27" s="447"/>
      <c r="AF27" s="356"/>
      <c r="AG27" s="356"/>
      <c r="AH27" s="356"/>
      <c r="AI27" s="356"/>
      <c r="AJ27" s="356"/>
      <c r="AK27" s="356"/>
      <c r="AL27" s="356"/>
      <c r="AM27" s="356"/>
      <c r="AN27" s="356"/>
      <c r="AO27" s="356"/>
      <c r="AP27" s="356"/>
      <c r="AQ27" s="356"/>
      <c r="AR27" s="356"/>
      <c r="AS27" s="359"/>
    </row>
    <row r="28" spans="1:45" ht="74.25" customHeight="1" x14ac:dyDescent="0.25">
      <c r="B28" s="360"/>
      <c r="C28" s="380" t="s">
        <v>211</v>
      </c>
      <c r="D28" s="447"/>
      <c r="E28" s="448" t="s">
        <v>180</v>
      </c>
      <c r="F28" s="448" t="s">
        <v>183</v>
      </c>
      <c r="G28" s="382" t="s">
        <v>185</v>
      </c>
      <c r="H28" s="447"/>
      <c r="I28" s="447"/>
      <c r="J28" s="447"/>
      <c r="K28" s="447"/>
      <c r="L28" s="447"/>
      <c r="M28" s="447"/>
      <c r="N28" s="447"/>
      <c r="O28" s="447"/>
      <c r="P28" s="447"/>
      <c r="Q28" s="447"/>
      <c r="R28" s="447"/>
      <c r="S28" s="447"/>
      <c r="T28" s="447"/>
      <c r="U28" s="447"/>
      <c r="V28" s="447"/>
      <c r="W28" s="378"/>
      <c r="X28" s="447"/>
      <c r="Y28" s="379"/>
      <c r="Z28" s="447"/>
      <c r="AA28" s="447"/>
      <c r="AB28" s="447"/>
      <c r="AC28" s="447"/>
      <c r="AD28" s="447"/>
      <c r="AE28" s="447"/>
      <c r="AF28" s="356"/>
      <c r="AG28" s="356"/>
      <c r="AH28" s="356"/>
      <c r="AI28" s="356"/>
      <c r="AJ28" s="356"/>
      <c r="AK28" s="356"/>
      <c r="AL28" s="356"/>
      <c r="AM28" s="356"/>
      <c r="AN28" s="356"/>
      <c r="AO28" s="356"/>
      <c r="AP28" s="356"/>
      <c r="AQ28" s="356"/>
      <c r="AR28" s="356"/>
      <c r="AS28" s="359"/>
    </row>
    <row r="29" spans="1:45" ht="74.25" customHeight="1" x14ac:dyDescent="0.25">
      <c r="B29" s="360"/>
      <c r="C29" s="447"/>
      <c r="D29" s="447"/>
      <c r="E29" s="447"/>
      <c r="F29" s="447"/>
      <c r="G29" s="447"/>
      <c r="H29" s="447"/>
      <c r="I29" s="447"/>
      <c r="J29" s="447"/>
      <c r="K29" s="447"/>
      <c r="L29" s="447"/>
      <c r="M29" s="447"/>
      <c r="N29" s="447"/>
      <c r="O29" s="447"/>
      <c r="P29" s="447"/>
      <c r="Q29" s="447"/>
      <c r="R29" s="447"/>
      <c r="S29" s="447"/>
      <c r="T29" s="447"/>
      <c r="U29" s="447"/>
      <c r="V29" s="447"/>
      <c r="W29" s="378"/>
      <c r="X29" s="447"/>
      <c r="Y29" s="379"/>
      <c r="Z29" s="447"/>
      <c r="AA29" s="447"/>
      <c r="AB29" s="447"/>
      <c r="AC29" s="447"/>
      <c r="AD29" s="447"/>
      <c r="AE29" s="447"/>
      <c r="AF29" s="356"/>
      <c r="AG29" s="356"/>
      <c r="AH29" s="356"/>
      <c r="AI29" s="356"/>
      <c r="AJ29" s="356"/>
      <c r="AK29" s="356"/>
      <c r="AL29" s="356"/>
      <c r="AM29" s="356"/>
      <c r="AN29" s="356"/>
      <c r="AO29" s="356"/>
      <c r="AP29" s="356"/>
      <c r="AQ29" s="356"/>
      <c r="AR29" s="356"/>
      <c r="AS29" s="359"/>
    </row>
    <row r="30" spans="1:45" ht="74.25" customHeight="1" x14ac:dyDescent="0.25">
      <c r="B30" s="360"/>
      <c r="C30" s="380" t="s">
        <v>182</v>
      </c>
      <c r="D30" s="447"/>
      <c r="E30" s="447"/>
      <c r="F30" s="447"/>
      <c r="G30" s="447"/>
      <c r="H30" s="447"/>
      <c r="I30" s="447"/>
      <c r="J30" s="447"/>
      <c r="K30" s="447"/>
      <c r="L30" s="447"/>
      <c r="M30" s="447"/>
      <c r="N30" s="447"/>
      <c r="O30" s="383" t="s">
        <v>189</v>
      </c>
      <c r="P30" s="448" t="s">
        <v>183</v>
      </c>
      <c r="Q30" s="447"/>
      <c r="R30" s="447"/>
      <c r="S30" s="447"/>
      <c r="T30" s="447"/>
      <c r="U30" s="447"/>
      <c r="V30" s="447"/>
      <c r="W30" s="378"/>
      <c r="X30" s="447"/>
      <c r="Y30" s="379"/>
      <c r="Z30" s="447"/>
      <c r="AA30" s="447"/>
      <c r="AB30" s="447"/>
      <c r="AC30" s="447"/>
      <c r="AD30" s="447"/>
      <c r="AE30" s="447"/>
      <c r="AF30" s="356"/>
      <c r="AG30" s="356"/>
      <c r="AH30" s="356"/>
      <c r="AI30" s="356"/>
      <c r="AJ30" s="356"/>
      <c r="AK30" s="356"/>
      <c r="AL30" s="356"/>
      <c r="AM30" s="356"/>
      <c r="AN30" s="356"/>
      <c r="AO30" s="356"/>
      <c r="AP30" s="356"/>
      <c r="AQ30" s="356"/>
      <c r="AR30" s="356"/>
      <c r="AS30" s="359"/>
    </row>
    <row r="31" spans="1:45" ht="74.25" customHeight="1" x14ac:dyDescent="0.25">
      <c r="B31" s="360"/>
      <c r="C31" s="447"/>
      <c r="D31" s="447"/>
      <c r="E31" s="447"/>
      <c r="F31" s="447"/>
      <c r="G31" s="447"/>
      <c r="H31" s="447"/>
      <c r="I31" s="447"/>
      <c r="J31" s="447"/>
      <c r="K31" s="447"/>
      <c r="L31" s="447"/>
      <c r="M31" s="447"/>
      <c r="N31" s="447"/>
      <c r="O31" s="447"/>
      <c r="P31" s="447"/>
      <c r="Q31" s="447"/>
      <c r="R31" s="447"/>
      <c r="S31" s="447"/>
      <c r="T31" s="447"/>
      <c r="U31" s="447"/>
      <c r="V31" s="447"/>
      <c r="W31" s="378"/>
      <c r="X31" s="447"/>
      <c r="Y31" s="379"/>
      <c r="Z31" s="447"/>
      <c r="AA31" s="447"/>
      <c r="AB31" s="447"/>
      <c r="AC31" s="447"/>
      <c r="AD31" s="447"/>
      <c r="AE31" s="447"/>
      <c r="AF31" s="356"/>
      <c r="AG31" s="356"/>
      <c r="AH31" s="356"/>
      <c r="AI31" s="356"/>
      <c r="AJ31" s="356"/>
      <c r="AK31" s="356"/>
      <c r="AL31" s="356"/>
      <c r="AM31" s="356"/>
      <c r="AN31" s="356"/>
      <c r="AO31" s="356"/>
      <c r="AP31" s="356"/>
      <c r="AQ31" s="356"/>
      <c r="AR31" s="356"/>
      <c r="AS31" s="359"/>
    </row>
    <row r="32" spans="1:45" ht="74.25" customHeight="1" x14ac:dyDescent="0.25">
      <c r="B32" s="360"/>
      <c r="C32" s="380" t="s">
        <v>181</v>
      </c>
      <c r="D32" s="447"/>
      <c r="E32" s="447"/>
      <c r="F32" s="447"/>
      <c r="G32" s="447"/>
      <c r="H32" s="447"/>
      <c r="I32" s="447"/>
      <c r="J32" s="447"/>
      <c r="K32" s="447"/>
      <c r="L32" s="447"/>
      <c r="M32" s="447"/>
      <c r="N32" s="447"/>
      <c r="O32" s="447"/>
      <c r="P32" s="447"/>
      <c r="Q32" s="447"/>
      <c r="R32" s="394" t="s">
        <v>180</v>
      </c>
      <c r="S32" s="448" t="s">
        <v>183</v>
      </c>
      <c r="T32" s="382" t="s">
        <v>196</v>
      </c>
      <c r="U32" s="377"/>
      <c r="V32" s="382" t="s">
        <v>195</v>
      </c>
      <c r="W32" s="378"/>
      <c r="X32" s="447"/>
      <c r="Y32" s="379"/>
      <c r="Z32" s="448" t="s">
        <v>188</v>
      </c>
      <c r="AA32" s="448" t="s">
        <v>183</v>
      </c>
      <c r="AB32" s="382" t="s">
        <v>271</v>
      </c>
      <c r="AC32" s="448" t="s">
        <v>188</v>
      </c>
      <c r="AD32" s="448" t="s">
        <v>183</v>
      </c>
      <c r="AE32" s="382" t="s">
        <v>33</v>
      </c>
      <c r="AF32" s="356"/>
      <c r="AG32" s="356"/>
      <c r="AH32" s="356"/>
      <c r="AI32" s="356"/>
      <c r="AJ32" s="356"/>
      <c r="AK32" s="356"/>
      <c r="AL32" s="356"/>
      <c r="AM32" s="356"/>
      <c r="AN32" s="356"/>
      <c r="AO32" s="356"/>
      <c r="AP32" s="356"/>
      <c r="AQ32" s="356"/>
      <c r="AR32" s="356"/>
      <c r="AS32" s="359"/>
    </row>
    <row r="33" spans="2:45" ht="74.25" customHeight="1" x14ac:dyDescent="0.25">
      <c r="B33" s="360"/>
      <c r="C33" s="447"/>
      <c r="D33" s="447"/>
      <c r="E33" s="448" t="s">
        <v>180</v>
      </c>
      <c r="F33" s="448" t="s">
        <v>183</v>
      </c>
      <c r="G33" s="382" t="s">
        <v>186</v>
      </c>
      <c r="H33" s="447"/>
      <c r="I33" s="447"/>
      <c r="J33" s="447"/>
      <c r="K33" s="447"/>
      <c r="L33" s="447"/>
      <c r="M33" s="447"/>
      <c r="N33" s="447"/>
      <c r="O33" s="447"/>
      <c r="P33" s="447"/>
      <c r="Q33" s="447"/>
      <c r="R33" s="447"/>
      <c r="S33" s="447"/>
      <c r="T33" s="447"/>
      <c r="U33" s="447"/>
      <c r="V33" s="447"/>
      <c r="W33" s="378"/>
      <c r="X33" s="447"/>
      <c r="Y33" s="379"/>
      <c r="Z33" s="447"/>
      <c r="AA33" s="447"/>
      <c r="AB33" s="447"/>
      <c r="AC33" s="447"/>
      <c r="AD33" s="447"/>
      <c r="AE33" s="447"/>
      <c r="AF33" s="356"/>
      <c r="AG33" s="356"/>
      <c r="AH33" s="356"/>
      <c r="AI33" s="356"/>
      <c r="AJ33" s="356"/>
      <c r="AK33" s="356"/>
      <c r="AL33" s="356"/>
      <c r="AM33" s="356"/>
      <c r="AN33" s="356"/>
      <c r="AO33" s="356"/>
      <c r="AP33" s="356"/>
      <c r="AQ33" s="356"/>
      <c r="AR33" s="356"/>
      <c r="AS33" s="359"/>
    </row>
    <row r="34" spans="2:45" ht="74.25" customHeight="1" x14ac:dyDescent="0.25">
      <c r="B34" s="360"/>
      <c r="C34" s="376" t="s">
        <v>161</v>
      </c>
      <c r="D34" s="447"/>
      <c r="E34" s="447"/>
      <c r="F34" s="447"/>
      <c r="G34" s="447"/>
      <c r="H34" s="447"/>
      <c r="I34" s="382" t="s">
        <v>191</v>
      </c>
      <c r="J34" s="447"/>
      <c r="K34" s="447"/>
      <c r="L34" s="447"/>
      <c r="M34" s="447"/>
      <c r="N34" s="448" t="s">
        <v>183</v>
      </c>
      <c r="O34" s="382" t="s">
        <v>8</v>
      </c>
      <c r="P34" s="448" t="s">
        <v>183</v>
      </c>
      <c r="Q34" s="447"/>
      <c r="R34" s="447"/>
      <c r="S34" s="447"/>
      <c r="T34" s="447"/>
      <c r="U34" s="447"/>
      <c r="V34" s="447"/>
      <c r="W34" s="378"/>
      <c r="X34" s="447"/>
      <c r="Y34" s="379"/>
      <c r="Z34" s="447"/>
      <c r="AA34" s="447"/>
      <c r="AB34" s="447"/>
      <c r="AC34" s="447"/>
      <c r="AD34" s="447"/>
      <c r="AE34" s="447"/>
      <c r="AF34" s="356"/>
      <c r="AG34" s="356"/>
      <c r="AH34" s="356"/>
      <c r="AI34" s="356"/>
      <c r="AJ34" s="356"/>
      <c r="AK34" s="356"/>
      <c r="AL34" s="356"/>
      <c r="AM34" s="356"/>
      <c r="AN34" s="356"/>
      <c r="AO34" s="356"/>
      <c r="AP34" s="356"/>
      <c r="AQ34" s="356"/>
      <c r="AR34" s="356"/>
      <c r="AS34" s="359"/>
    </row>
    <row r="35" spans="2:45" ht="74.25" customHeight="1" x14ac:dyDescent="0.25">
      <c r="B35" s="360"/>
      <c r="C35" s="447"/>
      <c r="D35" s="447"/>
      <c r="E35" s="448" t="s">
        <v>180</v>
      </c>
      <c r="F35" s="448" t="s">
        <v>183</v>
      </c>
      <c r="G35" s="382" t="s">
        <v>192</v>
      </c>
      <c r="H35" s="447"/>
      <c r="I35" s="447"/>
      <c r="J35" s="447"/>
      <c r="K35" s="447"/>
      <c r="L35" s="447"/>
      <c r="M35" s="447"/>
      <c r="N35" s="447"/>
      <c r="O35" s="447"/>
      <c r="P35" s="447"/>
      <c r="Q35" s="447"/>
      <c r="R35" s="447"/>
      <c r="S35" s="447"/>
      <c r="T35" s="447"/>
      <c r="U35" s="447"/>
      <c r="V35" s="447"/>
      <c r="W35" s="378"/>
      <c r="X35" s="447"/>
      <c r="Y35" s="379"/>
      <c r="Z35" s="447"/>
      <c r="AA35" s="447"/>
      <c r="AB35" s="447"/>
      <c r="AC35" s="447"/>
      <c r="AD35" s="447"/>
      <c r="AE35" s="447"/>
      <c r="AF35" s="356"/>
      <c r="AG35" s="356"/>
      <c r="AH35" s="356"/>
      <c r="AI35" s="356"/>
      <c r="AJ35" s="356"/>
      <c r="AK35" s="356"/>
      <c r="AL35" s="356"/>
      <c r="AM35" s="356"/>
      <c r="AN35" s="356"/>
      <c r="AO35" s="356"/>
      <c r="AP35" s="356"/>
      <c r="AQ35" s="356"/>
      <c r="AR35" s="356"/>
      <c r="AS35" s="359"/>
    </row>
    <row r="36" spans="2:45" ht="74.25" customHeight="1" x14ac:dyDescent="0.25">
      <c r="B36" s="360"/>
      <c r="C36" s="380" t="s">
        <v>181</v>
      </c>
      <c r="D36" s="447"/>
      <c r="E36" s="447"/>
      <c r="F36" s="447"/>
      <c r="G36" s="447"/>
      <c r="H36" s="447"/>
      <c r="I36" s="447"/>
      <c r="J36" s="447"/>
      <c r="K36" s="447"/>
      <c r="L36" s="447"/>
      <c r="M36" s="447"/>
      <c r="N36" s="447"/>
      <c r="O36" s="447"/>
      <c r="P36" s="447"/>
      <c r="Q36" s="447"/>
      <c r="R36" s="447"/>
      <c r="S36" s="447"/>
      <c r="T36" s="447"/>
      <c r="U36" s="447"/>
      <c r="V36" s="447"/>
      <c r="W36" s="378"/>
      <c r="X36" s="447"/>
      <c r="Y36" s="379"/>
      <c r="Z36" s="447"/>
      <c r="AA36" s="447"/>
      <c r="AB36" s="447"/>
      <c r="AC36" s="447"/>
      <c r="AD36" s="447"/>
      <c r="AE36" s="447"/>
      <c r="AF36" s="356"/>
      <c r="AG36" s="356"/>
      <c r="AH36" s="356"/>
      <c r="AI36" s="356"/>
      <c r="AJ36" s="356"/>
      <c r="AK36" s="356"/>
      <c r="AL36" s="356"/>
      <c r="AM36" s="356"/>
      <c r="AN36" s="356"/>
      <c r="AO36" s="356"/>
      <c r="AP36" s="356"/>
      <c r="AQ36" s="356"/>
      <c r="AR36" s="356"/>
      <c r="AS36" s="359"/>
    </row>
    <row r="37" spans="2:45" ht="74.25" customHeight="1" x14ac:dyDescent="0.25">
      <c r="B37" s="360"/>
      <c r="C37" s="447"/>
      <c r="D37" s="447"/>
      <c r="E37" s="447"/>
      <c r="F37" s="447"/>
      <c r="G37" s="447"/>
      <c r="H37" s="447"/>
      <c r="I37" s="447"/>
      <c r="J37" s="447"/>
      <c r="K37" s="447"/>
      <c r="L37" s="447"/>
      <c r="M37" s="447"/>
      <c r="N37" s="447"/>
      <c r="O37" s="447"/>
      <c r="P37" s="447"/>
      <c r="Q37" s="447"/>
      <c r="R37" s="447"/>
      <c r="S37" s="447"/>
      <c r="T37" s="447"/>
      <c r="U37" s="447"/>
      <c r="V37" s="447"/>
      <c r="W37" s="378"/>
      <c r="X37" s="447"/>
      <c r="Y37" s="379"/>
      <c r="Z37" s="447"/>
      <c r="AA37" s="447"/>
      <c r="AB37" s="447"/>
      <c r="AC37" s="447"/>
      <c r="AD37" s="447"/>
      <c r="AE37" s="447"/>
      <c r="AF37" s="356"/>
      <c r="AG37" s="356"/>
      <c r="AH37" s="356"/>
      <c r="AI37" s="356"/>
      <c r="AJ37" s="356"/>
      <c r="AK37" s="356"/>
      <c r="AL37" s="356"/>
      <c r="AM37" s="356"/>
      <c r="AN37" s="356"/>
      <c r="AO37" s="356"/>
      <c r="AP37" s="356"/>
      <c r="AQ37" s="356"/>
      <c r="AR37" s="356"/>
      <c r="AS37" s="359"/>
    </row>
    <row r="38" spans="2:45" ht="74.25" customHeight="1" x14ac:dyDescent="0.25">
      <c r="B38" s="360"/>
      <c r="C38" s="380" t="s">
        <v>193</v>
      </c>
      <c r="D38" s="447"/>
      <c r="E38" s="447"/>
      <c r="F38" s="447"/>
      <c r="G38" s="447"/>
      <c r="H38" s="447"/>
      <c r="I38" s="447"/>
      <c r="J38" s="447"/>
      <c r="K38" s="447"/>
      <c r="L38" s="447"/>
      <c r="M38" s="383">
        <v>1</v>
      </c>
      <c r="N38" s="448" t="s">
        <v>194</v>
      </c>
      <c r="O38" s="382" t="s">
        <v>197</v>
      </c>
      <c r="P38" s="448" t="s">
        <v>183</v>
      </c>
      <c r="Q38" s="447"/>
      <c r="R38" s="447"/>
      <c r="S38" s="447"/>
      <c r="T38" s="447"/>
      <c r="U38" s="447"/>
      <c r="V38" s="447"/>
      <c r="W38" s="378"/>
      <c r="X38" s="447"/>
      <c r="Y38" s="379"/>
      <c r="Z38" s="447"/>
      <c r="AA38" s="447"/>
      <c r="AB38" s="447"/>
      <c r="AC38" s="447"/>
      <c r="AD38" s="447"/>
      <c r="AE38" s="447"/>
      <c r="AF38" s="356"/>
      <c r="AG38" s="356"/>
      <c r="AH38" s="356"/>
      <c r="AI38" s="356"/>
      <c r="AJ38" s="356"/>
      <c r="AK38" s="356"/>
      <c r="AL38" s="356"/>
      <c r="AM38" s="356"/>
      <c r="AN38" s="356"/>
      <c r="AO38" s="356"/>
      <c r="AP38" s="356"/>
      <c r="AQ38" s="356"/>
      <c r="AR38" s="356"/>
      <c r="AS38" s="359"/>
    </row>
    <row r="39" spans="2:45" ht="74.25" customHeight="1" x14ac:dyDescent="0.25">
      <c r="B39" s="360"/>
      <c r="C39" s="447"/>
      <c r="D39" s="447"/>
      <c r="E39" s="448" t="s">
        <v>180</v>
      </c>
      <c r="F39" s="448" t="s">
        <v>183</v>
      </c>
      <c r="G39" s="382" t="s">
        <v>198</v>
      </c>
      <c r="H39" s="447"/>
      <c r="I39" s="447"/>
      <c r="J39" s="447"/>
      <c r="K39" s="447"/>
      <c r="L39" s="447"/>
      <c r="M39" s="447"/>
      <c r="N39" s="447"/>
      <c r="O39" s="447"/>
      <c r="P39" s="447"/>
      <c r="Q39" s="447"/>
      <c r="R39" s="447"/>
      <c r="S39" s="447"/>
      <c r="T39" s="447"/>
      <c r="U39" s="447"/>
      <c r="V39" s="447"/>
      <c r="W39" s="378"/>
      <c r="X39" s="447"/>
      <c r="Y39" s="379"/>
      <c r="Z39" s="447"/>
      <c r="AA39" s="447"/>
      <c r="AB39" s="447"/>
      <c r="AC39" s="447"/>
      <c r="AD39" s="447"/>
      <c r="AE39" s="447"/>
      <c r="AF39" s="356"/>
      <c r="AG39" s="356"/>
      <c r="AH39" s="356"/>
      <c r="AI39" s="356"/>
      <c r="AJ39" s="356"/>
      <c r="AK39" s="356"/>
      <c r="AL39" s="356"/>
      <c r="AM39" s="356"/>
      <c r="AN39" s="356"/>
      <c r="AO39" s="356"/>
      <c r="AP39" s="356"/>
      <c r="AQ39" s="356"/>
      <c r="AR39" s="356"/>
      <c r="AS39" s="359"/>
    </row>
    <row r="40" spans="2:45" ht="74.25" customHeight="1" x14ac:dyDescent="0.25">
      <c r="B40" s="360"/>
      <c r="C40" s="380" t="s">
        <v>213</v>
      </c>
      <c r="D40" s="447"/>
      <c r="E40" s="447"/>
      <c r="F40" s="447"/>
      <c r="G40" s="447"/>
      <c r="H40" s="447"/>
      <c r="I40" s="447"/>
      <c r="J40" s="447"/>
      <c r="K40" s="447"/>
      <c r="L40" s="447"/>
      <c r="M40" s="447"/>
      <c r="N40" s="447"/>
      <c r="O40" s="447"/>
      <c r="P40" s="447"/>
      <c r="Q40" s="447"/>
      <c r="R40" s="447"/>
      <c r="S40" s="447"/>
      <c r="T40" s="447"/>
      <c r="U40" s="447"/>
      <c r="V40" s="447"/>
      <c r="W40" s="378"/>
      <c r="X40" s="447"/>
      <c r="Y40" s="379"/>
      <c r="Z40" s="447"/>
      <c r="AA40" s="447"/>
      <c r="AB40" s="447"/>
      <c r="AC40" s="447"/>
      <c r="AD40" s="447"/>
      <c r="AE40" s="447"/>
      <c r="AF40" s="356"/>
      <c r="AG40" s="356"/>
      <c r="AH40" s="356"/>
      <c r="AI40" s="356"/>
      <c r="AJ40" s="356"/>
      <c r="AK40" s="356"/>
      <c r="AL40" s="356"/>
      <c r="AM40" s="356"/>
      <c r="AN40" s="356"/>
      <c r="AO40" s="356"/>
      <c r="AP40" s="356"/>
      <c r="AQ40" s="356"/>
      <c r="AR40" s="356"/>
      <c r="AS40" s="359"/>
    </row>
    <row r="41" spans="2:45" ht="74.25" customHeight="1" x14ac:dyDescent="0.25">
      <c r="B41" s="360"/>
      <c r="C41" s="447"/>
      <c r="D41" s="447"/>
      <c r="E41" s="447"/>
      <c r="F41" s="447"/>
      <c r="G41" s="447"/>
      <c r="H41" s="447"/>
      <c r="I41" s="382" t="s">
        <v>191</v>
      </c>
      <c r="J41" s="448" t="s">
        <v>183</v>
      </c>
      <c r="K41" s="447"/>
      <c r="L41" s="447"/>
      <c r="M41" s="447"/>
      <c r="N41" s="447"/>
      <c r="O41" s="447"/>
      <c r="P41" s="447"/>
      <c r="Q41" s="447"/>
      <c r="R41" s="447"/>
      <c r="S41" s="447"/>
      <c r="T41" s="447"/>
      <c r="U41" s="447"/>
      <c r="V41" s="447"/>
      <c r="W41" s="378"/>
      <c r="X41" s="447"/>
      <c r="Y41" s="379"/>
      <c r="Z41" s="447"/>
      <c r="AA41" s="447"/>
      <c r="AB41" s="447"/>
      <c r="AC41" s="447"/>
      <c r="AD41" s="447"/>
      <c r="AE41" s="447"/>
      <c r="AF41" s="356"/>
      <c r="AG41" s="356"/>
      <c r="AH41" s="356"/>
      <c r="AI41" s="356"/>
      <c r="AJ41" s="356"/>
      <c r="AK41" s="356"/>
      <c r="AL41" s="356"/>
      <c r="AM41" s="356"/>
      <c r="AN41" s="356"/>
      <c r="AO41" s="356"/>
      <c r="AP41" s="356"/>
      <c r="AQ41" s="356"/>
      <c r="AR41" s="356"/>
      <c r="AS41" s="359"/>
    </row>
    <row r="42" spans="2:45" ht="74.25" customHeight="1" x14ac:dyDescent="0.25">
      <c r="B42" s="360"/>
      <c r="C42" s="380" t="s">
        <v>193</v>
      </c>
      <c r="D42" s="447"/>
      <c r="E42" s="447"/>
      <c r="F42" s="447"/>
      <c r="G42" s="447"/>
      <c r="H42" s="447"/>
      <c r="I42" s="447"/>
      <c r="J42" s="447"/>
      <c r="K42" s="447"/>
      <c r="L42" s="447"/>
      <c r="M42" s="447"/>
      <c r="N42" s="447"/>
      <c r="O42" s="447"/>
      <c r="P42" s="447"/>
      <c r="Q42" s="447"/>
      <c r="R42" s="447"/>
      <c r="S42" s="447"/>
      <c r="T42" s="447"/>
      <c r="U42" s="447"/>
      <c r="V42" s="447"/>
      <c r="W42" s="378"/>
      <c r="X42" s="447"/>
      <c r="Y42" s="379"/>
      <c r="Z42" s="447"/>
      <c r="AA42" s="447"/>
      <c r="AB42" s="447"/>
      <c r="AC42" s="447"/>
      <c r="AD42" s="447"/>
      <c r="AE42" s="447"/>
      <c r="AF42" s="356"/>
      <c r="AG42" s="356"/>
      <c r="AH42" s="356"/>
      <c r="AI42" s="356"/>
      <c r="AJ42" s="356"/>
      <c r="AK42" s="356"/>
      <c r="AL42" s="356"/>
      <c r="AM42" s="356"/>
      <c r="AN42" s="356"/>
      <c r="AO42" s="356"/>
      <c r="AP42" s="356"/>
      <c r="AQ42" s="356"/>
      <c r="AR42" s="356"/>
      <c r="AS42" s="359"/>
    </row>
    <row r="43" spans="2:45" ht="74.25" customHeight="1" x14ac:dyDescent="0.25">
      <c r="B43" s="360"/>
      <c r="C43" s="447"/>
      <c r="D43" s="447"/>
      <c r="E43" s="394" t="s">
        <v>180</v>
      </c>
      <c r="F43" s="448" t="s">
        <v>183</v>
      </c>
      <c r="G43" s="382" t="s">
        <v>201</v>
      </c>
      <c r="H43" s="447"/>
      <c r="I43" s="447"/>
      <c r="J43" s="447"/>
      <c r="K43" s="447"/>
      <c r="L43" s="447"/>
      <c r="M43" s="447"/>
      <c r="N43" s="447"/>
      <c r="O43" s="447"/>
      <c r="P43" s="447"/>
      <c r="Q43" s="447"/>
      <c r="R43" s="447"/>
      <c r="S43" s="447"/>
      <c r="T43" s="447"/>
      <c r="U43" s="447"/>
      <c r="V43" s="447"/>
      <c r="W43" s="378"/>
      <c r="X43" s="447"/>
      <c r="Y43" s="379"/>
      <c r="Z43" s="447"/>
      <c r="AA43" s="447"/>
      <c r="AB43" s="447"/>
      <c r="AC43" s="447"/>
      <c r="AD43" s="447"/>
      <c r="AE43" s="447"/>
      <c r="AF43" s="356"/>
      <c r="AG43" s="356"/>
      <c r="AH43" s="356"/>
      <c r="AI43" s="356"/>
      <c r="AJ43" s="356"/>
      <c r="AK43" s="356"/>
      <c r="AL43" s="356"/>
      <c r="AM43" s="356"/>
      <c r="AN43" s="356"/>
      <c r="AO43" s="356"/>
      <c r="AP43" s="356"/>
      <c r="AQ43" s="356"/>
      <c r="AR43" s="356"/>
      <c r="AS43" s="359"/>
    </row>
    <row r="44" spans="2:45" ht="74.25" customHeight="1" x14ac:dyDescent="0.25">
      <c r="B44" s="360"/>
      <c r="C44" s="380" t="s">
        <v>213</v>
      </c>
      <c r="D44" s="447"/>
      <c r="E44" s="447"/>
      <c r="F44" s="447"/>
      <c r="G44" s="447"/>
      <c r="H44" s="447"/>
      <c r="I44" s="447"/>
      <c r="J44" s="447"/>
      <c r="K44" s="447"/>
      <c r="L44" s="447"/>
      <c r="M44" s="447"/>
      <c r="N44" s="447"/>
      <c r="O44" s="447"/>
      <c r="P44" s="447"/>
      <c r="Q44" s="447"/>
      <c r="R44" s="447"/>
      <c r="S44" s="447"/>
      <c r="T44" s="447"/>
      <c r="U44" s="447"/>
      <c r="V44" s="447"/>
      <c r="W44" s="378"/>
      <c r="X44" s="447"/>
      <c r="Y44" s="379"/>
      <c r="Z44" s="447"/>
      <c r="AA44" s="447"/>
      <c r="AB44" s="447"/>
      <c r="AC44" s="447"/>
      <c r="AD44" s="447"/>
      <c r="AE44" s="447"/>
      <c r="AF44" s="356"/>
      <c r="AG44" s="356"/>
      <c r="AH44" s="356"/>
      <c r="AI44" s="356"/>
      <c r="AJ44" s="356"/>
      <c r="AK44" s="356"/>
      <c r="AL44" s="356"/>
      <c r="AM44" s="356"/>
      <c r="AN44" s="356"/>
      <c r="AO44" s="356"/>
      <c r="AP44" s="356"/>
      <c r="AQ44" s="356"/>
      <c r="AR44" s="356"/>
      <c r="AS44" s="359"/>
    </row>
    <row r="45" spans="2:45" ht="74.25" customHeight="1" thickBot="1" x14ac:dyDescent="0.3">
      <c r="B45" s="361"/>
      <c r="C45" s="384"/>
      <c r="D45" s="384"/>
      <c r="E45" s="384"/>
      <c r="F45" s="384"/>
      <c r="G45" s="384"/>
      <c r="H45" s="384"/>
      <c r="I45" s="384"/>
      <c r="J45" s="384"/>
      <c r="K45" s="384"/>
      <c r="L45" s="384"/>
      <c r="M45" s="384"/>
      <c r="N45" s="384"/>
      <c r="O45" s="384"/>
      <c r="P45" s="384"/>
      <c r="Q45" s="384"/>
      <c r="R45" s="384"/>
      <c r="S45" s="384"/>
      <c r="T45" s="384"/>
      <c r="U45" s="384"/>
      <c r="V45" s="384"/>
      <c r="W45" s="385"/>
      <c r="X45" s="447"/>
      <c r="Y45" s="379"/>
      <c r="Z45" s="447"/>
      <c r="AA45" s="447"/>
      <c r="AB45" s="447"/>
      <c r="AC45" s="447"/>
      <c r="AD45" s="447"/>
      <c r="AE45" s="447"/>
      <c r="AF45" s="356"/>
      <c r="AG45" s="356"/>
      <c r="AH45" s="356"/>
      <c r="AI45" s="356"/>
      <c r="AJ45" s="356"/>
      <c r="AK45" s="356"/>
      <c r="AL45" s="356"/>
      <c r="AM45" s="356"/>
      <c r="AN45" s="356"/>
      <c r="AO45" s="356"/>
      <c r="AP45" s="356"/>
      <c r="AQ45" s="356"/>
      <c r="AR45" s="356"/>
      <c r="AS45" s="359"/>
    </row>
    <row r="46" spans="2:45" ht="74.25" customHeight="1" thickBot="1" x14ac:dyDescent="0.3">
      <c r="B46" s="606" t="s">
        <v>280</v>
      </c>
      <c r="C46" s="606"/>
      <c r="D46" s="606"/>
      <c r="E46" s="606"/>
      <c r="F46" s="606"/>
      <c r="G46" s="606"/>
      <c r="H46" s="606"/>
      <c r="I46" s="606"/>
      <c r="J46" s="606"/>
      <c r="K46" s="606"/>
      <c r="L46" s="606"/>
      <c r="M46" s="606"/>
      <c r="N46" s="606"/>
      <c r="O46" s="606"/>
      <c r="P46" s="606"/>
      <c r="Q46" s="606"/>
      <c r="R46" s="606"/>
      <c r="S46" s="606"/>
      <c r="T46" s="606"/>
      <c r="U46" s="606"/>
      <c r="V46" s="606"/>
      <c r="W46" s="606"/>
      <c r="X46" s="386"/>
      <c r="Y46" s="379"/>
      <c r="Z46" s="447"/>
      <c r="AA46" s="447"/>
      <c r="AB46" s="447"/>
      <c r="AC46" s="447"/>
      <c r="AD46" s="447"/>
      <c r="AE46" s="447"/>
      <c r="AF46" s="356"/>
      <c r="AG46" s="356"/>
      <c r="AH46" s="356"/>
      <c r="AI46" s="356"/>
      <c r="AJ46" s="356"/>
      <c r="AK46" s="356"/>
      <c r="AL46" s="356"/>
      <c r="AM46" s="356"/>
      <c r="AN46" s="356"/>
      <c r="AO46" s="356"/>
      <c r="AP46" s="356"/>
      <c r="AQ46" s="356"/>
      <c r="AR46" s="356"/>
      <c r="AS46" s="359"/>
    </row>
    <row r="47" spans="2:45" ht="74.25" customHeight="1" x14ac:dyDescent="0.25">
      <c r="B47" s="357"/>
      <c r="C47" s="373"/>
      <c r="D47" s="373"/>
      <c r="E47" s="373"/>
      <c r="F47" s="373"/>
      <c r="G47" s="373"/>
      <c r="H47" s="373"/>
      <c r="I47" s="373"/>
      <c r="J47" s="373"/>
      <c r="K47" s="373"/>
      <c r="L47" s="373"/>
      <c r="M47" s="373"/>
      <c r="N47" s="373"/>
      <c r="O47" s="373"/>
      <c r="P47" s="373"/>
      <c r="Q47" s="373"/>
      <c r="R47" s="373"/>
      <c r="S47" s="373"/>
      <c r="T47" s="373"/>
      <c r="U47" s="373"/>
      <c r="V47" s="373"/>
      <c r="W47" s="374"/>
      <c r="X47" s="447"/>
      <c r="Y47" s="379"/>
      <c r="Z47" s="447"/>
      <c r="AA47" s="447"/>
      <c r="AB47" s="447"/>
      <c r="AC47" s="447"/>
      <c r="AD47" s="447"/>
      <c r="AE47" s="447"/>
      <c r="AF47" s="356"/>
      <c r="AG47" s="356"/>
      <c r="AH47" s="356"/>
      <c r="AI47" s="356"/>
      <c r="AJ47" s="356"/>
      <c r="AK47" s="356"/>
      <c r="AL47" s="356"/>
      <c r="AM47" s="356"/>
      <c r="AN47" s="356"/>
      <c r="AO47" s="356"/>
      <c r="AP47" s="356"/>
      <c r="AQ47" s="356"/>
      <c r="AR47" s="356"/>
      <c r="AS47" s="359"/>
    </row>
    <row r="48" spans="2:45" ht="74.25" customHeight="1" x14ac:dyDescent="0.25">
      <c r="B48" s="360"/>
      <c r="C48" s="380" t="s">
        <v>200</v>
      </c>
      <c r="D48" s="447"/>
      <c r="E48" s="447"/>
      <c r="F48" s="447"/>
      <c r="G48" s="447"/>
      <c r="H48" s="447"/>
      <c r="I48" s="447"/>
      <c r="J48" s="447"/>
      <c r="K48" s="447"/>
      <c r="L48" s="447"/>
      <c r="M48" s="447"/>
      <c r="N48" s="447"/>
      <c r="O48" s="447"/>
      <c r="P48" s="447"/>
      <c r="Q48" s="447"/>
      <c r="R48" s="447"/>
      <c r="S48" s="447"/>
      <c r="T48" s="447"/>
      <c r="U48" s="447"/>
      <c r="V48" s="447"/>
      <c r="W48" s="378"/>
      <c r="X48" s="447"/>
      <c r="Y48" s="379"/>
      <c r="Z48" s="447"/>
      <c r="AA48" s="447"/>
      <c r="AB48" s="447"/>
      <c r="AC48" s="447"/>
      <c r="AD48" s="447"/>
      <c r="AE48" s="447"/>
      <c r="AF48" s="356"/>
      <c r="AG48" s="356"/>
      <c r="AH48" s="356"/>
      <c r="AI48" s="356"/>
      <c r="AJ48" s="356"/>
      <c r="AK48" s="356"/>
      <c r="AL48" s="356"/>
      <c r="AM48" s="356"/>
      <c r="AN48" s="356"/>
      <c r="AO48" s="356"/>
      <c r="AP48" s="356"/>
      <c r="AQ48" s="356"/>
      <c r="AR48" s="356"/>
      <c r="AS48" s="359"/>
    </row>
    <row r="49" spans="2:45" ht="74.25" customHeight="1" x14ac:dyDescent="0.25">
      <c r="B49" s="360"/>
      <c r="C49" s="447"/>
      <c r="D49" s="447"/>
      <c r="E49" s="447"/>
      <c r="F49" s="447"/>
      <c r="G49" s="447"/>
      <c r="H49" s="447"/>
      <c r="I49" s="447"/>
      <c r="J49" s="447"/>
      <c r="K49" s="447"/>
      <c r="L49" s="447"/>
      <c r="M49" s="447"/>
      <c r="N49" s="447"/>
      <c r="O49" s="447"/>
      <c r="P49" s="447"/>
      <c r="Q49" s="447"/>
      <c r="R49" s="447"/>
      <c r="S49" s="447"/>
      <c r="T49" s="447"/>
      <c r="U49" s="447"/>
      <c r="V49" s="447"/>
      <c r="W49" s="378"/>
      <c r="X49" s="447"/>
      <c r="Y49" s="379"/>
      <c r="Z49" s="447"/>
      <c r="AA49" s="447"/>
      <c r="AB49" s="447"/>
      <c r="AC49" s="447"/>
      <c r="AD49" s="447"/>
      <c r="AE49" s="447"/>
      <c r="AF49" s="356"/>
      <c r="AG49" s="356"/>
      <c r="AH49" s="356"/>
      <c r="AI49" s="356"/>
      <c r="AJ49" s="356"/>
      <c r="AK49" s="356"/>
      <c r="AL49" s="356"/>
      <c r="AM49" s="356"/>
      <c r="AN49" s="356"/>
      <c r="AO49" s="356"/>
      <c r="AP49" s="356"/>
      <c r="AQ49" s="356"/>
      <c r="AR49" s="356"/>
      <c r="AS49" s="359"/>
    </row>
    <row r="50" spans="2:45" ht="74.25" customHeight="1" x14ac:dyDescent="0.25">
      <c r="B50" s="360"/>
      <c r="C50" s="383">
        <v>1</v>
      </c>
      <c r="D50" s="597" t="s">
        <v>194</v>
      </c>
      <c r="E50" s="598"/>
      <c r="F50" s="599"/>
      <c r="G50" s="380" t="s">
        <v>200</v>
      </c>
      <c r="H50" s="447"/>
      <c r="I50" s="447"/>
      <c r="J50" s="447"/>
      <c r="K50" s="447"/>
      <c r="L50" s="447"/>
      <c r="M50" s="447"/>
      <c r="N50" s="447"/>
      <c r="O50" s="447"/>
      <c r="P50" s="447"/>
      <c r="Q50" s="447"/>
      <c r="R50" s="447"/>
      <c r="S50" s="447"/>
      <c r="T50" s="447"/>
      <c r="U50" s="447"/>
      <c r="V50" s="447"/>
      <c r="W50" s="378"/>
      <c r="X50" s="447"/>
      <c r="Y50" s="379"/>
      <c r="Z50" s="447"/>
      <c r="AA50" s="447"/>
      <c r="AB50" s="447"/>
      <c r="AC50" s="447"/>
      <c r="AD50" s="447"/>
      <c r="AE50" s="447"/>
      <c r="AF50" s="356"/>
      <c r="AG50" s="356"/>
      <c r="AH50" s="356"/>
      <c r="AI50" s="356"/>
      <c r="AJ50" s="356"/>
      <c r="AK50" s="356"/>
      <c r="AL50" s="356"/>
      <c r="AM50" s="356"/>
      <c r="AN50" s="356"/>
      <c r="AO50" s="356"/>
      <c r="AP50" s="356"/>
      <c r="AQ50" s="356"/>
      <c r="AR50" s="356"/>
      <c r="AS50" s="359"/>
    </row>
    <row r="51" spans="2:45" ht="74.25" customHeight="1" x14ac:dyDescent="0.25">
      <c r="B51" s="360"/>
      <c r="C51" s="447"/>
      <c r="D51" s="447"/>
      <c r="E51" s="447"/>
      <c r="F51" s="447"/>
      <c r="G51" s="447"/>
      <c r="H51" s="447"/>
      <c r="I51" s="447"/>
      <c r="J51" s="447"/>
      <c r="K51" s="447"/>
      <c r="L51" s="447"/>
      <c r="M51" s="447"/>
      <c r="N51" s="447"/>
      <c r="O51" s="447"/>
      <c r="P51" s="447"/>
      <c r="Q51" s="447"/>
      <c r="R51" s="447"/>
      <c r="S51" s="447"/>
      <c r="T51" s="447"/>
      <c r="U51" s="447"/>
      <c r="V51" s="447"/>
      <c r="W51" s="378"/>
      <c r="X51" s="447"/>
      <c r="Y51" s="379"/>
      <c r="Z51" s="447"/>
      <c r="AA51" s="447"/>
      <c r="AB51" s="447"/>
      <c r="AC51" s="447"/>
      <c r="AD51" s="447"/>
      <c r="AE51" s="447"/>
      <c r="AF51" s="356"/>
      <c r="AG51" s="356"/>
      <c r="AH51" s="356"/>
      <c r="AI51" s="356"/>
      <c r="AJ51" s="356"/>
      <c r="AK51" s="356"/>
      <c r="AL51" s="356"/>
      <c r="AM51" s="356"/>
      <c r="AN51" s="356"/>
      <c r="AO51" s="356"/>
      <c r="AP51" s="356"/>
      <c r="AQ51" s="356"/>
      <c r="AR51" s="356"/>
      <c r="AS51" s="359"/>
    </row>
    <row r="52" spans="2:45" ht="74.25" customHeight="1" x14ac:dyDescent="0.25">
      <c r="B52" s="360"/>
      <c r="C52" s="383" t="s">
        <v>189</v>
      </c>
      <c r="D52" s="447"/>
      <c r="E52" s="447"/>
      <c r="F52" s="447"/>
      <c r="G52" s="447"/>
      <c r="H52" s="447"/>
      <c r="I52" s="394" t="s">
        <v>180</v>
      </c>
      <c r="J52" s="448" t="s">
        <v>183</v>
      </c>
      <c r="K52" s="382" t="s">
        <v>199</v>
      </c>
      <c r="L52" s="377"/>
      <c r="M52" s="382" t="s">
        <v>317</v>
      </c>
      <c r="N52" s="447"/>
      <c r="O52" s="447"/>
      <c r="P52" s="447"/>
      <c r="Q52" s="447"/>
      <c r="R52" s="447"/>
      <c r="S52" s="447"/>
      <c r="T52" s="447"/>
      <c r="U52" s="447"/>
      <c r="V52" s="447"/>
      <c r="W52" s="378"/>
      <c r="X52" s="447"/>
      <c r="Y52" s="379"/>
      <c r="Z52" s="447"/>
      <c r="AA52" s="447"/>
      <c r="AB52" s="447"/>
      <c r="AC52" s="447"/>
      <c r="AD52" s="447"/>
      <c r="AE52" s="447"/>
      <c r="AF52" s="356"/>
      <c r="AG52" s="356"/>
      <c r="AH52" s="356"/>
      <c r="AI52" s="356"/>
      <c r="AJ52" s="356"/>
      <c r="AK52" s="356"/>
      <c r="AL52" s="356"/>
      <c r="AM52" s="356"/>
      <c r="AN52" s="356"/>
      <c r="AO52" s="356"/>
      <c r="AP52" s="356"/>
      <c r="AQ52" s="356"/>
      <c r="AR52" s="356"/>
      <c r="AS52" s="359"/>
    </row>
    <row r="53" spans="2:45" ht="74.25" customHeight="1" x14ac:dyDescent="0.25">
      <c r="B53" s="360"/>
      <c r="C53" s="447"/>
      <c r="D53" s="447"/>
      <c r="E53" s="447"/>
      <c r="F53" s="447"/>
      <c r="G53" s="447"/>
      <c r="H53" s="447"/>
      <c r="I53" s="447"/>
      <c r="J53" s="447"/>
      <c r="K53" s="447"/>
      <c r="L53" s="447"/>
      <c r="M53" s="447"/>
      <c r="N53" s="447"/>
      <c r="O53" s="447"/>
      <c r="P53" s="447"/>
      <c r="Q53" s="447"/>
      <c r="R53" s="447"/>
      <c r="S53" s="447"/>
      <c r="T53" s="447"/>
      <c r="U53" s="447"/>
      <c r="V53" s="447"/>
      <c r="W53" s="378"/>
      <c r="X53" s="447"/>
      <c r="Y53" s="379"/>
      <c r="Z53" s="447"/>
      <c r="AA53" s="447"/>
      <c r="AB53" s="447"/>
      <c r="AC53" s="447"/>
      <c r="AD53" s="447"/>
      <c r="AE53" s="447"/>
      <c r="AF53" s="356"/>
      <c r="AG53" s="356"/>
      <c r="AH53" s="356"/>
      <c r="AI53" s="356"/>
      <c r="AJ53" s="356"/>
      <c r="AK53" s="356"/>
      <c r="AL53" s="356"/>
      <c r="AM53" s="356"/>
      <c r="AN53" s="356"/>
      <c r="AO53" s="356"/>
      <c r="AP53" s="356"/>
      <c r="AQ53" s="356"/>
      <c r="AR53" s="356"/>
      <c r="AS53" s="359"/>
    </row>
    <row r="54" spans="2:45" ht="74.25" customHeight="1" x14ac:dyDescent="0.25">
      <c r="B54" s="360"/>
      <c r="C54" s="380" t="s">
        <v>248</v>
      </c>
      <c r="D54" s="447"/>
      <c r="E54" s="447"/>
      <c r="F54" s="447"/>
      <c r="G54" s="447"/>
      <c r="H54" s="447"/>
      <c r="I54" s="447"/>
      <c r="J54" s="447"/>
      <c r="K54" s="447"/>
      <c r="L54" s="447"/>
      <c r="M54" s="447"/>
      <c r="N54" s="447"/>
      <c r="O54" s="447"/>
      <c r="P54" s="447"/>
      <c r="Q54" s="447"/>
      <c r="R54" s="447"/>
      <c r="S54" s="447"/>
      <c r="T54" s="447"/>
      <c r="U54" s="447"/>
      <c r="V54" s="447"/>
      <c r="W54" s="378"/>
      <c r="X54" s="447"/>
      <c r="Y54" s="379"/>
      <c r="Z54" s="447"/>
      <c r="AA54" s="447"/>
      <c r="AB54" s="447"/>
      <c r="AC54" s="447"/>
      <c r="AD54" s="447"/>
      <c r="AE54" s="447"/>
      <c r="AF54" s="356"/>
      <c r="AG54" s="356"/>
      <c r="AH54" s="356"/>
      <c r="AI54" s="356"/>
      <c r="AJ54" s="356"/>
      <c r="AK54" s="356"/>
      <c r="AL54" s="356"/>
      <c r="AM54" s="356"/>
      <c r="AN54" s="356"/>
      <c r="AO54" s="356"/>
      <c r="AP54" s="356"/>
      <c r="AQ54" s="356"/>
      <c r="AR54" s="356"/>
      <c r="AS54" s="359"/>
    </row>
    <row r="55" spans="2:45" ht="74.25" customHeight="1" x14ac:dyDescent="0.25">
      <c r="B55" s="360"/>
      <c r="C55" s="447"/>
      <c r="D55" s="447"/>
      <c r="E55" s="394" t="s">
        <v>180</v>
      </c>
      <c r="F55" s="448" t="s">
        <v>183</v>
      </c>
      <c r="G55" s="382" t="s">
        <v>8</v>
      </c>
      <c r="H55" s="447"/>
      <c r="I55" s="381"/>
      <c r="J55" s="447"/>
      <c r="K55" s="447"/>
      <c r="M55" s="447"/>
      <c r="N55" s="447"/>
      <c r="O55" s="447"/>
      <c r="P55" s="447"/>
      <c r="Q55" s="447"/>
      <c r="R55" s="447"/>
      <c r="S55" s="447"/>
      <c r="T55" s="447"/>
      <c r="U55" s="447"/>
      <c r="V55" s="447"/>
      <c r="W55" s="378"/>
      <c r="X55" s="447"/>
      <c r="Y55" s="379"/>
      <c r="Z55" s="447"/>
      <c r="AA55" s="447"/>
      <c r="AB55" s="447"/>
      <c r="AC55" s="447"/>
      <c r="AD55" s="447"/>
      <c r="AE55" s="447"/>
      <c r="AF55" s="356"/>
      <c r="AG55" s="356"/>
      <c r="AH55" s="356"/>
      <c r="AI55" s="356"/>
      <c r="AJ55" s="356"/>
      <c r="AK55" s="356"/>
      <c r="AL55" s="356"/>
      <c r="AM55" s="356"/>
      <c r="AN55" s="356"/>
      <c r="AO55" s="356"/>
      <c r="AP55" s="356"/>
      <c r="AQ55" s="356"/>
      <c r="AR55" s="356"/>
      <c r="AS55" s="359"/>
    </row>
    <row r="56" spans="2:45" ht="74.25" customHeight="1" x14ac:dyDescent="0.25">
      <c r="B56" s="360"/>
      <c r="C56" s="376" t="s">
        <v>203</v>
      </c>
      <c r="D56" s="447"/>
      <c r="E56" s="447"/>
      <c r="F56" s="447"/>
      <c r="G56" s="447"/>
      <c r="H56" s="447"/>
      <c r="I56" s="447"/>
      <c r="J56" s="447"/>
      <c r="K56" s="447"/>
      <c r="L56" s="447"/>
      <c r="M56" s="447"/>
      <c r="N56" s="447"/>
      <c r="O56" s="447"/>
      <c r="P56" s="447"/>
      <c r="Q56" s="447"/>
      <c r="R56" s="447"/>
      <c r="S56" s="447"/>
      <c r="T56" s="447"/>
      <c r="U56" s="447"/>
      <c r="V56" s="447"/>
      <c r="W56" s="378"/>
      <c r="X56" s="447"/>
      <c r="Y56" s="379"/>
      <c r="Z56" s="447"/>
      <c r="AA56" s="447"/>
      <c r="AB56" s="447"/>
      <c r="AC56" s="447"/>
      <c r="AD56" s="447"/>
      <c r="AE56" s="447"/>
      <c r="AF56" s="356"/>
      <c r="AG56" s="356"/>
      <c r="AH56" s="356"/>
      <c r="AI56" s="356"/>
      <c r="AJ56" s="356"/>
      <c r="AK56" s="356"/>
      <c r="AL56" s="356"/>
      <c r="AM56" s="356"/>
      <c r="AN56" s="356"/>
      <c r="AO56" s="356"/>
      <c r="AP56" s="356"/>
      <c r="AQ56" s="356"/>
      <c r="AR56" s="356"/>
      <c r="AS56" s="359"/>
    </row>
    <row r="57" spans="2:45" ht="74.25" customHeight="1" x14ac:dyDescent="0.25">
      <c r="B57" s="360"/>
      <c r="C57" s="447"/>
      <c r="D57" s="447"/>
      <c r="E57" s="447"/>
      <c r="F57" s="447"/>
      <c r="G57" s="447"/>
      <c r="H57" s="447"/>
      <c r="I57" s="447"/>
      <c r="J57" s="447"/>
      <c r="K57" s="447"/>
      <c r="L57" s="447"/>
      <c r="M57" s="447"/>
      <c r="N57" s="447"/>
      <c r="O57" s="447"/>
      <c r="P57" s="447"/>
      <c r="Q57" s="447"/>
      <c r="R57" s="447"/>
      <c r="S57" s="447"/>
      <c r="T57" s="447"/>
      <c r="U57" s="447"/>
      <c r="V57" s="447"/>
      <c r="W57" s="378"/>
      <c r="X57" s="447"/>
      <c r="Y57" s="379"/>
      <c r="Z57" s="447"/>
      <c r="AA57" s="447"/>
      <c r="AB57" s="447"/>
      <c r="AC57" s="447"/>
      <c r="AD57" s="447"/>
      <c r="AE57" s="447"/>
      <c r="AF57" s="356"/>
      <c r="AG57" s="356"/>
      <c r="AH57" s="356"/>
      <c r="AI57" s="356"/>
      <c r="AJ57" s="356"/>
      <c r="AK57" s="356"/>
      <c r="AL57" s="356"/>
      <c r="AM57" s="356"/>
      <c r="AN57" s="356"/>
      <c r="AO57" s="356"/>
      <c r="AP57" s="356"/>
      <c r="AQ57" s="356"/>
      <c r="AR57" s="356"/>
      <c r="AS57" s="359"/>
    </row>
    <row r="58" spans="2:45" ht="74.25" customHeight="1" x14ac:dyDescent="0.25">
      <c r="B58" s="360"/>
      <c r="C58" s="376" t="s">
        <v>240</v>
      </c>
      <c r="D58" s="447"/>
      <c r="E58" s="447"/>
      <c r="F58" s="447"/>
      <c r="G58" s="447"/>
      <c r="H58" s="447"/>
      <c r="I58" s="447"/>
      <c r="J58" s="447"/>
      <c r="K58" s="447"/>
      <c r="L58" s="447"/>
      <c r="M58" s="447"/>
      <c r="N58" s="447"/>
      <c r="O58" s="447"/>
      <c r="P58" s="447"/>
      <c r="Q58" s="447"/>
      <c r="R58" s="447"/>
      <c r="S58" s="447"/>
      <c r="T58" s="447"/>
      <c r="U58" s="447"/>
      <c r="V58" s="447"/>
      <c r="W58" s="378"/>
      <c r="X58" s="447"/>
      <c r="Y58" s="379"/>
      <c r="Z58" s="447"/>
      <c r="AA58" s="447"/>
      <c r="AB58" s="447"/>
      <c r="AC58" s="447"/>
      <c r="AD58" s="447"/>
      <c r="AE58" s="447"/>
      <c r="AF58" s="356"/>
      <c r="AG58" s="356"/>
      <c r="AH58" s="356"/>
      <c r="AI58" s="356"/>
      <c r="AJ58" s="356"/>
      <c r="AK58" s="356"/>
      <c r="AL58" s="356"/>
      <c r="AM58" s="356"/>
      <c r="AN58" s="356"/>
      <c r="AO58" s="356"/>
      <c r="AP58" s="356"/>
      <c r="AQ58" s="356"/>
      <c r="AR58" s="356"/>
      <c r="AS58" s="359"/>
    </row>
    <row r="59" spans="2:45" ht="74.25" customHeight="1" x14ac:dyDescent="0.25">
      <c r="B59" s="360"/>
      <c r="C59" s="447"/>
      <c r="D59" s="447"/>
      <c r="E59" s="394" t="s">
        <v>180</v>
      </c>
      <c r="F59" s="448" t="s">
        <v>183</v>
      </c>
      <c r="G59" s="382" t="s">
        <v>202</v>
      </c>
      <c r="H59" s="447"/>
      <c r="I59" s="447"/>
      <c r="J59" s="447"/>
      <c r="K59" s="447"/>
      <c r="L59" s="447"/>
      <c r="M59" s="447"/>
      <c r="N59" s="447"/>
      <c r="O59" s="447"/>
      <c r="P59" s="447"/>
      <c r="Q59" s="447"/>
      <c r="R59" s="447"/>
      <c r="S59" s="447"/>
      <c r="T59" s="447"/>
      <c r="U59" s="447"/>
      <c r="V59" s="447"/>
      <c r="W59" s="378"/>
      <c r="X59" s="447"/>
      <c r="Y59" s="379"/>
      <c r="Z59" s="447"/>
      <c r="AA59" s="447"/>
      <c r="AB59" s="447"/>
      <c r="AC59" s="447"/>
      <c r="AD59" s="447"/>
      <c r="AE59" s="447"/>
      <c r="AF59" s="356"/>
      <c r="AG59" s="356"/>
      <c r="AH59" s="356"/>
      <c r="AI59" s="356"/>
      <c r="AJ59" s="356"/>
      <c r="AK59" s="356"/>
      <c r="AL59" s="356"/>
      <c r="AM59" s="356"/>
      <c r="AN59" s="356"/>
      <c r="AO59" s="356"/>
      <c r="AP59" s="356"/>
      <c r="AQ59" s="356"/>
      <c r="AR59" s="356"/>
      <c r="AS59" s="359"/>
    </row>
    <row r="60" spans="2:45" ht="74.25" customHeight="1" thickBot="1" x14ac:dyDescent="0.3">
      <c r="B60" s="360"/>
      <c r="C60" s="387">
        <v>1</v>
      </c>
      <c r="D60" s="447"/>
      <c r="E60" s="448"/>
      <c r="F60" s="447"/>
      <c r="G60" s="447"/>
      <c r="H60" s="447"/>
      <c r="I60" s="447"/>
      <c r="J60" s="447"/>
      <c r="K60" s="447"/>
      <c r="L60" s="447"/>
      <c r="M60" s="447"/>
      <c r="N60" s="447"/>
      <c r="O60" s="447"/>
      <c r="P60" s="447"/>
      <c r="Q60" s="447"/>
      <c r="R60" s="447"/>
      <c r="S60" s="447"/>
      <c r="T60" s="447"/>
      <c r="U60" s="447"/>
      <c r="V60" s="447"/>
      <c r="W60" s="378"/>
      <c r="X60" s="447"/>
      <c r="Y60" s="379"/>
      <c r="Z60" s="447"/>
      <c r="AA60" s="447"/>
      <c r="AB60" s="447"/>
      <c r="AC60" s="447"/>
      <c r="AD60" s="447"/>
      <c r="AE60" s="447"/>
      <c r="AF60" s="356"/>
      <c r="AG60" s="356"/>
      <c r="AH60" s="356"/>
      <c r="AI60" s="356"/>
      <c r="AJ60" s="356"/>
      <c r="AK60" s="356"/>
      <c r="AL60" s="356"/>
      <c r="AM60" s="356"/>
      <c r="AN60" s="356"/>
      <c r="AO60" s="356"/>
      <c r="AP60" s="356"/>
      <c r="AQ60" s="356"/>
      <c r="AR60" s="356"/>
      <c r="AS60" s="359"/>
    </row>
    <row r="61" spans="2:45" ht="74.25" customHeight="1" thickTop="1" x14ac:dyDescent="0.25">
      <c r="B61" s="360"/>
      <c r="C61" s="380" t="s">
        <v>210</v>
      </c>
      <c r="D61" s="377"/>
      <c r="E61" s="377"/>
      <c r="F61" s="447"/>
      <c r="G61" s="447"/>
      <c r="H61" s="447"/>
      <c r="I61" s="447"/>
      <c r="J61" s="447"/>
      <c r="K61" s="447"/>
      <c r="L61" s="447"/>
      <c r="M61" s="447"/>
      <c r="N61" s="447"/>
      <c r="O61" s="447"/>
      <c r="P61" s="447"/>
      <c r="Q61" s="447"/>
      <c r="R61" s="447"/>
      <c r="S61" s="447"/>
      <c r="T61" s="447"/>
      <c r="U61" s="447"/>
      <c r="V61" s="447"/>
      <c r="W61" s="378"/>
      <c r="X61" s="447"/>
      <c r="Y61" s="379"/>
      <c r="Z61" s="447"/>
      <c r="AA61" s="447"/>
      <c r="AB61" s="447"/>
      <c r="AC61" s="447"/>
      <c r="AD61" s="447"/>
      <c r="AE61" s="447"/>
      <c r="AF61" s="356"/>
      <c r="AG61" s="356"/>
      <c r="AH61" s="356"/>
      <c r="AI61" s="356"/>
      <c r="AJ61" s="356"/>
      <c r="AK61" s="356"/>
      <c r="AL61" s="356"/>
      <c r="AM61" s="356"/>
      <c r="AN61" s="356"/>
      <c r="AO61" s="356"/>
      <c r="AP61" s="356"/>
      <c r="AQ61" s="356"/>
      <c r="AR61" s="356"/>
      <c r="AS61" s="359"/>
    </row>
    <row r="62" spans="2:45" ht="74.25" customHeight="1" thickBot="1" x14ac:dyDescent="0.3">
      <c r="B62" s="361"/>
      <c r="C62" s="384"/>
      <c r="D62" s="388"/>
      <c r="E62" s="388"/>
      <c r="F62" s="384"/>
      <c r="G62" s="384"/>
      <c r="H62" s="384"/>
      <c r="I62" s="384"/>
      <c r="J62" s="384"/>
      <c r="K62" s="384"/>
      <c r="L62" s="384"/>
      <c r="M62" s="384"/>
      <c r="N62" s="384"/>
      <c r="O62" s="384"/>
      <c r="P62" s="384"/>
      <c r="Q62" s="384"/>
      <c r="R62" s="384"/>
      <c r="S62" s="384"/>
      <c r="T62" s="384"/>
      <c r="U62" s="384"/>
      <c r="V62" s="384"/>
      <c r="W62" s="385"/>
      <c r="X62" s="447"/>
      <c r="Y62" s="379"/>
      <c r="Z62" s="447"/>
      <c r="AA62" s="447"/>
      <c r="AB62" s="447"/>
      <c r="AC62" s="447"/>
      <c r="AD62" s="447"/>
      <c r="AE62" s="447"/>
      <c r="AF62" s="356"/>
      <c r="AG62" s="356"/>
      <c r="AH62" s="356"/>
      <c r="AI62" s="356"/>
      <c r="AJ62" s="356"/>
      <c r="AK62" s="356"/>
      <c r="AL62" s="356"/>
      <c r="AM62" s="356"/>
      <c r="AN62" s="356"/>
      <c r="AO62" s="356"/>
      <c r="AP62" s="356"/>
      <c r="AQ62" s="356"/>
      <c r="AR62" s="356"/>
      <c r="AS62" s="359"/>
    </row>
    <row r="63" spans="2:45" ht="74.25" customHeight="1" thickBot="1" x14ac:dyDescent="0.3">
      <c r="B63" s="606" t="s">
        <v>282</v>
      </c>
      <c r="C63" s="606"/>
      <c r="D63" s="606"/>
      <c r="E63" s="606"/>
      <c r="F63" s="606"/>
      <c r="G63" s="606"/>
      <c r="H63" s="606"/>
      <c r="I63" s="606"/>
      <c r="J63" s="606"/>
      <c r="K63" s="606"/>
      <c r="L63" s="606"/>
      <c r="M63" s="606"/>
      <c r="N63" s="606"/>
      <c r="O63" s="606"/>
      <c r="P63" s="606"/>
      <c r="Q63" s="606"/>
      <c r="R63" s="606"/>
      <c r="S63" s="606"/>
      <c r="T63" s="606"/>
      <c r="U63" s="606"/>
      <c r="V63" s="606"/>
      <c r="W63" s="606"/>
      <c r="X63" s="386"/>
      <c r="Y63" s="379"/>
      <c r="Z63" s="447"/>
      <c r="AA63" s="447"/>
      <c r="AB63" s="447"/>
      <c r="AC63" s="447"/>
      <c r="AD63" s="447"/>
      <c r="AE63" s="447"/>
      <c r="AF63" s="356"/>
      <c r="AG63" s="356"/>
      <c r="AH63" s="356"/>
      <c r="AI63" s="356"/>
      <c r="AJ63" s="356"/>
      <c r="AK63" s="356"/>
      <c r="AL63" s="356"/>
      <c r="AM63" s="356"/>
      <c r="AN63" s="356"/>
      <c r="AO63" s="356"/>
      <c r="AP63" s="356"/>
      <c r="AQ63" s="356"/>
      <c r="AR63" s="356"/>
      <c r="AS63" s="359"/>
    </row>
    <row r="64" spans="2:45" ht="74.25" customHeight="1" x14ac:dyDescent="0.25">
      <c r="B64" s="357"/>
      <c r="C64" s="373"/>
      <c r="D64" s="372"/>
      <c r="E64" s="372"/>
      <c r="F64" s="373"/>
      <c r="G64" s="373"/>
      <c r="H64" s="373"/>
      <c r="I64" s="373"/>
      <c r="J64" s="373"/>
      <c r="K64" s="373"/>
      <c r="L64" s="373"/>
      <c r="M64" s="373"/>
      <c r="N64" s="373"/>
      <c r="O64" s="373"/>
      <c r="P64" s="373"/>
      <c r="Q64" s="373"/>
      <c r="R64" s="373"/>
      <c r="S64" s="373"/>
      <c r="T64" s="373"/>
      <c r="U64" s="373"/>
      <c r="V64" s="373"/>
      <c r="W64" s="374"/>
      <c r="X64" s="447"/>
      <c r="Y64" s="379"/>
      <c r="Z64" s="447"/>
      <c r="AA64" s="447"/>
      <c r="AB64" s="447"/>
      <c r="AC64" s="447"/>
      <c r="AD64" s="447"/>
      <c r="AE64" s="447"/>
      <c r="AF64" s="356"/>
      <c r="AG64" s="356"/>
      <c r="AH64" s="356"/>
      <c r="AI64" s="356"/>
      <c r="AJ64" s="356"/>
      <c r="AK64" s="356"/>
      <c r="AL64" s="356"/>
      <c r="AM64" s="356"/>
      <c r="AN64" s="356"/>
      <c r="AO64" s="356"/>
      <c r="AP64" s="356"/>
      <c r="AQ64" s="356"/>
      <c r="AR64" s="356"/>
      <c r="AS64" s="359"/>
    </row>
    <row r="65" spans="2:45" ht="74.25" customHeight="1" x14ac:dyDescent="0.25">
      <c r="B65" s="360"/>
      <c r="C65" s="380" t="s">
        <v>246</v>
      </c>
      <c r="D65" s="377"/>
      <c r="E65" s="377"/>
      <c r="F65" s="447"/>
      <c r="G65" s="447"/>
      <c r="H65" s="447"/>
      <c r="I65" s="447"/>
      <c r="J65" s="447"/>
      <c r="K65" s="447"/>
      <c r="L65" s="447"/>
      <c r="M65" s="447"/>
      <c r="N65" s="447"/>
      <c r="O65" s="447"/>
      <c r="P65" s="447"/>
      <c r="Q65" s="447"/>
      <c r="R65" s="447"/>
      <c r="S65" s="447"/>
      <c r="T65" s="447"/>
      <c r="U65" s="447"/>
      <c r="V65" s="447"/>
      <c r="W65" s="378"/>
      <c r="X65" s="447"/>
      <c r="Y65" s="379"/>
      <c r="Z65" s="447"/>
      <c r="AA65" s="447"/>
      <c r="AB65" s="447"/>
      <c r="AC65" s="447"/>
      <c r="AD65" s="447"/>
      <c r="AE65" s="447"/>
      <c r="AF65" s="356"/>
      <c r="AG65" s="356"/>
      <c r="AH65" s="356"/>
      <c r="AI65" s="356"/>
      <c r="AJ65" s="356"/>
      <c r="AK65" s="356"/>
      <c r="AL65" s="356"/>
      <c r="AM65" s="356"/>
      <c r="AN65" s="356"/>
      <c r="AO65" s="356"/>
      <c r="AP65" s="356"/>
      <c r="AQ65" s="356"/>
      <c r="AR65" s="356"/>
      <c r="AS65" s="359"/>
    </row>
    <row r="66" spans="2:45" ht="74.25" customHeight="1" x14ac:dyDescent="0.25">
      <c r="B66" s="360"/>
      <c r="C66" s="447"/>
      <c r="D66" s="377"/>
      <c r="E66" s="377"/>
      <c r="F66" s="447"/>
      <c r="G66" s="447"/>
      <c r="H66" s="447"/>
      <c r="I66" s="447"/>
      <c r="J66" s="447"/>
      <c r="K66" s="447"/>
      <c r="L66" s="447"/>
      <c r="M66" s="447"/>
      <c r="N66" s="447"/>
      <c r="O66" s="447"/>
      <c r="P66" s="447"/>
      <c r="Q66" s="447"/>
      <c r="R66" s="447"/>
      <c r="S66" s="447"/>
      <c r="T66" s="447"/>
      <c r="U66" s="447"/>
      <c r="V66" s="447"/>
      <c r="W66" s="378"/>
      <c r="X66" s="447"/>
      <c r="Y66" s="379"/>
      <c r="Z66" s="447"/>
      <c r="AA66" s="447"/>
      <c r="AB66" s="447"/>
      <c r="AC66" s="447"/>
      <c r="AD66" s="447"/>
      <c r="AE66" s="447"/>
      <c r="AF66" s="356"/>
      <c r="AG66" s="356"/>
      <c r="AH66" s="356"/>
      <c r="AI66" s="356"/>
      <c r="AJ66" s="356"/>
      <c r="AK66" s="356"/>
      <c r="AL66" s="356"/>
      <c r="AM66" s="356"/>
      <c r="AN66" s="356"/>
      <c r="AO66" s="356"/>
      <c r="AP66" s="356"/>
      <c r="AQ66" s="356"/>
      <c r="AR66" s="356"/>
      <c r="AS66" s="359"/>
    </row>
    <row r="67" spans="2:45" ht="74.25" customHeight="1" thickBot="1" x14ac:dyDescent="0.3">
      <c r="B67" s="360"/>
      <c r="C67" s="387">
        <v>1</v>
      </c>
      <c r="D67" s="608" t="s">
        <v>183</v>
      </c>
      <c r="E67" s="377"/>
      <c r="F67" s="447"/>
      <c r="G67" s="609" t="s">
        <v>180</v>
      </c>
      <c r="H67" s="610" t="s">
        <v>183</v>
      </c>
      <c r="I67" s="611" t="s">
        <v>204</v>
      </c>
      <c r="J67" s="392"/>
      <c r="K67" s="393"/>
      <c r="L67" s="391"/>
      <c r="M67" s="611" t="s">
        <v>281</v>
      </c>
      <c r="N67" s="447"/>
      <c r="O67" s="447"/>
      <c r="P67" s="447"/>
      <c r="Q67" s="447"/>
      <c r="R67" s="447"/>
      <c r="S67" s="447"/>
      <c r="T67" s="447"/>
      <c r="U67" s="447"/>
      <c r="V67" s="447"/>
      <c r="W67" s="378"/>
      <c r="X67" s="447"/>
      <c r="Y67" s="379"/>
      <c r="Z67" s="447"/>
      <c r="AA67" s="447"/>
      <c r="AB67" s="447"/>
      <c r="AC67" s="447"/>
      <c r="AD67" s="447"/>
      <c r="AE67" s="447"/>
      <c r="AF67" s="356"/>
      <c r="AG67" s="356"/>
      <c r="AH67" s="356"/>
      <c r="AI67" s="356"/>
      <c r="AJ67" s="356"/>
      <c r="AK67" s="356"/>
      <c r="AL67" s="356"/>
      <c r="AM67" s="356"/>
      <c r="AN67" s="356"/>
      <c r="AO67" s="356"/>
      <c r="AP67" s="356"/>
      <c r="AQ67" s="356"/>
      <c r="AR67" s="356"/>
      <c r="AS67" s="359"/>
    </row>
    <row r="68" spans="2:45" ht="74.25" customHeight="1" thickTop="1" x14ac:dyDescent="0.25">
      <c r="B68" s="360"/>
      <c r="C68" s="376" t="s">
        <v>239</v>
      </c>
      <c r="D68" s="608"/>
      <c r="E68" s="377"/>
      <c r="F68" s="447"/>
      <c r="G68" s="609"/>
      <c r="H68" s="610"/>
      <c r="I68" s="612"/>
      <c r="J68" s="392"/>
      <c r="K68" s="393"/>
      <c r="L68" s="391"/>
      <c r="M68" s="612"/>
      <c r="N68" s="447"/>
      <c r="O68" s="447"/>
      <c r="P68" s="447"/>
      <c r="Q68" s="447"/>
      <c r="R68" s="447"/>
      <c r="S68" s="447"/>
      <c r="T68" s="447"/>
      <c r="U68" s="447"/>
      <c r="V68" s="447"/>
      <c r="W68" s="378"/>
      <c r="X68" s="447"/>
      <c r="Y68" s="379"/>
      <c r="Z68" s="447"/>
      <c r="AA68" s="447"/>
      <c r="AB68" s="447"/>
      <c r="AC68" s="447"/>
      <c r="AD68" s="447"/>
      <c r="AE68" s="447"/>
      <c r="AF68" s="356"/>
      <c r="AG68" s="356"/>
      <c r="AH68" s="356"/>
      <c r="AI68" s="356"/>
      <c r="AJ68" s="356"/>
      <c r="AK68" s="356"/>
      <c r="AL68" s="356"/>
      <c r="AM68" s="356"/>
      <c r="AN68" s="356"/>
      <c r="AO68" s="356"/>
      <c r="AP68" s="356"/>
      <c r="AQ68" s="356"/>
      <c r="AR68" s="356"/>
      <c r="AS68" s="359"/>
    </row>
    <row r="69" spans="2:45" ht="74.25" customHeight="1" x14ac:dyDescent="0.25">
      <c r="B69" s="360"/>
      <c r="C69" s="447"/>
      <c r="D69" s="377"/>
      <c r="E69" s="377"/>
      <c r="F69" s="447"/>
      <c r="G69" s="447"/>
      <c r="H69" s="447"/>
      <c r="I69" s="447"/>
      <c r="J69" s="447"/>
      <c r="K69" s="447"/>
      <c r="L69" s="447"/>
      <c r="M69" s="447"/>
      <c r="N69" s="447"/>
      <c r="O69" s="447"/>
      <c r="P69" s="447"/>
      <c r="Q69" s="447"/>
      <c r="R69" s="447"/>
      <c r="S69" s="447"/>
      <c r="T69" s="447"/>
      <c r="U69" s="447"/>
      <c r="V69" s="447"/>
      <c r="W69" s="378"/>
      <c r="X69" s="447"/>
      <c r="Y69" s="379"/>
      <c r="Z69" s="447"/>
      <c r="AA69" s="447"/>
      <c r="AB69" s="447"/>
      <c r="AC69" s="447"/>
      <c r="AD69" s="447"/>
      <c r="AE69" s="447"/>
      <c r="AF69" s="356"/>
      <c r="AG69" s="356"/>
      <c r="AH69" s="356"/>
      <c r="AI69" s="356"/>
      <c r="AJ69" s="356"/>
      <c r="AK69" s="356"/>
      <c r="AL69" s="356"/>
      <c r="AM69" s="356"/>
      <c r="AN69" s="356"/>
      <c r="AO69" s="356"/>
      <c r="AP69" s="356"/>
      <c r="AQ69" s="356"/>
      <c r="AR69" s="356"/>
      <c r="AS69" s="359"/>
    </row>
    <row r="70" spans="2:45" ht="74.25" customHeight="1" x14ac:dyDescent="0.25">
      <c r="B70" s="360"/>
      <c r="C70" s="383" t="s">
        <v>189</v>
      </c>
      <c r="D70" s="377"/>
      <c r="E70" s="377"/>
      <c r="F70" s="447"/>
      <c r="G70" s="447"/>
      <c r="H70" s="447"/>
      <c r="I70" s="447"/>
      <c r="J70" s="447"/>
      <c r="K70" s="447"/>
      <c r="L70" s="447"/>
      <c r="M70" s="447"/>
      <c r="N70" s="447"/>
      <c r="O70" s="447"/>
      <c r="P70" s="447"/>
      <c r="Q70" s="447"/>
      <c r="R70" s="447"/>
      <c r="S70" s="447"/>
      <c r="T70" s="447"/>
      <c r="U70" s="447"/>
      <c r="V70" s="447"/>
      <c r="W70" s="378"/>
      <c r="X70" s="447"/>
      <c r="Y70" s="379"/>
      <c r="Z70" s="447"/>
      <c r="AA70" s="447"/>
      <c r="AB70" s="447"/>
      <c r="AC70" s="447"/>
      <c r="AD70" s="447"/>
      <c r="AE70" s="447"/>
      <c r="AF70" s="356"/>
      <c r="AG70" s="356"/>
      <c r="AH70" s="356"/>
      <c r="AI70" s="356"/>
      <c r="AJ70" s="356"/>
      <c r="AK70" s="356"/>
      <c r="AL70" s="356"/>
      <c r="AM70" s="356"/>
      <c r="AN70" s="356"/>
      <c r="AO70" s="356"/>
      <c r="AP70" s="356"/>
      <c r="AQ70" s="356"/>
      <c r="AR70" s="356"/>
      <c r="AS70" s="359"/>
    </row>
    <row r="71" spans="2:45" ht="74.25" customHeight="1" thickBot="1" x14ac:dyDescent="0.3">
      <c r="B71" s="361"/>
      <c r="C71" s="384"/>
      <c r="D71" s="388"/>
      <c r="E71" s="388"/>
      <c r="F71" s="384"/>
      <c r="G71" s="384"/>
      <c r="H71" s="384"/>
      <c r="I71" s="384"/>
      <c r="J71" s="384"/>
      <c r="K71" s="384"/>
      <c r="L71" s="384"/>
      <c r="M71" s="384"/>
      <c r="N71" s="384"/>
      <c r="O71" s="384"/>
      <c r="P71" s="384"/>
      <c r="Q71" s="384"/>
      <c r="R71" s="384"/>
      <c r="S71" s="384"/>
      <c r="T71" s="384"/>
      <c r="U71" s="384"/>
      <c r="V71" s="384"/>
      <c r="W71" s="385"/>
      <c r="X71" s="447"/>
      <c r="Y71" s="379"/>
      <c r="Z71" s="447"/>
      <c r="AA71" s="447"/>
      <c r="AB71" s="447"/>
      <c r="AC71" s="447"/>
      <c r="AD71" s="447"/>
      <c r="AE71" s="447"/>
      <c r="AF71" s="356"/>
      <c r="AG71" s="356"/>
      <c r="AH71" s="356"/>
      <c r="AI71" s="356"/>
      <c r="AJ71" s="356"/>
      <c r="AK71" s="356"/>
      <c r="AL71" s="356"/>
      <c r="AM71" s="356"/>
      <c r="AN71" s="356"/>
      <c r="AO71" s="356"/>
      <c r="AP71" s="356"/>
      <c r="AQ71" s="356"/>
      <c r="AR71" s="356"/>
      <c r="AS71" s="359"/>
    </row>
    <row r="72" spans="2:45" ht="74.25" customHeight="1" thickBot="1" x14ac:dyDescent="0.3">
      <c r="B72" s="606" t="s">
        <v>284</v>
      </c>
      <c r="C72" s="606"/>
      <c r="D72" s="606"/>
      <c r="E72" s="606"/>
      <c r="F72" s="606"/>
      <c r="G72" s="606"/>
      <c r="H72" s="606"/>
      <c r="I72" s="606"/>
      <c r="J72" s="606"/>
      <c r="K72" s="606"/>
      <c r="L72" s="606"/>
      <c r="M72" s="606"/>
      <c r="N72" s="606"/>
      <c r="O72" s="606"/>
      <c r="P72" s="606"/>
      <c r="Q72" s="606"/>
      <c r="R72" s="606"/>
      <c r="S72" s="606"/>
      <c r="T72" s="606"/>
      <c r="U72" s="606"/>
      <c r="V72" s="606"/>
      <c r="W72" s="606"/>
      <c r="X72" s="386"/>
      <c r="Y72" s="379"/>
      <c r="Z72" s="447"/>
      <c r="AA72" s="447"/>
      <c r="AB72" s="447"/>
      <c r="AC72" s="447"/>
      <c r="AD72" s="447"/>
      <c r="AE72" s="447"/>
      <c r="AF72" s="356"/>
      <c r="AG72" s="356"/>
      <c r="AH72" s="356"/>
      <c r="AI72" s="356"/>
      <c r="AJ72" s="356"/>
      <c r="AK72" s="356"/>
      <c r="AL72" s="356"/>
      <c r="AM72" s="356"/>
      <c r="AN72" s="356"/>
      <c r="AO72" s="356"/>
      <c r="AP72" s="356"/>
      <c r="AQ72" s="356"/>
      <c r="AR72" s="356"/>
      <c r="AS72" s="359"/>
    </row>
    <row r="73" spans="2:45" ht="74.25" customHeight="1" x14ac:dyDescent="0.25">
      <c r="B73" s="357"/>
      <c r="C73" s="373"/>
      <c r="D73" s="372"/>
      <c r="E73" s="372"/>
      <c r="F73" s="373"/>
      <c r="G73" s="373"/>
      <c r="H73" s="373"/>
      <c r="I73" s="373"/>
      <c r="J73" s="373"/>
      <c r="K73" s="373"/>
      <c r="L73" s="373"/>
      <c r="M73" s="373"/>
      <c r="N73" s="373"/>
      <c r="O73" s="373"/>
      <c r="P73" s="373"/>
      <c r="Q73" s="373"/>
      <c r="R73" s="373"/>
      <c r="S73" s="373"/>
      <c r="T73" s="373"/>
      <c r="U73" s="373"/>
      <c r="V73" s="373"/>
      <c r="W73" s="374"/>
      <c r="X73" s="447"/>
      <c r="Y73" s="379"/>
      <c r="Z73" s="447"/>
      <c r="AA73" s="447"/>
      <c r="AB73" s="447"/>
      <c r="AC73" s="447"/>
      <c r="AD73" s="447"/>
      <c r="AE73" s="447"/>
      <c r="AF73" s="356"/>
      <c r="AG73" s="356"/>
      <c r="AH73" s="356"/>
      <c r="AI73" s="356"/>
      <c r="AJ73" s="356"/>
      <c r="AK73" s="356"/>
      <c r="AL73" s="356"/>
      <c r="AM73" s="356"/>
      <c r="AN73" s="356"/>
      <c r="AO73" s="356"/>
      <c r="AP73" s="356"/>
      <c r="AQ73" s="356"/>
      <c r="AR73" s="356"/>
      <c r="AS73" s="359"/>
    </row>
    <row r="74" spans="2:45" ht="145.55000000000001" customHeight="1" x14ac:dyDescent="0.25">
      <c r="B74" s="360"/>
      <c r="C74" s="389" t="s">
        <v>247</v>
      </c>
      <c r="D74" s="447"/>
      <c r="E74" s="447"/>
      <c r="F74" s="447"/>
      <c r="G74" s="447"/>
      <c r="H74" s="447"/>
      <c r="I74" s="447"/>
      <c r="J74" s="447"/>
      <c r="K74" s="447"/>
      <c r="L74" s="447"/>
      <c r="M74" s="447"/>
      <c r="N74" s="447"/>
      <c r="O74" s="447"/>
      <c r="P74" s="447"/>
      <c r="Q74" s="447"/>
      <c r="R74" s="447"/>
      <c r="S74" s="447"/>
      <c r="T74" s="447"/>
      <c r="U74" s="447"/>
      <c r="V74" s="447"/>
      <c r="W74" s="378"/>
      <c r="X74" s="447"/>
      <c r="Y74" s="379"/>
      <c r="Z74" s="447"/>
      <c r="AA74" s="447"/>
      <c r="AB74" s="447"/>
      <c r="AC74" s="447"/>
      <c r="AD74" s="447"/>
      <c r="AE74" s="447"/>
      <c r="AF74" s="356"/>
      <c r="AG74" s="356"/>
      <c r="AH74" s="356"/>
      <c r="AI74" s="356"/>
      <c r="AJ74" s="356"/>
      <c r="AK74" s="356"/>
      <c r="AL74" s="356"/>
      <c r="AM74" s="356"/>
      <c r="AN74" s="356"/>
      <c r="AO74" s="356"/>
      <c r="AP74" s="356"/>
      <c r="AQ74" s="356"/>
      <c r="AR74" s="356"/>
      <c r="AS74" s="359"/>
    </row>
    <row r="75" spans="2:45" ht="141.80000000000001" customHeight="1" x14ac:dyDescent="0.25">
      <c r="B75" s="360"/>
      <c r="C75" s="447"/>
      <c r="D75" s="447"/>
      <c r="E75" s="394" t="s">
        <v>180</v>
      </c>
      <c r="F75" s="448" t="s">
        <v>183</v>
      </c>
      <c r="G75" s="382" t="s">
        <v>270</v>
      </c>
      <c r="H75" s="447"/>
      <c r="I75" s="447"/>
      <c r="J75" s="447"/>
      <c r="K75" s="447"/>
      <c r="L75" s="447"/>
      <c r="M75" s="447"/>
      <c r="N75" s="447"/>
      <c r="O75" s="447"/>
      <c r="P75" s="447"/>
      <c r="Q75" s="447"/>
      <c r="R75" s="447"/>
      <c r="S75" s="447"/>
      <c r="T75" s="447"/>
      <c r="U75" s="447"/>
      <c r="V75" s="447"/>
      <c r="W75" s="378"/>
      <c r="X75" s="447"/>
      <c r="Y75" s="379"/>
      <c r="Z75" s="447"/>
      <c r="AA75" s="447"/>
      <c r="AB75" s="447"/>
      <c r="AC75" s="447"/>
      <c r="AD75" s="447"/>
      <c r="AE75" s="447"/>
      <c r="AF75" s="356"/>
      <c r="AG75" s="356"/>
      <c r="AH75" s="356"/>
      <c r="AI75" s="356"/>
      <c r="AJ75" s="356"/>
      <c r="AK75" s="356"/>
      <c r="AL75" s="356"/>
      <c r="AM75" s="356"/>
      <c r="AN75" s="356"/>
      <c r="AO75" s="356"/>
      <c r="AP75" s="356"/>
      <c r="AQ75" s="356"/>
      <c r="AR75" s="356"/>
      <c r="AS75" s="359"/>
    </row>
    <row r="76" spans="2:45" ht="125.35" customHeight="1" x14ac:dyDescent="0.25">
      <c r="B76" s="360"/>
      <c r="C76" s="376" t="s">
        <v>241</v>
      </c>
      <c r="D76" s="447"/>
      <c r="E76" s="447"/>
      <c r="F76" s="447"/>
      <c r="G76" s="447"/>
      <c r="H76" s="447"/>
      <c r="I76" s="447"/>
      <c r="J76" s="447"/>
      <c r="K76" s="447"/>
      <c r="L76" s="447"/>
      <c r="M76" s="447"/>
      <c r="N76" s="447"/>
      <c r="O76" s="447"/>
      <c r="P76" s="447"/>
      <c r="Q76" s="447"/>
      <c r="R76" s="447"/>
      <c r="S76" s="447"/>
      <c r="T76" s="447"/>
      <c r="U76" s="447"/>
      <c r="V76" s="447"/>
      <c r="W76" s="378"/>
      <c r="X76" s="447"/>
      <c r="Y76" s="379"/>
      <c r="Z76" s="447"/>
      <c r="AA76" s="447"/>
      <c r="AB76" s="447"/>
      <c r="AC76" s="447"/>
      <c r="AD76" s="447"/>
      <c r="AE76" s="447"/>
      <c r="AF76" s="356"/>
      <c r="AG76" s="356"/>
      <c r="AH76" s="356"/>
      <c r="AI76" s="356"/>
      <c r="AJ76" s="356"/>
      <c r="AK76" s="356"/>
      <c r="AL76" s="356"/>
      <c r="AM76" s="356"/>
      <c r="AN76" s="356"/>
      <c r="AO76" s="356"/>
      <c r="AP76" s="356"/>
      <c r="AQ76" s="356"/>
      <c r="AR76" s="356"/>
      <c r="AS76" s="359"/>
    </row>
    <row r="77" spans="2:45" ht="71.349999999999994" customHeight="1" thickBot="1" x14ac:dyDescent="0.3">
      <c r="B77" s="361"/>
      <c r="C77" s="384"/>
      <c r="D77" s="388"/>
      <c r="E77" s="388"/>
      <c r="F77" s="384"/>
      <c r="G77" s="384"/>
      <c r="H77" s="384"/>
      <c r="I77" s="384"/>
      <c r="J77" s="384"/>
      <c r="K77" s="384"/>
      <c r="L77" s="384"/>
      <c r="M77" s="384"/>
      <c r="N77" s="384"/>
      <c r="O77" s="384"/>
      <c r="P77" s="384"/>
      <c r="Q77" s="384"/>
      <c r="R77" s="384"/>
      <c r="S77" s="384"/>
      <c r="T77" s="384"/>
      <c r="U77" s="384"/>
      <c r="V77" s="384"/>
      <c r="W77" s="385"/>
      <c r="X77" s="447"/>
      <c r="Y77" s="390"/>
      <c r="Z77" s="384"/>
      <c r="AA77" s="384"/>
      <c r="AB77" s="384"/>
      <c r="AC77" s="384"/>
      <c r="AD77" s="384"/>
      <c r="AE77" s="384"/>
      <c r="AF77" s="362"/>
      <c r="AG77" s="362"/>
      <c r="AH77" s="362"/>
      <c r="AI77" s="362"/>
      <c r="AJ77" s="362"/>
      <c r="AK77" s="362"/>
      <c r="AL77" s="362"/>
      <c r="AM77" s="362"/>
      <c r="AN77" s="362"/>
      <c r="AO77" s="362"/>
      <c r="AP77" s="362"/>
      <c r="AQ77" s="362"/>
      <c r="AR77" s="362"/>
      <c r="AS77" s="363"/>
    </row>
  </sheetData>
  <sheetProtection algorithmName="SHA-512" hashValue="X1pLh2Vgg10XvPUMokX/x2joerhwKuBQ6FVAen5qyj5/eTb3gcBzY+TNL8evnmKnbtA3AqQp0InPErHJDKXmjQ==" saltValue="e9KmVW+vFwsbuVFa09gJuA==" spinCount="100000" sheet="1" objects="1" scenarios="1"/>
  <mergeCells count="14">
    <mergeCell ref="B72:W72"/>
    <mergeCell ref="D67:D68"/>
    <mergeCell ref="G67:G68"/>
    <mergeCell ref="H67:H68"/>
    <mergeCell ref="I67:I68"/>
    <mergeCell ref="M67:M68"/>
    <mergeCell ref="S1:T2"/>
    <mergeCell ref="D50:F50"/>
    <mergeCell ref="AG21:AH23"/>
    <mergeCell ref="Y16:AS16"/>
    <mergeCell ref="B63:W63"/>
    <mergeCell ref="C5:O15"/>
    <mergeCell ref="B16:W16"/>
    <mergeCell ref="B46:W4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DE4FF"/>
  </sheetPr>
  <dimension ref="A1:X70"/>
  <sheetViews>
    <sheetView showGridLines="0" tabSelected="1" zoomScale="55" zoomScaleNormal="55" zoomScalePageLayoutView="85" workbookViewId="0">
      <selection activeCell="T22" sqref="T22"/>
    </sheetView>
  </sheetViews>
  <sheetFormatPr defaultColWidth="9.125" defaultRowHeight="13.6" x14ac:dyDescent="0.25"/>
  <cols>
    <col min="1" max="1" width="2.25" style="404" customWidth="1"/>
    <col min="2" max="2" width="10.25" style="404" customWidth="1"/>
    <col min="3" max="3" width="24.625" style="404" customWidth="1"/>
    <col min="4" max="4" width="12.875" style="404" customWidth="1"/>
    <col min="5" max="5" width="47.5" style="404" customWidth="1"/>
    <col min="6" max="6" width="16.25" style="404" customWidth="1"/>
    <col min="7" max="7" width="20.125" style="404" bestFit="1" customWidth="1"/>
    <col min="8" max="8" width="18.25" style="404" bestFit="1" customWidth="1"/>
    <col min="9" max="9" width="22" style="404" bestFit="1" customWidth="1"/>
    <col min="10" max="10" width="16.25" style="404" customWidth="1"/>
    <col min="11" max="11" width="10.25" style="404" bestFit="1" customWidth="1"/>
    <col min="12" max="12" width="2.875" style="404" customWidth="1"/>
    <col min="13" max="13" width="9.125" style="404"/>
    <col min="14" max="14" width="26.25" style="404" customWidth="1"/>
    <col min="15" max="15" width="19.125" style="404" customWidth="1"/>
    <col min="16" max="16" width="33.375" style="404" bestFit="1" customWidth="1"/>
    <col min="17" max="17" width="11.75" style="404" customWidth="1"/>
    <col min="18" max="18" width="34.75" style="404" customWidth="1"/>
    <col min="19" max="19" width="9.125" style="404"/>
    <col min="20" max="20" width="15.375" style="404" customWidth="1"/>
    <col min="21" max="22" width="9.125" style="404"/>
    <col min="23" max="23" width="14.625" style="404" customWidth="1"/>
    <col min="24" max="16384" width="9.125" style="404"/>
  </cols>
  <sheetData>
    <row r="1" spans="1:24" ht="36" thickBot="1" x14ac:dyDescent="0.3">
      <c r="A1" s="237"/>
      <c r="B1" s="238"/>
      <c r="C1" s="238"/>
      <c r="D1" s="613" t="s">
        <v>11</v>
      </c>
      <c r="E1" s="613"/>
      <c r="F1" s="613"/>
      <c r="G1" s="613"/>
      <c r="H1" s="613"/>
      <c r="I1" s="613"/>
      <c r="J1" s="613"/>
      <c r="K1" s="613"/>
      <c r="L1" s="239"/>
      <c r="N1" s="614" t="s">
        <v>106</v>
      </c>
      <c r="O1" s="615"/>
      <c r="P1" s="615"/>
      <c r="Q1" s="615"/>
      <c r="R1" s="616"/>
      <c r="T1" s="219" t="s">
        <v>24</v>
      </c>
      <c r="W1" s="614" t="s">
        <v>309</v>
      </c>
      <c r="X1" s="616"/>
    </row>
    <row r="2" spans="1:24" ht="15.8" customHeight="1" x14ac:dyDescent="0.25">
      <c r="A2" s="240"/>
      <c r="B2" s="241"/>
      <c r="C2" s="241"/>
      <c r="D2" s="241"/>
      <c r="E2" s="241"/>
      <c r="F2" s="241"/>
      <c r="G2" s="241"/>
      <c r="H2" s="241"/>
      <c r="I2" s="241"/>
      <c r="J2" s="241"/>
      <c r="K2" s="241"/>
      <c r="L2" s="242"/>
      <c r="N2" s="243" t="s">
        <v>59</v>
      </c>
      <c r="O2" s="244" t="s">
        <v>434</v>
      </c>
      <c r="P2" s="244"/>
      <c r="Q2" s="244"/>
      <c r="R2" s="245"/>
      <c r="T2" s="246" t="s">
        <v>22</v>
      </c>
      <c r="W2" s="247" t="s">
        <v>310</v>
      </c>
      <c r="X2" s="248">
        <v>10000</v>
      </c>
    </row>
    <row r="3" spans="1:24" ht="41.95" customHeight="1" thickBot="1" x14ac:dyDescent="0.3">
      <c r="A3" s="249"/>
      <c r="B3" s="250" t="s">
        <v>143</v>
      </c>
      <c r="C3" s="440" t="s">
        <v>411</v>
      </c>
      <c r="D3" s="251"/>
      <c r="E3" s="251"/>
      <c r="F3" s="251"/>
      <c r="G3" s="251"/>
      <c r="H3" s="251"/>
      <c r="I3" s="251"/>
      <c r="J3" s="251"/>
      <c r="K3" s="441"/>
      <c r="L3" s="252"/>
      <c r="N3" s="253" t="s">
        <v>115</v>
      </c>
      <c r="O3" s="254" t="s">
        <v>131</v>
      </c>
      <c r="P3" s="254"/>
      <c r="Q3" s="254"/>
      <c r="R3" s="255"/>
      <c r="T3" s="246" t="s">
        <v>25</v>
      </c>
      <c r="W3" s="256" t="s">
        <v>311</v>
      </c>
      <c r="X3" s="256">
        <v>0</v>
      </c>
    </row>
    <row r="4" spans="1:24" ht="18.350000000000001" thickBot="1" x14ac:dyDescent="0.3">
      <c r="A4" s="249"/>
      <c r="B4" s="257" t="s">
        <v>142</v>
      </c>
      <c r="C4" s="428">
        <v>1400</v>
      </c>
      <c r="D4" s="439"/>
      <c r="E4" s="617" t="str">
        <f>"Total availability of "&amp;C3</f>
        <v>Total availability of NeuConnect</v>
      </c>
      <c r="F4" s="617"/>
      <c r="G4" s="617"/>
      <c r="H4" s="617"/>
      <c r="I4" s="618">
        <f ca="1">J67</f>
        <v>0.94367449315068497</v>
      </c>
      <c r="J4" s="619"/>
      <c r="K4" s="442"/>
      <c r="L4" s="252"/>
      <c r="T4" s="256" t="s">
        <v>26</v>
      </c>
    </row>
    <row r="5" spans="1:24" ht="18.350000000000001" thickBot="1" x14ac:dyDescent="0.3">
      <c r="A5" s="249"/>
      <c r="B5" s="257" t="s">
        <v>144</v>
      </c>
      <c r="C5" s="429">
        <v>2023</v>
      </c>
      <c r="D5" s="439"/>
      <c r="E5" s="617"/>
      <c r="F5" s="617"/>
      <c r="G5" s="617"/>
      <c r="H5" s="617"/>
      <c r="I5" s="620"/>
      <c r="J5" s="621"/>
      <c r="K5" s="442"/>
      <c r="L5" s="252"/>
      <c r="N5" s="614" t="s">
        <v>108</v>
      </c>
      <c r="O5" s="615"/>
      <c r="P5" s="615"/>
      <c r="Q5" s="615"/>
      <c r="R5" s="616"/>
    </row>
    <row r="6" spans="1:24" ht="15.8" customHeight="1" x14ac:dyDescent="0.25">
      <c r="A6" s="249"/>
      <c r="B6" s="258" t="s">
        <v>145</v>
      </c>
      <c r="C6" s="443" t="s">
        <v>410</v>
      </c>
      <c r="D6" s="444"/>
      <c r="E6" s="445"/>
      <c r="F6" s="259"/>
      <c r="G6" s="259"/>
      <c r="H6" s="259"/>
      <c r="I6" s="259"/>
      <c r="J6" s="259"/>
      <c r="K6" s="446"/>
      <c r="L6" s="252"/>
      <c r="N6" s="260" t="s">
        <v>117</v>
      </c>
      <c r="O6" s="261" t="s">
        <v>138</v>
      </c>
      <c r="P6" s="261"/>
      <c r="Q6" s="261"/>
      <c r="R6" s="262"/>
    </row>
    <row r="7" spans="1:24" ht="15.8" customHeight="1" x14ac:dyDescent="0.25">
      <c r="A7" s="249"/>
      <c r="B7" s="263"/>
      <c r="C7" s="263"/>
      <c r="D7" s="263"/>
      <c r="E7" s="264"/>
      <c r="F7" s="264"/>
      <c r="G7" s="264"/>
      <c r="H7" s="264"/>
      <c r="I7" s="264"/>
      <c r="J7" s="264"/>
      <c r="K7" s="264"/>
      <c r="L7" s="252"/>
      <c r="N7" s="265" t="s">
        <v>59</v>
      </c>
      <c r="O7" s="266" t="s">
        <v>113</v>
      </c>
      <c r="P7" s="266"/>
      <c r="Q7" s="266"/>
      <c r="R7" s="267"/>
    </row>
    <row r="8" spans="1:24" ht="14.95" thickBot="1" x14ac:dyDescent="0.3">
      <c r="A8" s="249"/>
      <c r="B8" s="1" t="s">
        <v>31</v>
      </c>
      <c r="C8" s="268"/>
      <c r="D8" s="268"/>
      <c r="E8" s="2"/>
      <c r="F8" s="2"/>
      <c r="G8" s="2"/>
      <c r="H8" s="2"/>
      <c r="I8" s="2"/>
      <c r="J8" s="2"/>
      <c r="K8" s="75"/>
      <c r="L8" s="252"/>
      <c r="N8" s="253" t="s">
        <v>116</v>
      </c>
      <c r="O8" s="254" t="s">
        <v>114</v>
      </c>
      <c r="P8" s="254"/>
      <c r="Q8" s="254"/>
      <c r="R8" s="255"/>
    </row>
    <row r="9" spans="1:24" ht="18.350000000000001" thickBot="1" x14ac:dyDescent="0.3">
      <c r="A9" s="249"/>
      <c r="B9" s="614" t="s">
        <v>159</v>
      </c>
      <c r="C9" s="615"/>
      <c r="D9" s="615"/>
      <c r="E9" s="616"/>
      <c r="F9" s="614" t="s">
        <v>158</v>
      </c>
      <c r="G9" s="615"/>
      <c r="H9" s="615"/>
      <c r="I9" s="616"/>
      <c r="J9" s="614" t="s">
        <v>157</v>
      </c>
      <c r="K9" s="615"/>
      <c r="L9" s="252"/>
      <c r="N9" s="266"/>
      <c r="O9" s="266"/>
      <c r="P9" s="266"/>
      <c r="Q9" s="266"/>
      <c r="R9" s="266"/>
    </row>
    <row r="10" spans="1:24" ht="53.7" thickBot="1" x14ac:dyDescent="0.3">
      <c r="A10" s="249"/>
      <c r="B10" s="219" t="s">
        <v>6</v>
      </c>
      <c r="C10" s="269" t="s">
        <v>27</v>
      </c>
      <c r="D10" s="219" t="s">
        <v>72</v>
      </c>
      <c r="E10" s="219" t="s">
        <v>0</v>
      </c>
      <c r="F10" s="471" t="s">
        <v>30</v>
      </c>
      <c r="G10" s="471" t="s">
        <v>155</v>
      </c>
      <c r="H10" s="471" t="s">
        <v>15</v>
      </c>
      <c r="I10" s="470" t="s">
        <v>5</v>
      </c>
      <c r="J10" s="469" t="s">
        <v>238</v>
      </c>
      <c r="K10" s="270" t="s">
        <v>141</v>
      </c>
      <c r="L10" s="252"/>
    </row>
    <row r="11" spans="1:24" ht="18.350000000000001" thickBot="1" x14ac:dyDescent="0.3">
      <c r="A11" s="249"/>
      <c r="B11" s="455">
        <v>1</v>
      </c>
      <c r="C11" s="455" t="s">
        <v>25</v>
      </c>
      <c r="D11" s="455">
        <v>12.5</v>
      </c>
      <c r="E11" s="455" t="s">
        <v>408</v>
      </c>
      <c r="F11" s="271">
        <f ca="1">IFERROR(IF(C11=$T$2,OFFSET('Converter Availability Calcs'!$G$14,MATCH('NeuConnect Base'!E11,'Converter Availability Calcs'!$B$15:$B$36,0),0)*B11,IF(C11=$T$3,OFFSET('Cable Availability Calcs'!$Q$7,MATCH('NeuConnect Base'!E11,Cable_Name,0),0)*B11*D11,OFFSET('Other Component Database'!$D$5,MATCH('NeuConnect Base'!E11,OTHER,0),0)*B11)),"-")</f>
        <v>9.412499999999999E-3</v>
      </c>
      <c r="G11" s="272">
        <f ca="1">IFERROR(1/F11,"-")</f>
        <v>106.24169986719788</v>
      </c>
      <c r="H11" s="272">
        <f ca="1">IFERROR(IF(C11=$T$2,OFFSET('Converter Availability Calcs'!$F$14,MATCH('NeuConnect Base'!E11,'Converter Availability Calcs'!$B$15:$B$36,0),0),IF(C11=$T$3,OFFSET('Cable Availability Calcs'!$R$7,MATCH('NeuConnect Base'!E11,Cable_Name,0),0),OFFSET('Other Component Database'!$E$5,MATCH('NeuConnect Base'!E11,OTHER,0),0))),"-")</f>
        <v>40</v>
      </c>
      <c r="I11" s="452">
        <f ca="1">IFERROR(IF(C11=$T$2,OFFSET('Converter Availability Calcs'!$I$14,MATCH('NeuConnect Base'!E11,'Converter Availability Calcs'!$B$15:$B$36,0),0),IF('NeuConnect Base'!C11='NeuConnect Base'!$T$3,OFFSET('Cable Availability Calcs'!$S$7,MATCH('NeuConnect Base'!E11,Cable_Name,0),0),OFFSET('Other Component Database'!$H$5,MATCH('NeuConnect Base'!E11,OTHER,0),0))),"-")</f>
        <v>0</v>
      </c>
      <c r="J11" s="273">
        <f ca="1">IFERROR(IF(IF(B11=0,0,IF(C11=$T$2,OFFSET('Converter Availability Calcs'!$H$14,MATCH(E11,'Converter Availability Calcs'!$B$15:$B$36,0),0)*B11,IF(C11=$T$3,F11*H11/365*(1-I11),F11*H11/365*(1-I11))))&gt;1,1,IF(B11=0,0,IF(C11=$T$2,OFFSET('Converter Availability Calcs'!$H$14,MATCH(E11,'Converter Availability Calcs'!$B$15:$B$36,0),0)*B11,IF(C11=$T$3,F11*H11/365*(1-I11),F11*H11/365*(1-I11))))),"0.0000%")</f>
        <v>1.0315068493150683E-3</v>
      </c>
      <c r="K11" s="145">
        <f t="shared" ref="K11:K32" ca="1" si="0">IFERROR(J11/$J$65,0)</f>
        <v>1.831331677271204E-2</v>
      </c>
      <c r="L11" s="252"/>
      <c r="N11" s="469" t="s">
        <v>139</v>
      </c>
      <c r="O11" s="219" t="s">
        <v>140</v>
      </c>
      <c r="P11" s="470" t="s">
        <v>168</v>
      </c>
    </row>
    <row r="12" spans="1:24" ht="14.3" x14ac:dyDescent="0.25">
      <c r="A12" s="249"/>
      <c r="B12" s="456">
        <v>1</v>
      </c>
      <c r="C12" s="456" t="s">
        <v>25</v>
      </c>
      <c r="D12" s="456">
        <v>1.6</v>
      </c>
      <c r="E12" s="456" t="s">
        <v>407</v>
      </c>
      <c r="F12" s="274">
        <f ca="1">IFERROR(IF(C12=$T$2,OFFSET('Converter Availability Calcs'!$G$14,MATCH('NeuConnect Base'!E12,'Converter Availability Calcs'!$B$15:$B$36,0),0)*B12,IF(C12=$T$3,OFFSET('Cable Availability Calcs'!$Q$7,MATCH('NeuConnect Base'!E12,Cable_Name,0),0)*B12*D12,OFFSET('Other Component Database'!$D$5,MATCH('NeuConnect Base'!E12,OTHER,0),0)*B12)),"-")</f>
        <v>1.2048E-3</v>
      </c>
      <c r="G12" s="275">
        <f t="shared" ref="G12:G32" ca="1" si="1">IFERROR(1/F12,"-")</f>
        <v>830.01328021248344</v>
      </c>
      <c r="H12" s="275">
        <f ca="1">IFERROR(IF(C12=$T$2,OFFSET('Converter Availability Calcs'!$F$14,MATCH('NeuConnect Base'!E12,'Converter Availability Calcs'!$B$15:$B$36,0),0),IF(C12=$T$3,OFFSET('Cable Availability Calcs'!$R$7,MATCH('NeuConnect Base'!E12,Cable_Name,0),0),OFFSET('Other Component Database'!$E$5,MATCH('NeuConnect Base'!E12,OTHER,0),0))),"-")</f>
        <v>40</v>
      </c>
      <c r="I12" s="453">
        <f ca="1">IFERROR(IF(C12=$T$2,OFFSET('Converter Availability Calcs'!$I$14,MATCH('NeuConnect Base'!E12,'Converter Availability Calcs'!$B$15:$B$36,0),0),IF('NeuConnect Base'!C12='NeuConnect Base'!$T$3,OFFSET('Cable Availability Calcs'!$S$7,MATCH('NeuConnect Base'!E12,Cable_Name,0),0),OFFSET('Other Component Database'!$H$5,MATCH('NeuConnect Base'!E12,OTHER,0),0))),"-")</f>
        <v>0</v>
      </c>
      <c r="J12" s="72">
        <f ca="1">IFERROR(IF(IF(B12=0,0,IF(C12=$T$2,OFFSET('Converter Availability Calcs'!$H$14,MATCH(E12,'Converter Availability Calcs'!$B$15:$B$36,0),0)*B12,IF(C12=$T$3,F12*H12/365*(1-I12),F12*H12/365*(1-I12))))&gt;1,1,IF(B12=0,0,IF(C12=$T$2,OFFSET('Converter Availability Calcs'!$H$14,MATCH(E12,'Converter Availability Calcs'!$B$15:$B$36,0),0)*B12,IF(C12=$T$3,F12*H12/365*(1-I12),F12*H12/365*(1-I12))))),"0.0000%")</f>
        <v>1.3203287671232876E-4</v>
      </c>
      <c r="K12" s="60">
        <f t="shared" ca="1" si="0"/>
        <v>2.3441045469071412E-3</v>
      </c>
      <c r="L12" s="252"/>
      <c r="N12" s="276" t="s">
        <v>107</v>
      </c>
      <c r="O12" s="146" t="s">
        <v>59</v>
      </c>
      <c r="P12" s="277" t="s">
        <v>385</v>
      </c>
    </row>
    <row r="13" spans="1:24" ht="14.3" x14ac:dyDescent="0.25">
      <c r="A13" s="249"/>
      <c r="B13" s="456">
        <v>1</v>
      </c>
      <c r="C13" s="456" t="s">
        <v>25</v>
      </c>
      <c r="D13" s="456">
        <v>112</v>
      </c>
      <c r="E13" s="456" t="s">
        <v>420</v>
      </c>
      <c r="F13" s="10">
        <f ca="1">IFERROR(IF(C13=$T$2,OFFSET('Converter Availability Calcs'!$G$14,MATCH('NeuConnect Base'!E13,'Converter Availability Calcs'!$B$15:$B$36,0),0)*B13,IF(C13=$T$3,OFFSET('Cable Availability Calcs'!$Q$7,MATCH('NeuConnect Base'!E13,Cable_Name,0),0)*B13*D13,OFFSET('Other Component Database'!$D$5,MATCH('NeuConnect Base'!E13,OTHER,0),0)*B13)),"-")</f>
        <v>4.419519999999999E-2</v>
      </c>
      <c r="G13" s="275">
        <f t="shared" ca="1" si="1"/>
        <v>22.626891608138447</v>
      </c>
      <c r="H13" s="275">
        <f ca="1">IFERROR(IF(C13=$T$2,OFFSET('Converter Availability Calcs'!$F$14,MATCH('NeuConnect Base'!E13,'Converter Availability Calcs'!$B$15:$B$36,0),0),IF(C13=$T$3,OFFSET('Cable Availability Calcs'!$R$7,MATCH('NeuConnect Base'!E13,Cable_Name,0),0),OFFSET('Other Component Database'!$E$5,MATCH('NeuConnect Base'!E13,OTHER,0),0))),"-")</f>
        <v>65</v>
      </c>
      <c r="I13" s="453">
        <f ca="1">IFERROR(IF(C13=$T$2,OFFSET('Converter Availability Calcs'!$I$14,MATCH('NeuConnect Base'!E13,'Converter Availability Calcs'!$B$15:$B$36,0),0),IF('NeuConnect Base'!C13='NeuConnect Base'!$T$3,OFFSET('Cable Availability Calcs'!$S$7,MATCH('NeuConnect Base'!E13,Cable_Name,0),0),OFFSET('Other Component Database'!$H$5,MATCH('NeuConnect Base'!E13,OTHER,0),0))),"-")</f>
        <v>0</v>
      </c>
      <c r="J13" s="72">
        <f ca="1">IFERROR(IF(IF(B13=0,0,IF(C13=$T$2,OFFSET('Converter Availability Calcs'!$H$14,MATCH(E13,'Converter Availability Calcs'!$B$15:$B$36,0),0)*B13,IF(C13=$T$3,F13*H13/365*(1-I13),F13*H13/365*(1-I13))))&gt;1,1,IF(B13=0,0,IF(C13=$T$2,OFFSET('Converter Availability Calcs'!$H$14,MATCH(E13,'Converter Availability Calcs'!$B$15:$B$36,0),0)*B13,IF(C13=$T$3,F13*H13/365*(1-I13),F13*H13/365*(1-I13))))),"0.0000%")</f>
        <v>7.8703780821917785E-3</v>
      </c>
      <c r="K13" s="60">
        <f t="shared" ca="1" si="0"/>
        <v>0.13973026648915962</v>
      </c>
      <c r="L13" s="252"/>
      <c r="N13" s="278" t="s">
        <v>7</v>
      </c>
      <c r="O13" s="147" t="s">
        <v>59</v>
      </c>
      <c r="P13" s="279" t="s">
        <v>169</v>
      </c>
    </row>
    <row r="14" spans="1:24" ht="14.95" thickBot="1" x14ac:dyDescent="0.3">
      <c r="A14" s="249"/>
      <c r="B14" s="456">
        <v>1</v>
      </c>
      <c r="C14" s="456" t="s">
        <v>25</v>
      </c>
      <c r="D14" s="456">
        <v>594</v>
      </c>
      <c r="E14" s="456" t="s">
        <v>419</v>
      </c>
      <c r="F14" s="274">
        <f ca="1">IFERROR(IF(C14=$T$2,OFFSET('Converter Availability Calcs'!$G$14,MATCH('NeuConnect Base'!E14,'Converter Availability Calcs'!$B$15:$B$36,0),0)*B14,IF(C14=$T$3,OFFSET('Cable Availability Calcs'!$Q$7,MATCH('NeuConnect Base'!E14,Cable_Name,0),0)*B14*D14,OFFSET('Other Component Database'!$D$5,MATCH('NeuConnect Base'!E14,OTHER,0),0)*B14)),"-")</f>
        <v>0.21562199999999998</v>
      </c>
      <c r="G14" s="275">
        <f t="shared" ca="1" si="1"/>
        <v>4.6377456845776406</v>
      </c>
      <c r="H14" s="275">
        <f ca="1">IFERROR(IF(C14=$T$2,OFFSET('Converter Availability Calcs'!$F$14,MATCH('NeuConnect Base'!E14,'Converter Availability Calcs'!$B$15:$B$36,0),0),IF(C14=$T$3,OFFSET('Cable Availability Calcs'!$R$7,MATCH('NeuConnect Base'!E14,Cable_Name,0),0),OFFSET('Other Component Database'!$E$5,MATCH('NeuConnect Base'!E14,OTHER,0),0))),"-")</f>
        <v>65</v>
      </c>
      <c r="I14" s="453">
        <f ca="1">IFERROR(IF(C14=$T$2,OFFSET('Converter Availability Calcs'!$I$14,MATCH('NeuConnect Base'!E14,'Converter Availability Calcs'!$B$15:$B$36,0),0),IF('NeuConnect Base'!C14='NeuConnect Base'!$T$3,OFFSET('Cable Availability Calcs'!$S$7,MATCH('NeuConnect Base'!E14,Cable_Name,0),0),OFFSET('Other Component Database'!$H$5,MATCH('NeuConnect Base'!E14,OTHER,0),0))),"-")</f>
        <v>0</v>
      </c>
      <c r="J14" s="72">
        <f ca="1">IFERROR(IF(IF(B14=0,0,IF(C14=$T$2,OFFSET('Converter Availability Calcs'!$H$14,MATCH(E14,'Converter Availability Calcs'!$B$15:$B$36,0),0)*B14,IF(C14=$T$3,F14*H14/365*(1-I14),F14*H14/365*(1-I14))))&gt;1,1,IF(B14=0,0,IF(C14=$T$2,OFFSET('Converter Availability Calcs'!$H$14,MATCH(E14,'Converter Availability Calcs'!$B$15:$B$36,0),0)*B14,IF(C14=$T$3,F14*H14/365*(1-I14),F14*H14/365*(1-I14))))),"0.0000%")</f>
        <v>3.8398438356164383E-2</v>
      </c>
      <c r="K14" s="60">
        <f t="shared" ca="1" si="0"/>
        <v>0.68172379627030955</v>
      </c>
      <c r="L14" s="252"/>
      <c r="N14" s="280" t="s">
        <v>112</v>
      </c>
      <c r="O14" s="76" t="str">
        <f>'Example Project'!O14</f>
        <v>Medium Case</v>
      </c>
      <c r="P14" s="76" t="s">
        <v>370</v>
      </c>
      <c r="Q14" s="427" t="s">
        <v>170</v>
      </c>
    </row>
    <row r="15" spans="1:24" x14ac:dyDescent="0.25">
      <c r="A15" s="249"/>
      <c r="B15" s="456">
        <v>2</v>
      </c>
      <c r="C15" s="456" t="s">
        <v>22</v>
      </c>
      <c r="D15" s="456"/>
      <c r="E15" s="456" t="s">
        <v>86</v>
      </c>
      <c r="F15" s="274">
        <f ca="1">IFERROR(IF(C15=$T$2,OFFSET('Converter Availability Calcs'!$G$14,MATCH('NeuConnect Base'!E15,'Converter Availability Calcs'!$B$15:$B$36,0),0)*B15,IF(C15=$T$3,OFFSET('Cable Availability Calcs'!$Q$7,MATCH('NeuConnect Base'!E15,Cable_Name,0),0)*B15*D15,OFFSET('Other Component Database'!$D$5,MATCH('NeuConnect Base'!E15,OTHER,0),0)*B15)),"-")</f>
        <v>4</v>
      </c>
      <c r="G15" s="275">
        <f t="shared" ca="1" si="1"/>
        <v>0.25</v>
      </c>
      <c r="H15" s="275">
        <f ca="1">IFERROR(IF(C15=$T$2,OFFSET('Converter Availability Calcs'!$F$14,MATCH('NeuConnect Base'!E15,'Converter Availability Calcs'!$B$15:$B$36,0),0),IF(C15=$T$3,OFFSET('Cable Availability Calcs'!$R$7,MATCH('NeuConnect Base'!E15,Cable_Name,0),0),OFFSET('Other Component Database'!$E$5,MATCH('NeuConnect Base'!E15,OTHER,0),0))),"-")</f>
        <v>0.61099999999999999</v>
      </c>
      <c r="I15" s="453">
        <f ca="1">IFERROR(IF(C15=$T$2,OFFSET('Converter Availability Calcs'!$I$14,MATCH('NeuConnect Base'!E15,'Converter Availability Calcs'!$B$15:$B$36,0),0),IF('NeuConnect Base'!C15='NeuConnect Base'!$T$3,OFFSET('Cable Availability Calcs'!$S$7,MATCH('NeuConnect Base'!E15,Cable_Name,0),0),OFFSET('Other Component Database'!$H$5,MATCH('NeuConnect Base'!E15,OTHER,0),0))),"-")</f>
        <v>0.5</v>
      </c>
      <c r="J15" s="72">
        <f ca="1">IFERROR(IF(IF(B15=0,0,IF(C15=$T$2,OFFSET('Converter Availability Calcs'!$H$14,MATCH(E15,'Converter Availability Calcs'!$B$15:$B$36,0),0)*B15,IF(C15=$T$3,F15*H15/365*(1-I15),F15*H15/365*(1-I15))))&gt;1,1,IF(B15=0,0,IF(C15=$T$2,OFFSET('Converter Availability Calcs'!$H$14,MATCH(E15,'Converter Availability Calcs'!$B$15:$B$36,0),0)*B15,IF(C15=$T$3,F15*H15/365*(1-I15),F15*H15/365*(1-I15))))),"0.0000%")</f>
        <v>3.3479452054794518E-3</v>
      </c>
      <c r="K15" s="60">
        <f t="shared" ca="1" si="0"/>
        <v>5.9439237971458468E-2</v>
      </c>
      <c r="L15" s="252"/>
    </row>
    <row r="16" spans="1:24" x14ac:dyDescent="0.25">
      <c r="A16" s="249"/>
      <c r="B16" s="456">
        <v>4</v>
      </c>
      <c r="C16" s="456" t="s">
        <v>26</v>
      </c>
      <c r="D16" s="456"/>
      <c r="E16" s="456" t="s">
        <v>134</v>
      </c>
      <c r="F16" s="274">
        <f ca="1">IFERROR(IF(C16=$T$2,OFFSET('Converter Availability Calcs'!$G$14,MATCH('NeuConnect Base'!E16,'Converter Availability Calcs'!$B$15:$B$36,0),0)*B16,IF(C16=$T$3,OFFSET('Cable Availability Calcs'!$Q$7,MATCH('NeuConnect Base'!E16,Cable_Name,0),0)*B16*D16,OFFSET('Other Component Database'!$D$5,MATCH('NeuConnect Base'!E16,OTHER,0),0)*B16)),"-")</f>
        <v>1.6E-2</v>
      </c>
      <c r="G16" s="275">
        <f t="shared" ca="1" si="1"/>
        <v>62.5</v>
      </c>
      <c r="H16" s="275">
        <f ca="1">IFERROR(IF(C16=$T$2,OFFSET('Converter Availability Calcs'!$F$14,MATCH('NeuConnect Base'!E16,'Converter Availability Calcs'!$B$15:$B$36,0),0),IF(C16=$T$3,OFFSET('Cable Availability Calcs'!$R$7,MATCH('NeuConnect Base'!E16,Cable_Name,0),0),OFFSET('Other Component Database'!$E$5,MATCH('NeuConnect Base'!E16,OTHER,0),0))),"-")</f>
        <v>3</v>
      </c>
      <c r="I16" s="453">
        <f ca="1">IFERROR(IF(C16=$T$2,OFFSET('Converter Availability Calcs'!$I$14,MATCH('NeuConnect Base'!E16,'Converter Availability Calcs'!$B$15:$B$36,0),0),IF('NeuConnect Base'!C16='NeuConnect Base'!$T$3,OFFSET('Cable Availability Calcs'!$S$7,MATCH('NeuConnect Base'!E16,Cable_Name,0),0),OFFSET('Other Component Database'!$H$5,MATCH('NeuConnect Base'!E16,OTHER,0),0))),"-")</f>
        <v>0.5</v>
      </c>
      <c r="J16" s="72">
        <f ca="1">IFERROR(IF(IF(B16=0,0,IF(C16=$T$2,OFFSET('Converter Availability Calcs'!$H$14,MATCH(E16,'Converter Availability Calcs'!$B$15:$B$36,0),0)*B16,IF(C16=$T$3,F16*H16/365*(1-I16),F16*H16/365*(1-I16))))&gt;1,1,IF(B16=0,0,IF(C16=$T$2,OFFSET('Converter Availability Calcs'!$H$14,MATCH(E16,'Converter Availability Calcs'!$B$15:$B$36,0),0)*B16,IF(C16=$T$3,F16*H16/365*(1-I16),F16*H16/365*(1-I16))))),"0.0000%")</f>
        <v>6.5753424657534254E-5</v>
      </c>
      <c r="K16" s="60">
        <f t="shared" ca="1" si="0"/>
        <v>1.1673827424836362E-3</v>
      </c>
      <c r="L16" s="252"/>
      <c r="N16" s="406"/>
      <c r="O16" s="406"/>
      <c r="P16" s="406"/>
      <c r="Q16" s="406"/>
    </row>
    <row r="17" spans="1:19" x14ac:dyDescent="0.25">
      <c r="A17" s="249"/>
      <c r="B17" s="456"/>
      <c r="C17" s="456"/>
      <c r="D17" s="456"/>
      <c r="E17" s="456"/>
      <c r="F17" s="274" t="str">
        <f ca="1">IFERROR(IF(C17=$T$2,OFFSET('Converter Availability Calcs'!$G$14,MATCH('NeuConnect Base'!E17,'Converter Availability Calcs'!$B$15:$B$36,0),0)*B17,IF(C17=$T$3,OFFSET('Cable Availability Calcs'!$Q$7,MATCH('NeuConnect Base'!E17,Cable_Name,0),0)*B17*D17,OFFSET('Other Component Database'!$D$5,MATCH('NeuConnect Base'!E17,OTHER,0),0)*B17)),"-")</f>
        <v>-</v>
      </c>
      <c r="G17" s="275" t="str">
        <f t="shared" ca="1" si="1"/>
        <v>-</v>
      </c>
      <c r="H17" s="275" t="str">
        <f ca="1">IFERROR(IF(C17=$T$2,OFFSET('Converter Availability Calcs'!$F$14,MATCH('NeuConnect Base'!E17,'Converter Availability Calcs'!$B$15:$B$36,0),0),IF(C17=$T$3,OFFSET('Cable Availability Calcs'!$R$7,MATCH('NeuConnect Base'!E17,Cable_Name,0),0),OFFSET('Other Component Database'!$E$5,MATCH('NeuConnect Base'!E17,OTHER,0),0))),"-")</f>
        <v>-</v>
      </c>
      <c r="I17" s="453" t="str">
        <f ca="1">IFERROR(IF(C17=$T$2,OFFSET('Converter Availability Calcs'!$I$14,MATCH('NeuConnect Base'!E17,'Converter Availability Calcs'!$B$15:$B$36,0),0),IF('NeuConnect Base'!C17='NeuConnect Base'!$T$3,OFFSET('Cable Availability Calcs'!$S$7,MATCH('NeuConnect Base'!E17,Cable_Name,0),0),OFFSET('Other Component Database'!$H$5,MATCH('NeuConnect Base'!E17,OTHER,0),0))),"-")</f>
        <v>-</v>
      </c>
      <c r="J17" s="72">
        <f ca="1">IFERROR(IF(IF(B17=0,0,IF(C17=$T$2,OFFSET('Converter Availability Calcs'!$H$14,MATCH(E17,'Converter Availability Calcs'!$B$15:$B$36,0),0)*B17,IF(C17=$T$3,F17*H17/365*(1-I17),F17*H17/365*(1-I17))))&gt;1,1,IF(B17=0,0,IF(C17=$T$2,OFFSET('Converter Availability Calcs'!$H$14,MATCH(E17,'Converter Availability Calcs'!$B$15:$B$36,0),0)*B17,IF(C17=$T$3,F17*H17/365*(1-I17),F17*H17/365*(1-I17))))),"0.0000%")</f>
        <v>0</v>
      </c>
      <c r="K17" s="60">
        <f t="shared" ca="1" si="0"/>
        <v>0</v>
      </c>
      <c r="L17" s="252"/>
      <c r="N17" s="407" t="s">
        <v>421</v>
      </c>
    </row>
    <row r="18" spans="1:19" ht="14.3" x14ac:dyDescent="0.25">
      <c r="A18" s="249"/>
      <c r="B18" s="456"/>
      <c r="C18" s="456"/>
      <c r="D18" s="456"/>
      <c r="E18" s="456"/>
      <c r="F18" s="274" t="str">
        <f ca="1">IFERROR(IF(C18=$T$2,OFFSET('Converter Availability Calcs'!$G$14,MATCH('NeuConnect Base'!E18,'Converter Availability Calcs'!$B$15:$B$36,0),0)*B18,IF(C18=$T$3,OFFSET('Cable Availability Calcs'!$Q$7,MATCH('NeuConnect Base'!E18,Cable_Name,0),0)*B18*D18,OFFSET('Other Component Database'!$D$5,MATCH('NeuConnect Base'!E18,OTHER,0),0)*B18)),"-")</f>
        <v>-</v>
      </c>
      <c r="G18" s="275" t="str">
        <f t="shared" ca="1" si="1"/>
        <v>-</v>
      </c>
      <c r="H18" s="275" t="str">
        <f ca="1">IFERROR(IF(C18=$T$2,OFFSET('Converter Availability Calcs'!$F$14,MATCH('NeuConnect Base'!E18,'Converter Availability Calcs'!$B$15:$B$36,0),0),IF(C18=$T$3,OFFSET('Cable Availability Calcs'!$R$7,MATCH('NeuConnect Base'!E18,Cable_Name,0),0),OFFSET('Other Component Database'!$E$5,MATCH('NeuConnect Base'!E18,OTHER,0),0))),"-")</f>
        <v>-</v>
      </c>
      <c r="I18" s="453" t="str">
        <f ca="1">IFERROR(IF(C18=$T$2,OFFSET('Converter Availability Calcs'!$I$14,MATCH('NeuConnect Base'!E18,'Converter Availability Calcs'!$B$15:$B$36,0),0),IF('NeuConnect Base'!C18='NeuConnect Base'!$T$3,OFFSET('Cable Availability Calcs'!$S$7,MATCH('NeuConnect Base'!E18,Cable_Name,0),0),OFFSET('Other Component Database'!$H$5,MATCH('NeuConnect Base'!E18,OTHER,0),0))),"-")</f>
        <v>-</v>
      </c>
      <c r="J18" s="72">
        <f ca="1">IFERROR(IF(IF(B18=0,0,IF(C18=$T$2,OFFSET('Converter Availability Calcs'!$H$14,MATCH(E18,'Converter Availability Calcs'!$B$15:$B$36,0),0)*B18,IF(C18=$T$3,F18*H18/365*(1-I18),F18*H18/365*(1-I18))))&gt;1,1,IF(B18=0,0,IF(C18=$T$2,OFFSET('Converter Availability Calcs'!$H$14,MATCH(E18,'Converter Availability Calcs'!$B$15:$B$36,0),0)*B18,IF(C18=$T$3,F18*H18/365*(1-I18),F18*H18/365*(1-I18))))),"0.0000%")</f>
        <v>0</v>
      </c>
      <c r="K18" s="60">
        <f t="shared" ca="1" si="0"/>
        <v>0</v>
      </c>
      <c r="L18" s="252"/>
      <c r="N18" s="405" t="s">
        <v>422</v>
      </c>
      <c r="O18" s="406"/>
      <c r="P18" s="406"/>
      <c r="Q18" s="406"/>
      <c r="R18" s="403"/>
      <c r="S18" s="403"/>
    </row>
    <row r="19" spans="1:19" ht="14.3" x14ac:dyDescent="0.25">
      <c r="A19" s="249"/>
      <c r="B19" s="456"/>
      <c r="C19" s="456"/>
      <c r="D19" s="456"/>
      <c r="E19" s="456"/>
      <c r="F19" s="281" t="str">
        <f ca="1">IFERROR(IF(C19=$T$2,OFFSET('Converter Availability Calcs'!$G$14,MATCH('NeuConnect Base'!E19,'Converter Availability Calcs'!$B$15:$B$36,0),0)*B19,IF(C19=$T$3,OFFSET('Cable Availability Calcs'!$Q$7,MATCH('NeuConnect Base'!E19,Cable_Name,0),0)*B19*D19,OFFSET('Other Component Database'!$D$5,MATCH('NeuConnect Base'!E19,OTHER,0),0)*B19)),"-")</f>
        <v>-</v>
      </c>
      <c r="G19" s="275" t="str">
        <f t="shared" ca="1" si="1"/>
        <v>-</v>
      </c>
      <c r="H19" s="275" t="str">
        <f ca="1">IFERROR(IF(C19=$T$2,OFFSET('Converter Availability Calcs'!$F$14,MATCH('NeuConnect Base'!E19,'Converter Availability Calcs'!$B$15:$B$36,0),0),IF(C19=$T$3,OFFSET('Cable Availability Calcs'!$R$7,MATCH('NeuConnect Base'!E19,Cable_Name,0),0),OFFSET('Other Component Database'!$E$5,MATCH('NeuConnect Base'!E19,OTHER,0),0))),"-")</f>
        <v>-</v>
      </c>
      <c r="I19" s="119" t="str">
        <f ca="1">IFERROR(IF(C19=$T$2,OFFSET('Converter Availability Calcs'!$I$14,MATCH('NeuConnect Base'!E19,'Converter Availability Calcs'!$B$15:$B$36,0),0),IF('NeuConnect Base'!C19='NeuConnect Base'!$T$3,OFFSET('Cable Availability Calcs'!$S$7,MATCH('NeuConnect Base'!E19,Cable_Name,0),0),OFFSET('Other Component Database'!$H$5,MATCH('NeuConnect Base'!E19,OTHER,0),0))),"-")</f>
        <v>-</v>
      </c>
      <c r="J19" s="72">
        <f ca="1">IFERROR(IF(IF(B19=0,0,IF(C19=$T$2,OFFSET('Converter Availability Calcs'!$H$14,MATCH('Example Project'!E19,'Converter Availability Calcs'!$B$15:$B$36,0),0)*B19,IF(C19=$T$3,F19*H19/365*(1-I19),F19*H19/365*(1-I19))))&gt;1,1,IF(B19=0,0,IF(C19=$T$2,OFFSET('Converter Availability Calcs'!$H$14,MATCH('Example Project'!E19,'Converter Availability Calcs'!$B$15:$B$36,0),0)*B19,IF(C19=$T$3,F19*H19/365*(1-I19),F19*H19/365*(1-I19))))),"0.0000%")</f>
        <v>0</v>
      </c>
      <c r="K19" s="60">
        <f t="shared" ca="1" si="0"/>
        <v>0</v>
      </c>
      <c r="L19" s="252"/>
      <c r="N19" s="407" t="s">
        <v>423</v>
      </c>
      <c r="O19" s="403"/>
      <c r="P19" s="403"/>
      <c r="Q19" s="403"/>
      <c r="R19" s="403"/>
      <c r="S19" s="403"/>
    </row>
    <row r="20" spans="1:19" ht="14.3" x14ac:dyDescent="0.25">
      <c r="A20" s="249"/>
      <c r="B20" s="456"/>
      <c r="C20" s="456"/>
      <c r="D20" s="456"/>
      <c r="E20" s="456"/>
      <c r="F20" s="281" t="str">
        <f ca="1">IFERROR(IF(C20=$T$2,OFFSET('Converter Availability Calcs'!$G$14,MATCH('NeuConnect Base'!E20,'Converter Availability Calcs'!$B$15:$B$36,0),0)*B20,IF(C20=$T$3,OFFSET('Cable Availability Calcs'!$Q$7,MATCH('NeuConnect Base'!E20,Cable_Name,0),0)*B20*D20,OFFSET('Other Component Database'!$D$5,MATCH('NeuConnect Base'!E20,OTHER,0),0)*B20)),"-")</f>
        <v>-</v>
      </c>
      <c r="G20" s="275" t="str">
        <f t="shared" ca="1" si="1"/>
        <v>-</v>
      </c>
      <c r="H20" s="275" t="str">
        <f ca="1">IFERROR(IF(C20=$T$2,OFFSET('Converter Availability Calcs'!$F$14,MATCH('NeuConnect Base'!E20,'Converter Availability Calcs'!$B$15:$B$36,0),0),IF(C20=$T$3,OFFSET('Cable Availability Calcs'!$R$7,MATCH('NeuConnect Base'!E20,Cable_Name,0),0),OFFSET('Other Component Database'!$E$5,MATCH('NeuConnect Base'!E20,OTHER,0),0))),"-")</f>
        <v>-</v>
      </c>
      <c r="I20" s="119" t="str">
        <f ca="1">IFERROR(IF(C20=$T$2,OFFSET('Converter Availability Calcs'!$I$14,MATCH('NeuConnect Base'!E20,'Converter Availability Calcs'!$B$15:$B$36,0),0),IF('NeuConnect Base'!C20='NeuConnect Base'!$T$3,OFFSET('Cable Availability Calcs'!$S$7,MATCH('NeuConnect Base'!E20,Cable_Name,0),0),OFFSET('Other Component Database'!$H$5,MATCH('NeuConnect Base'!E20,OTHER,0),0))),"-")</f>
        <v>-</v>
      </c>
      <c r="J20" s="72">
        <f ca="1">IFERROR(IF(IF(B20=0,0,IF(C20=$T$2,OFFSET('Converter Availability Calcs'!$H$14,MATCH('Example Project'!E20,'Converter Availability Calcs'!$B$15:$B$36,0),0)*B20,IF(C20=$T$3,F20*H20/365*(1-I20),F20*H20/365*(1-I20))))&gt;1,1,IF(B20=0,0,IF(C20=$T$2,OFFSET('Converter Availability Calcs'!$H$14,MATCH('Example Project'!E20,'Converter Availability Calcs'!$B$15:$B$36,0),0)*B20,IF(C20=$T$3,F20*H20/365*(1-I20),F20*H20/365*(1-I20))))),"0.0000%")</f>
        <v>0</v>
      </c>
      <c r="K20" s="60">
        <f t="shared" ca="1" si="0"/>
        <v>0</v>
      </c>
      <c r="L20" s="252"/>
      <c r="N20" s="403"/>
      <c r="O20" s="403"/>
      <c r="P20" s="403"/>
      <c r="Q20" s="403"/>
      <c r="R20" s="403"/>
    </row>
    <row r="21" spans="1:19" ht="14.3" x14ac:dyDescent="0.25">
      <c r="A21" s="249"/>
      <c r="B21" s="456"/>
      <c r="C21" s="456"/>
      <c r="D21" s="456"/>
      <c r="E21" s="456"/>
      <c r="F21" s="281" t="str">
        <f ca="1">IFERROR(IF(C21=$T$2,OFFSET('Converter Availability Calcs'!$G$14,MATCH('NeuConnect Base'!E21,'Converter Availability Calcs'!$B$15:$B$36,0),0)*B21,IF(C21=$T$3,OFFSET('Cable Availability Calcs'!$Q$7,MATCH('NeuConnect Base'!E21,Cable_Name,0),0)*B21*D21,OFFSET('Other Component Database'!$D$5,MATCH('NeuConnect Base'!E21,OTHER,0),0)*B21)),"-")</f>
        <v>-</v>
      </c>
      <c r="G21" s="275" t="str">
        <f t="shared" ca="1" si="1"/>
        <v>-</v>
      </c>
      <c r="H21" s="275" t="str">
        <f ca="1">IFERROR(IF(C21=$T$2,OFFSET('Converter Availability Calcs'!$F$14,MATCH('NeuConnect Base'!E21,'Converter Availability Calcs'!$B$15:$B$36,0),0),IF(C21=$T$3,OFFSET('Cable Availability Calcs'!$R$7,MATCH('NeuConnect Base'!E21,Cable_Name,0),0),OFFSET('Other Component Database'!$E$5,MATCH('NeuConnect Base'!E21,OTHER,0),0))),"-")</f>
        <v>-</v>
      </c>
      <c r="I21" s="119" t="str">
        <f ca="1">IFERROR(IF(C21=$T$2,OFFSET('Converter Availability Calcs'!$I$14,MATCH('NeuConnect Base'!E21,'Converter Availability Calcs'!$B$15:$B$36,0),0),IF('NeuConnect Base'!C21='NeuConnect Base'!$T$3,OFFSET('Cable Availability Calcs'!$S$7,MATCH('NeuConnect Base'!E21,Cable_Name,0),0),OFFSET('Other Component Database'!$H$5,MATCH('NeuConnect Base'!E21,OTHER,0),0))),"-")</f>
        <v>-</v>
      </c>
      <c r="J21" s="72">
        <f ca="1">IFERROR(IF(IF(B21=0,0,IF(C21=$T$2,OFFSET('Converter Availability Calcs'!$H$14,MATCH('Example Project'!E21,'Converter Availability Calcs'!$B$15:$B$36,0),0)*B21,IF(C21=$T$3,F21*H21/365*(1-I21),F21*H21/365*(1-I21))))&gt;1,1,IF(B21=0,0,IF(C21=$T$2,OFFSET('Converter Availability Calcs'!$H$14,MATCH('Example Project'!E21,'Converter Availability Calcs'!$B$15:$B$36,0),0)*B21,IF(C21=$T$3,F21*H21/365*(1-I21),F21*H21/365*(1-I21))))),"0.0000%")</f>
        <v>0</v>
      </c>
      <c r="K21" s="60">
        <f t="shared" ca="1" si="0"/>
        <v>0</v>
      </c>
      <c r="L21" s="252"/>
      <c r="N21" s="403"/>
      <c r="O21" s="403"/>
      <c r="P21" s="403"/>
      <c r="Q21" s="403"/>
      <c r="R21" s="403"/>
    </row>
    <row r="22" spans="1:19" ht="14.3" x14ac:dyDescent="0.25">
      <c r="A22" s="249"/>
      <c r="B22" s="456"/>
      <c r="C22" s="456"/>
      <c r="D22" s="456"/>
      <c r="E22" s="456"/>
      <c r="F22" s="281" t="str">
        <f ca="1">IFERROR(IF(C22=$T$2,OFFSET('Converter Availability Calcs'!$G$14,MATCH('NeuConnect Base'!E22,'Converter Availability Calcs'!$B$15:$B$36,0),0)*B22,IF(C22=$T$3,OFFSET('Cable Availability Calcs'!$Q$7,MATCH('NeuConnect Base'!E22,Cable_Name,0),0)*B22*D22,OFFSET('Other Component Database'!$D$5,MATCH('NeuConnect Base'!E22,OTHER,0),0)*B22)),"-")</f>
        <v>-</v>
      </c>
      <c r="G22" s="275" t="str">
        <f t="shared" ca="1" si="1"/>
        <v>-</v>
      </c>
      <c r="H22" s="275" t="str">
        <f ca="1">IFERROR(IF(C22=$T$2,OFFSET('Converter Availability Calcs'!$F$14,MATCH('NeuConnect Base'!E22,'Converter Availability Calcs'!$B$15:$B$36,0),0),IF(C22=$T$3,OFFSET('Cable Availability Calcs'!$R$7,MATCH('NeuConnect Base'!E22,Cable_Name,0),0),OFFSET('Other Component Database'!$E$5,MATCH('NeuConnect Base'!E22,OTHER,0),0))),"-")</f>
        <v>-</v>
      </c>
      <c r="I22" s="119" t="str">
        <f ca="1">IFERROR(IF(C22=$T$2,OFFSET('Converter Availability Calcs'!$I$14,MATCH('NeuConnect Base'!E22,'Converter Availability Calcs'!$B$15:$B$36,0),0),IF('NeuConnect Base'!C22='NeuConnect Base'!$T$3,OFFSET('Cable Availability Calcs'!$S$7,MATCH('NeuConnect Base'!E22,Cable_Name,0),0),OFFSET('Other Component Database'!$H$5,MATCH('NeuConnect Base'!E22,OTHER,0),0))),"-")</f>
        <v>-</v>
      </c>
      <c r="J22" s="72">
        <f ca="1">IFERROR(IF(IF(B22=0,0,IF(C22=$T$2,OFFSET('Converter Availability Calcs'!$H$14,MATCH('Example Project'!E22,'Converter Availability Calcs'!$B$15:$B$36,0),0)*B22,IF(C22=$T$3,F22*H22/365*(1-I22),F22*H22/365*(1-I22))))&gt;1,1,IF(B22=0,0,IF(C22=$T$2,OFFSET('Converter Availability Calcs'!$H$14,MATCH('Example Project'!E22,'Converter Availability Calcs'!$B$15:$B$36,0),0)*B22,IF(C22=$T$3,F22*H22/365*(1-I22),F22*H22/365*(1-I22))))),"0.0000%")</f>
        <v>0</v>
      </c>
      <c r="K22" s="60">
        <f t="shared" ca="1" si="0"/>
        <v>0</v>
      </c>
      <c r="L22" s="252"/>
      <c r="N22" s="403"/>
      <c r="O22" s="403"/>
      <c r="P22" s="403"/>
      <c r="Q22" s="403"/>
      <c r="R22" s="403"/>
    </row>
    <row r="23" spans="1:19" ht="14.3" x14ac:dyDescent="0.25">
      <c r="A23" s="249"/>
      <c r="B23" s="456"/>
      <c r="C23" s="456"/>
      <c r="D23" s="456"/>
      <c r="E23" s="456"/>
      <c r="F23" s="281" t="str">
        <f ca="1">IFERROR(IF(C23=$T$2,OFFSET('Converter Availability Calcs'!$G$14,MATCH('NeuConnect Base'!E23,'Converter Availability Calcs'!$B$15:$B$36,0),0)*B23,IF(C23=$T$3,OFFSET('Cable Availability Calcs'!$Q$7,MATCH('NeuConnect Base'!E23,Cable_Name,0),0)*B23*D23,OFFSET('Other Component Database'!$D$5,MATCH('NeuConnect Base'!E23,OTHER,0),0)*B23)),"-")</f>
        <v>-</v>
      </c>
      <c r="G23" s="275" t="str">
        <f t="shared" ca="1" si="1"/>
        <v>-</v>
      </c>
      <c r="H23" s="275" t="str">
        <f ca="1">IFERROR(IF(C23=$T$2,OFFSET('Converter Availability Calcs'!$F$14,MATCH('NeuConnect Base'!E23,'Converter Availability Calcs'!$B$15:$B$36,0),0),IF(C23=$T$3,OFFSET('Cable Availability Calcs'!$R$7,MATCH('NeuConnect Base'!E23,Cable_Name,0),0),OFFSET('Other Component Database'!$E$5,MATCH('NeuConnect Base'!E23,OTHER,0),0))),"-")</f>
        <v>-</v>
      </c>
      <c r="I23" s="119" t="str">
        <f ca="1">IFERROR(IF(C23=$T$2,OFFSET('Converter Availability Calcs'!$I$14,MATCH('NeuConnect Base'!E23,'Converter Availability Calcs'!$B$15:$B$36,0),0),IF('NeuConnect Base'!C23='NeuConnect Base'!$T$3,OFFSET('Cable Availability Calcs'!$S$7,MATCH('NeuConnect Base'!E23,Cable_Name,0),0),OFFSET('Other Component Database'!$H$5,MATCH('NeuConnect Base'!E23,OTHER,0),0))),"-")</f>
        <v>-</v>
      </c>
      <c r="J23" s="72">
        <f ca="1">IFERROR(IF(IF(B23=0,0,IF(C23=$T$2,OFFSET('Converter Availability Calcs'!$H$14,MATCH('Example Project'!E23,'Converter Availability Calcs'!$B$15:$B$36,0),0)*B23,IF(C23=$T$3,F23*H23/365*(1-I23),F23*H23/365*(1-I23))))&gt;1,1,IF(B23=0,0,IF(C23=$T$2,OFFSET('Converter Availability Calcs'!$H$14,MATCH('Example Project'!E23,'Converter Availability Calcs'!$B$15:$B$36,0),0)*B23,IF(C23=$T$3,F23*H23/365*(1-I23),F23*H23/365*(1-I23))))),"0.0000%")</f>
        <v>0</v>
      </c>
      <c r="K23" s="60">
        <f t="shared" ca="1" si="0"/>
        <v>0</v>
      </c>
      <c r="L23" s="252"/>
      <c r="N23" s="403"/>
      <c r="O23" s="403"/>
      <c r="P23" s="403"/>
      <c r="Q23" s="403"/>
      <c r="R23" s="403"/>
    </row>
    <row r="24" spans="1:19" ht="14.3" x14ac:dyDescent="0.25">
      <c r="A24" s="249"/>
      <c r="B24" s="456"/>
      <c r="C24" s="456"/>
      <c r="D24" s="456"/>
      <c r="E24" s="456"/>
      <c r="F24" s="281" t="str">
        <f ca="1">IFERROR(IF(C24=$T$2,OFFSET('Converter Availability Calcs'!$G$14,MATCH('NeuConnect Base'!E24,'Converter Availability Calcs'!$B$15:$B$36,0),0)*B24,IF(C24=$T$3,OFFSET('Cable Availability Calcs'!$Q$7,MATCH('NeuConnect Base'!E24,Cable_Name,0),0)*B24*D24,OFFSET('Other Component Database'!$D$5,MATCH('NeuConnect Base'!E24,OTHER,0),0)*B24)),"-")</f>
        <v>-</v>
      </c>
      <c r="G24" s="275" t="str">
        <f t="shared" ca="1" si="1"/>
        <v>-</v>
      </c>
      <c r="H24" s="275" t="str">
        <f ca="1">IFERROR(IF(C24=$T$2,OFFSET('Converter Availability Calcs'!$F$14,MATCH('NeuConnect Base'!E24,'Converter Availability Calcs'!$B$15:$B$36,0),0),IF(C24=$T$3,OFFSET('Cable Availability Calcs'!$R$7,MATCH('NeuConnect Base'!E24,Cable_Name,0),0),OFFSET('Other Component Database'!$E$5,MATCH('NeuConnect Base'!E24,OTHER,0),0))),"-")</f>
        <v>-</v>
      </c>
      <c r="I24" s="119" t="str">
        <f ca="1">IFERROR(IF(C24=$T$2,OFFSET('Converter Availability Calcs'!$I$14,MATCH('NeuConnect Base'!E24,'Converter Availability Calcs'!$B$15:$B$36,0),0),IF('NeuConnect Base'!C24='NeuConnect Base'!$T$3,OFFSET('Cable Availability Calcs'!$S$7,MATCH('NeuConnect Base'!E24,Cable_Name,0),0),OFFSET('Other Component Database'!$H$5,MATCH('NeuConnect Base'!E24,OTHER,0),0))),"-")</f>
        <v>-</v>
      </c>
      <c r="J24" s="72">
        <f ca="1">IFERROR(IF(IF(B24=0,0,IF(C24=$T$2,OFFSET('Converter Availability Calcs'!$H$14,MATCH('Example Project'!E24,'Converter Availability Calcs'!$B$15:$B$36,0),0)*B24,IF(C24=$T$3,F24*H24/365*(1-I24),F24*H24/365*(1-I24))))&gt;1,1,IF(B24=0,0,IF(C24=$T$2,OFFSET('Converter Availability Calcs'!$H$14,MATCH('Example Project'!E24,'Converter Availability Calcs'!$B$15:$B$36,0),0)*B24,IF(C24=$T$3,F24*H24/365*(1-I24),F24*H24/365*(1-I24))))),"0.0000%")</f>
        <v>0</v>
      </c>
      <c r="K24" s="60">
        <f t="shared" ca="1" si="0"/>
        <v>0</v>
      </c>
      <c r="L24" s="252"/>
      <c r="N24" s="403"/>
      <c r="O24" s="403"/>
      <c r="P24" s="403"/>
      <c r="Q24" s="403"/>
      <c r="R24" s="403"/>
    </row>
    <row r="25" spans="1:19" ht="14.3" x14ac:dyDescent="0.25">
      <c r="A25" s="249"/>
      <c r="B25" s="456"/>
      <c r="C25" s="456"/>
      <c r="D25" s="456"/>
      <c r="E25" s="456"/>
      <c r="F25" s="281" t="str">
        <f ca="1">IFERROR(IF(C25=$T$2,OFFSET('Converter Availability Calcs'!$G$14,MATCH('NeuConnect Base'!E25,'Converter Availability Calcs'!$B$15:$B$36,0),0)*B25,IF(C25=$T$3,OFFSET('Cable Availability Calcs'!$Q$7,MATCH('NeuConnect Base'!E25,Cable_Name,0),0)*B25*D25,OFFSET('Other Component Database'!$D$5,MATCH('NeuConnect Base'!E25,OTHER,0),0)*B25)),"-")</f>
        <v>-</v>
      </c>
      <c r="G25" s="275" t="str">
        <f t="shared" ca="1" si="1"/>
        <v>-</v>
      </c>
      <c r="H25" s="275" t="str">
        <f ca="1">IFERROR(IF(C25=$T$2,OFFSET('Converter Availability Calcs'!$F$14,MATCH('NeuConnect Base'!E25,'Converter Availability Calcs'!$B$15:$B$36,0),0),IF(C25=$T$3,OFFSET('Cable Availability Calcs'!$R$7,MATCH('NeuConnect Base'!E25,Cable_Name,0),0),OFFSET('Other Component Database'!$E$5,MATCH('NeuConnect Base'!E25,OTHER,0),0))),"-")</f>
        <v>-</v>
      </c>
      <c r="I25" s="119" t="str">
        <f ca="1">IFERROR(IF(C25=$T$2,OFFSET('Converter Availability Calcs'!$I$14,MATCH('NeuConnect Base'!E25,'Converter Availability Calcs'!$B$15:$B$36,0),0),IF('NeuConnect Base'!C25='NeuConnect Base'!$T$3,OFFSET('Cable Availability Calcs'!$S$7,MATCH('NeuConnect Base'!E25,Cable_Name,0),0),OFFSET('Other Component Database'!$H$5,MATCH('NeuConnect Base'!E25,OTHER,0),0))),"-")</f>
        <v>-</v>
      </c>
      <c r="J25" s="72">
        <f ca="1">IFERROR(IF(IF(B25=0,0,IF(C25=$T$2,OFFSET('Converter Availability Calcs'!$H$14,MATCH('Example Project'!E25,'Converter Availability Calcs'!$B$15:$B$36,0),0)*B25,IF(C25=$T$3,F25*H25/365*(1-I25),F25*H25/365*(1-I25))))&gt;1,1,IF(B25=0,0,IF(C25=$T$2,OFFSET('Converter Availability Calcs'!$H$14,MATCH('Example Project'!E25,'Converter Availability Calcs'!$B$15:$B$36,0),0)*B25,IF(C25=$T$3,F25*H25/365*(1-I25),F25*H25/365*(1-I25))))),"0.0000%")</f>
        <v>0</v>
      </c>
      <c r="K25" s="60">
        <f t="shared" ca="1" si="0"/>
        <v>0</v>
      </c>
      <c r="L25" s="252"/>
      <c r="N25" s="403"/>
      <c r="O25" s="403"/>
      <c r="P25" s="403"/>
      <c r="Q25" s="403"/>
      <c r="R25" s="403"/>
    </row>
    <row r="26" spans="1:19" ht="14.3" x14ac:dyDescent="0.25">
      <c r="A26" s="249"/>
      <c r="B26" s="456"/>
      <c r="C26" s="456"/>
      <c r="D26" s="456"/>
      <c r="E26" s="456"/>
      <c r="F26" s="281" t="str">
        <f ca="1">IFERROR(IF(C26=$T$2,OFFSET('Converter Availability Calcs'!$G$14,MATCH('NeuConnect Base'!E26,'Converter Availability Calcs'!$B$15:$B$36,0),0)*B26,IF(C26=$T$3,OFFSET('Cable Availability Calcs'!$Q$7,MATCH('NeuConnect Base'!E26,Cable_Name,0),0)*B26*D26,OFFSET('Other Component Database'!$D$5,MATCH('NeuConnect Base'!E26,OTHER,0),0)*B26)),"-")</f>
        <v>-</v>
      </c>
      <c r="G26" s="275" t="str">
        <f t="shared" ca="1" si="1"/>
        <v>-</v>
      </c>
      <c r="H26" s="275" t="str">
        <f ca="1">IFERROR(IF(C26=$T$2,OFFSET('Converter Availability Calcs'!$F$14,MATCH('NeuConnect Base'!E26,'Converter Availability Calcs'!$B$15:$B$36,0),0),IF(C26=$T$3,OFFSET('Cable Availability Calcs'!$R$7,MATCH('NeuConnect Base'!E26,Cable_Name,0),0),OFFSET('Other Component Database'!$E$5,MATCH('NeuConnect Base'!E26,OTHER,0),0))),"-")</f>
        <v>-</v>
      </c>
      <c r="I26" s="119" t="str">
        <f ca="1">IFERROR(IF(C26=$T$2,OFFSET('Converter Availability Calcs'!$I$14,MATCH('NeuConnect Base'!E26,'Converter Availability Calcs'!$B$15:$B$36,0),0),IF('NeuConnect Base'!C26='NeuConnect Base'!$T$3,OFFSET('Cable Availability Calcs'!$S$7,MATCH('NeuConnect Base'!E26,Cable_Name,0),0),OFFSET('Other Component Database'!$H$5,MATCH('NeuConnect Base'!E26,OTHER,0),0))),"-")</f>
        <v>-</v>
      </c>
      <c r="J26" s="72">
        <f ca="1">IFERROR(IF(IF(B26=0,0,IF(C26=$T$2,OFFSET('Converter Availability Calcs'!$H$14,MATCH('Example Project'!E26,'Converter Availability Calcs'!$B$15:$B$36,0),0)*B26,IF(C26=$T$3,F26*H26/365*(1-I26),F26*H26/365*(1-I26))))&gt;1,1,IF(B26=0,0,IF(C26=$T$2,OFFSET('Converter Availability Calcs'!$H$14,MATCH('Example Project'!E26,'Converter Availability Calcs'!$B$15:$B$36,0),0)*B26,IF(C26=$T$3,F26*H26/365*(1-I26),F26*H26/365*(1-I26))))),"0.0000%")</f>
        <v>0</v>
      </c>
      <c r="K26" s="60">
        <f t="shared" ca="1" si="0"/>
        <v>0</v>
      </c>
      <c r="L26" s="252"/>
      <c r="N26" s="403"/>
      <c r="O26" s="403"/>
      <c r="P26" s="403"/>
      <c r="Q26" s="403"/>
      <c r="R26" s="403"/>
    </row>
    <row r="27" spans="1:19" ht="14.3" x14ac:dyDescent="0.25">
      <c r="A27" s="249"/>
      <c r="B27" s="456"/>
      <c r="C27" s="456"/>
      <c r="D27" s="456"/>
      <c r="E27" s="456"/>
      <c r="F27" s="281" t="str">
        <f ca="1">IFERROR(IF(C27=$T$2,OFFSET('Converter Availability Calcs'!$G$14,MATCH('NeuConnect Base'!E27,'Converter Availability Calcs'!$B$15:$B$36,0),0)*B27,IF(C27=$T$3,OFFSET('Cable Availability Calcs'!$Q$7,MATCH('NeuConnect Base'!E27,Cable_Name,0),0)*B27*D27,OFFSET('Other Component Database'!$D$5,MATCH('NeuConnect Base'!E27,OTHER,0),0)*B27)),"-")</f>
        <v>-</v>
      </c>
      <c r="G27" s="275" t="str">
        <f t="shared" ca="1" si="1"/>
        <v>-</v>
      </c>
      <c r="H27" s="275" t="str">
        <f ca="1">IFERROR(IF(C27=$T$2,OFFSET('Converter Availability Calcs'!$F$14,MATCH('NeuConnect Base'!E27,'Converter Availability Calcs'!$B$15:$B$36,0),0),IF(C27=$T$3,OFFSET('Cable Availability Calcs'!$R$7,MATCH('NeuConnect Base'!E27,Cable_Name,0),0),OFFSET('Other Component Database'!$E$5,MATCH('NeuConnect Base'!E27,OTHER,0),0))),"-")</f>
        <v>-</v>
      </c>
      <c r="I27" s="119" t="str">
        <f ca="1">IFERROR(IF(C27=$T$2,OFFSET('Converter Availability Calcs'!$I$14,MATCH('NeuConnect Base'!E27,'Converter Availability Calcs'!$B$15:$B$36,0),0),IF('NeuConnect Base'!C27='NeuConnect Base'!$T$3,OFFSET('Cable Availability Calcs'!$S$7,MATCH('NeuConnect Base'!E27,Cable_Name,0),0),OFFSET('Other Component Database'!$H$5,MATCH('NeuConnect Base'!E27,OTHER,0),0))),"-")</f>
        <v>-</v>
      </c>
      <c r="J27" s="72">
        <f ca="1">IFERROR(IF(IF(B27=0,0,IF(C27=$T$2,OFFSET('Converter Availability Calcs'!$H$14,MATCH('Example Project'!E27,'Converter Availability Calcs'!$B$15:$B$36,0),0)*B27,IF(C27=$T$3,F27*H27/365*(1-I27),F27*H27/365*(1-I27))))&gt;1,1,IF(B27=0,0,IF(C27=$T$2,OFFSET('Converter Availability Calcs'!$H$14,MATCH('Example Project'!E27,'Converter Availability Calcs'!$B$15:$B$36,0),0)*B27,IF(C27=$T$3,F27*H27/365*(1-I27),F27*H27/365*(1-I27))))),"0.0000%")</f>
        <v>0</v>
      </c>
      <c r="K27" s="60">
        <f t="shared" ca="1" si="0"/>
        <v>0</v>
      </c>
      <c r="L27" s="252"/>
      <c r="N27" s="403"/>
      <c r="O27" s="403"/>
      <c r="P27" s="403"/>
      <c r="Q27" s="403"/>
      <c r="R27" s="404" t="s">
        <v>79</v>
      </c>
    </row>
    <row r="28" spans="1:19" ht="14.3" x14ac:dyDescent="0.25">
      <c r="A28" s="249"/>
      <c r="B28" s="456"/>
      <c r="C28" s="456"/>
      <c r="D28" s="456"/>
      <c r="E28" s="456"/>
      <c r="F28" s="281" t="str">
        <f ca="1">IFERROR(IF(C28=$T$2,OFFSET('Converter Availability Calcs'!$G$14,MATCH('NeuConnect Base'!E28,'Converter Availability Calcs'!$B$15:$B$36,0),0)*B28,IF(C28=$T$3,OFFSET('Cable Availability Calcs'!$Q$7,MATCH('NeuConnect Base'!E28,Cable_Name,0),0)*B28*D28,OFFSET('Other Component Database'!$D$5,MATCH('NeuConnect Base'!E28,OTHER,0),0)*B28)),"-")</f>
        <v>-</v>
      </c>
      <c r="G28" s="275" t="str">
        <f t="shared" ca="1" si="1"/>
        <v>-</v>
      </c>
      <c r="H28" s="275" t="str">
        <f ca="1">IFERROR(IF(C28=$T$2,OFFSET('Converter Availability Calcs'!$F$14,MATCH('NeuConnect Base'!E28,'Converter Availability Calcs'!$B$15:$B$36,0),0),IF(C28=$T$3,OFFSET('Cable Availability Calcs'!$R$7,MATCH('NeuConnect Base'!E28,Cable_Name,0),0),OFFSET('Other Component Database'!$E$5,MATCH('NeuConnect Base'!E28,OTHER,0),0))),"-")</f>
        <v>-</v>
      </c>
      <c r="I28" s="119" t="str">
        <f ca="1">IFERROR(IF(C28=$T$2,OFFSET('Converter Availability Calcs'!$I$14,MATCH('NeuConnect Base'!E28,'Converter Availability Calcs'!$B$15:$B$36,0),0),IF('NeuConnect Base'!C28='NeuConnect Base'!$T$3,OFFSET('Cable Availability Calcs'!$S$7,MATCH('NeuConnect Base'!E28,Cable_Name,0),0),OFFSET('Other Component Database'!$H$5,MATCH('NeuConnect Base'!E28,OTHER,0),0))),"-")</f>
        <v>-</v>
      </c>
      <c r="J28" s="72">
        <f ca="1">IFERROR(IF(IF(B28=0,0,IF(C28=$T$2,OFFSET('Converter Availability Calcs'!$H$14,MATCH('Example Project'!E28,'Converter Availability Calcs'!$B$15:$B$36,0),0)*B28,IF(C28=$T$3,F28*H28/365*(1-I28),F28*H28/365*(1-I28))))&gt;1,1,IF(B28=0,0,IF(C28=$T$2,OFFSET('Converter Availability Calcs'!$H$14,MATCH('Example Project'!E28,'Converter Availability Calcs'!$B$15:$B$36,0),0)*B28,IF(C28=$T$3,F28*H28/365*(1-I28),F28*H28/365*(1-I28))))),"0.0000%")</f>
        <v>0</v>
      </c>
      <c r="K28" s="60">
        <f t="shared" ca="1" si="0"/>
        <v>0</v>
      </c>
      <c r="L28" s="252"/>
      <c r="N28" s="403"/>
      <c r="O28" s="403"/>
      <c r="P28" s="403"/>
      <c r="Q28" s="403"/>
      <c r="R28" s="403"/>
    </row>
    <row r="29" spans="1:19" ht="14.3" x14ac:dyDescent="0.25">
      <c r="A29" s="249"/>
      <c r="B29" s="456"/>
      <c r="C29" s="456"/>
      <c r="D29" s="456"/>
      <c r="E29" s="456"/>
      <c r="F29" s="281" t="str">
        <f ca="1">IFERROR(IF(C29=$T$2,OFFSET('Converter Availability Calcs'!$G$14,MATCH('NeuConnect Base'!E29,'Converter Availability Calcs'!$B$15:$B$36,0),0)*B29,IF(C29=$T$3,OFFSET('Cable Availability Calcs'!$Q$7,MATCH('NeuConnect Base'!E29,Cable_Name,0),0)*B29*D29,OFFSET('Other Component Database'!$D$5,MATCH('NeuConnect Base'!E29,OTHER,0),0)*B29)),"-")</f>
        <v>-</v>
      </c>
      <c r="G29" s="275" t="str">
        <f t="shared" ca="1" si="1"/>
        <v>-</v>
      </c>
      <c r="H29" s="275" t="str">
        <f ca="1">IFERROR(IF(C29=$T$2,OFFSET('Converter Availability Calcs'!$F$14,MATCH('NeuConnect Base'!E29,'Converter Availability Calcs'!$B$15:$B$36,0),0),IF(C29=$T$3,OFFSET('Cable Availability Calcs'!$R$7,MATCH('NeuConnect Base'!E29,Cable_Name,0),0),OFFSET('Other Component Database'!$E$5,MATCH('NeuConnect Base'!E29,OTHER,0),0))),"-")</f>
        <v>-</v>
      </c>
      <c r="I29" s="119" t="str">
        <f ca="1">IFERROR(IF(C29=$T$2,OFFSET('Converter Availability Calcs'!$I$14,MATCH('NeuConnect Base'!E29,'Converter Availability Calcs'!$B$15:$B$36,0),0),IF('NeuConnect Base'!C29='NeuConnect Base'!$T$3,OFFSET('Cable Availability Calcs'!$S$7,MATCH('NeuConnect Base'!E29,Cable_Name,0),0),OFFSET('Other Component Database'!$H$5,MATCH('NeuConnect Base'!E29,OTHER,0),0))),"-")</f>
        <v>-</v>
      </c>
      <c r="J29" s="72">
        <f ca="1">IFERROR(IF(IF(B29=0,0,IF(C29=$T$2,OFFSET('Converter Availability Calcs'!$H$14,MATCH('Example Project'!E29,'Converter Availability Calcs'!$B$15:$B$36,0),0)*B29,IF(C29=$T$3,F29*H29/365*(1-I29),F29*H29/365*(1-I29))))&gt;1,1,IF(B29=0,0,IF(C29=$T$2,OFFSET('Converter Availability Calcs'!$H$14,MATCH('Example Project'!E29,'Converter Availability Calcs'!$B$15:$B$36,0),0)*B29,IF(C29=$T$3,F29*H29/365*(1-I29),F29*H29/365*(1-I29))))),"0.0000%")</f>
        <v>0</v>
      </c>
      <c r="K29" s="60">
        <f t="shared" ca="1" si="0"/>
        <v>0</v>
      </c>
      <c r="L29" s="252"/>
      <c r="N29" s="403"/>
      <c r="O29" s="403"/>
      <c r="P29" s="403"/>
      <c r="Q29" s="403"/>
      <c r="R29" s="403"/>
    </row>
    <row r="30" spans="1:19" ht="14.3" x14ac:dyDescent="0.25">
      <c r="A30" s="249"/>
      <c r="B30" s="456"/>
      <c r="C30" s="456"/>
      <c r="D30" s="456"/>
      <c r="E30" s="456"/>
      <c r="F30" s="281" t="str">
        <f ca="1">IFERROR(IF(C30=$T$2,OFFSET('Converter Availability Calcs'!$G$14,MATCH('NeuConnect Base'!E30,'Converter Availability Calcs'!$B$15:$B$36,0),0)*B30,IF(C30=$T$3,OFFSET('Cable Availability Calcs'!$Q$7,MATCH('NeuConnect Base'!E30,Cable_Name,0),0)*B30*D30,OFFSET('Other Component Database'!$D$5,MATCH('NeuConnect Base'!E30,OTHER,0),0)*B30)),"-")</f>
        <v>-</v>
      </c>
      <c r="G30" s="275" t="str">
        <f t="shared" ca="1" si="1"/>
        <v>-</v>
      </c>
      <c r="H30" s="275" t="str">
        <f ca="1">IFERROR(IF(C30=$T$2,OFFSET('Converter Availability Calcs'!$F$14,MATCH('NeuConnect Base'!E30,'Converter Availability Calcs'!$B$15:$B$36,0),0),IF(C30=$T$3,OFFSET('Cable Availability Calcs'!$R$7,MATCH('NeuConnect Base'!E30,Cable_Name,0),0),OFFSET('Other Component Database'!$E$5,MATCH('NeuConnect Base'!E30,OTHER,0),0))),"-")</f>
        <v>-</v>
      </c>
      <c r="I30" s="119" t="str">
        <f ca="1">IFERROR(IF(C30=$T$2,OFFSET('Converter Availability Calcs'!$I$14,MATCH('NeuConnect Base'!E30,'Converter Availability Calcs'!$B$15:$B$36,0),0),IF('NeuConnect Base'!C30='NeuConnect Base'!$T$3,OFFSET('Cable Availability Calcs'!$S$7,MATCH('NeuConnect Base'!E30,Cable_Name,0),0),OFFSET('Other Component Database'!$H$5,MATCH('NeuConnect Base'!E30,OTHER,0),0))),"-")</f>
        <v>-</v>
      </c>
      <c r="J30" s="72">
        <f ca="1">IFERROR(IF(IF(B30=0,0,IF(C30=$T$2,OFFSET('Converter Availability Calcs'!$H$14,MATCH('Example Project'!E30,'Converter Availability Calcs'!$B$15:$B$36,0),0)*B30,IF(C30=$T$3,F30*H30/365*(1-I30),F30*H30/365*(1-I30))))&gt;1,1,IF(B30=0,0,IF(C30=$T$2,OFFSET('Converter Availability Calcs'!$H$14,MATCH('Example Project'!E30,'Converter Availability Calcs'!$B$15:$B$36,0),0)*B30,IF(C30=$T$3,F30*H30/365*(1-I30),F30*H30/365*(1-I30))))),"0.0000%")</f>
        <v>0</v>
      </c>
      <c r="K30" s="60">
        <f t="shared" ca="1" si="0"/>
        <v>0</v>
      </c>
      <c r="L30" s="252"/>
      <c r="N30" s="403"/>
      <c r="O30" s="403"/>
      <c r="P30" s="403"/>
      <c r="Q30" s="403"/>
      <c r="R30" s="403"/>
    </row>
    <row r="31" spans="1:19" ht="14.3" x14ac:dyDescent="0.25">
      <c r="A31" s="249"/>
      <c r="B31" s="456"/>
      <c r="C31" s="456"/>
      <c r="D31" s="456"/>
      <c r="E31" s="456"/>
      <c r="F31" s="281" t="str">
        <f ca="1">IFERROR(IF(C31=$T$2,OFFSET('Converter Availability Calcs'!$G$14,MATCH('NeuConnect Base'!E31,'Converter Availability Calcs'!$B$15:$B$36,0),0)*B31,IF(C31=$T$3,OFFSET('Cable Availability Calcs'!$Q$7,MATCH('NeuConnect Base'!E31,Cable_Name,0),0)*B31*D31,OFFSET('Other Component Database'!$D$5,MATCH('NeuConnect Base'!E31,OTHER,0),0)*B31)),"-")</f>
        <v>-</v>
      </c>
      <c r="G31" s="275" t="str">
        <f t="shared" ca="1" si="1"/>
        <v>-</v>
      </c>
      <c r="H31" s="275" t="str">
        <f ca="1">IFERROR(IF(C31=$T$2,OFFSET('Converter Availability Calcs'!$F$14,MATCH('NeuConnect Base'!E31,'Converter Availability Calcs'!$B$15:$B$36,0),0),IF(C31=$T$3,OFFSET('Cable Availability Calcs'!$R$7,MATCH('NeuConnect Base'!E31,Cable_Name,0),0),OFFSET('Other Component Database'!$E$5,MATCH('NeuConnect Base'!E31,OTHER,0),0))),"-")</f>
        <v>-</v>
      </c>
      <c r="I31" s="119" t="str">
        <f ca="1">IFERROR(IF(C31=$T$2,OFFSET('Converter Availability Calcs'!$I$14,MATCH('NeuConnect Base'!E31,'Converter Availability Calcs'!$B$15:$B$36,0),0),IF('NeuConnect Base'!C31='NeuConnect Base'!$T$3,OFFSET('Cable Availability Calcs'!$S$7,MATCH('NeuConnect Base'!E31,Cable_Name,0),0),OFFSET('Other Component Database'!$H$5,MATCH('NeuConnect Base'!E31,OTHER,0),0))),"-")</f>
        <v>-</v>
      </c>
      <c r="J31" s="72">
        <f ca="1">IFERROR(IF(IF(B31=0,0,IF(C31=$T$2,OFFSET('Converter Availability Calcs'!$H$14,MATCH('Example Project'!E31,'Converter Availability Calcs'!$B$15:$B$36,0),0)*B31,IF(C31=$T$3,F31*H31/365*(1-I31),F31*H31/365*(1-I31))))&gt;1,1,IF(B31=0,0,IF(C31=$T$2,OFFSET('Converter Availability Calcs'!$H$14,MATCH('Example Project'!E31,'Converter Availability Calcs'!$B$15:$B$36,0),0)*B31,IF(C31=$T$3,F31*H31/365*(1-I31),F31*H31/365*(1-I31))))),"0.0000%")</f>
        <v>0</v>
      </c>
      <c r="K31" s="60">
        <f t="shared" ca="1" si="0"/>
        <v>0</v>
      </c>
      <c r="L31" s="252"/>
      <c r="N31" s="403"/>
      <c r="O31" s="403"/>
      <c r="P31" s="403"/>
      <c r="Q31" s="403"/>
      <c r="R31" s="403"/>
    </row>
    <row r="32" spans="1:19" ht="14.95" thickBot="1" x14ac:dyDescent="0.3">
      <c r="A32" s="249"/>
      <c r="B32" s="457"/>
      <c r="C32" s="457"/>
      <c r="D32" s="457"/>
      <c r="E32" s="457"/>
      <c r="F32" s="282" t="str">
        <f ca="1">IFERROR(IF(C32=$T$2,OFFSET('Converter Availability Calcs'!$G$14,MATCH('NeuConnect Base'!E32,'Converter Availability Calcs'!$B$15:$B$36,0),0)*B32,IF(C32=$T$3,OFFSET('Cable Availability Calcs'!$Q$7,MATCH('NeuConnect Base'!E32,Cable_Name,0),0)*B32*D32,OFFSET('Other Component Database'!$D$5,MATCH('NeuConnect Base'!E32,OTHER,0),0)*B32)),"-")</f>
        <v>-</v>
      </c>
      <c r="G32" s="283" t="str">
        <f t="shared" ca="1" si="1"/>
        <v>-</v>
      </c>
      <c r="H32" s="283" t="str">
        <f ca="1">IFERROR(IF(C32=$T$2,OFFSET('Converter Availability Calcs'!$F$14,MATCH('NeuConnect Base'!E32,'Converter Availability Calcs'!$B$15:$B$36,0),0),IF(C32=$T$3,OFFSET('Cable Availability Calcs'!$R$7,MATCH('NeuConnect Base'!E32,Cable_Name,0),0),OFFSET('Other Component Database'!$E$5,MATCH('NeuConnect Base'!E32,OTHER,0),0))),"-")</f>
        <v>-</v>
      </c>
      <c r="I32" s="120" t="str">
        <f ca="1">IFERROR(IF(C32=$T$2,OFFSET('Converter Availability Calcs'!$I$14,MATCH('NeuConnect Base'!E32,'Converter Availability Calcs'!$B$15:$B$36,0),0),IF('NeuConnect Base'!C32='NeuConnect Base'!$T$3,OFFSET('Cable Availability Calcs'!$S$7,MATCH('NeuConnect Base'!E32,Cable_Name,0),0),OFFSET('Other Component Database'!$H$5,MATCH('NeuConnect Base'!E32,OTHER,0),0))),"-")</f>
        <v>-</v>
      </c>
      <c r="J32" s="73">
        <f ca="1">IFERROR(IF(IF(B32=0,0,IF(C32=$T$2,OFFSET('Converter Availability Calcs'!$H$14,MATCH('Example Project'!E32,'Converter Availability Calcs'!$B$15:$B$36,0),0)*B32,IF(C32=$T$3,F32*H32/365*(1-I32),F32*H32/365*(1-I32))))&gt;1,1,IF(B32=0,0,IF(C32=$T$2,OFFSET('Converter Availability Calcs'!$H$14,MATCH('Example Project'!E32,'Converter Availability Calcs'!$B$15:$B$36,0),0)*B32,IF(C32=$T$3,F32*H32/365*(1-I32),F32*H32/365*(1-I32))))),"0.0000%")</f>
        <v>0</v>
      </c>
      <c r="K32" s="62">
        <f t="shared" ca="1" si="0"/>
        <v>0</v>
      </c>
      <c r="L32" s="252"/>
      <c r="N32" s="403"/>
      <c r="O32" s="403"/>
      <c r="P32" s="403"/>
      <c r="Q32" s="403"/>
      <c r="R32" s="403"/>
    </row>
    <row r="33" spans="1:18" ht="14.3" x14ac:dyDescent="0.25">
      <c r="A33" s="249"/>
      <c r="B33" s="284"/>
      <c r="C33" s="266"/>
      <c r="D33" s="284"/>
      <c r="E33" s="284"/>
      <c r="F33" s="284"/>
      <c r="G33" s="77"/>
      <c r="H33" s="77"/>
      <c r="I33" s="284"/>
      <c r="J33" s="285"/>
      <c r="K33" s="286"/>
      <c r="L33" s="252"/>
      <c r="N33" s="403"/>
      <c r="O33" s="403"/>
      <c r="P33" s="403"/>
      <c r="Q33" s="403"/>
      <c r="R33" s="403"/>
    </row>
    <row r="34" spans="1:18" ht="15.8" customHeight="1" thickBot="1" x14ac:dyDescent="0.3">
      <c r="A34" s="249"/>
      <c r="B34" s="284"/>
      <c r="C34" s="266"/>
      <c r="D34" s="284"/>
      <c r="E34" s="284"/>
      <c r="F34" s="622" t="s">
        <v>235</v>
      </c>
      <c r="G34" s="622"/>
      <c r="H34" s="622"/>
      <c r="I34" s="622"/>
      <c r="J34" s="287">
        <f ca="1">IF(SUM(J11:J32)&gt;1,1,SUM(J11:J32))</f>
        <v>5.0846054794520541E-2</v>
      </c>
      <c r="K34" s="286"/>
      <c r="L34" s="252"/>
      <c r="N34" s="403"/>
      <c r="O34" s="403"/>
      <c r="P34" s="403"/>
      <c r="Q34" s="403"/>
      <c r="R34" s="403"/>
    </row>
    <row r="35" spans="1:18" ht="14.3" x14ac:dyDescent="0.25">
      <c r="A35" s="249"/>
      <c r="B35" s="284"/>
      <c r="C35" s="266"/>
      <c r="D35" s="284"/>
      <c r="E35" s="288"/>
      <c r="F35" s="284"/>
      <c r="G35" s="77"/>
      <c r="H35" s="77"/>
      <c r="I35" s="284"/>
      <c r="J35" s="59"/>
      <c r="K35" s="286"/>
      <c r="L35" s="252"/>
      <c r="N35" s="403"/>
      <c r="O35" s="403"/>
      <c r="P35" s="403"/>
      <c r="Q35" s="403"/>
      <c r="R35" s="403"/>
    </row>
    <row r="36" spans="1:18" ht="14.3" x14ac:dyDescent="0.25">
      <c r="A36" s="249"/>
      <c r="B36" s="284"/>
      <c r="C36" s="266"/>
      <c r="D36" s="284"/>
      <c r="E36" s="284"/>
      <c r="F36" s="284"/>
      <c r="G36" s="77"/>
      <c r="H36" s="77"/>
      <c r="I36" s="284"/>
      <c r="J36" s="289"/>
      <c r="K36" s="286"/>
      <c r="L36" s="252"/>
      <c r="N36" s="403"/>
    </row>
    <row r="37" spans="1:18" ht="14.95" thickBot="1" x14ac:dyDescent="0.3">
      <c r="A37" s="249"/>
      <c r="B37" s="1" t="s">
        <v>163</v>
      </c>
      <c r="C37" s="268"/>
      <c r="D37" s="268"/>
      <c r="E37" s="2"/>
      <c r="F37" s="2"/>
      <c r="G37" s="290"/>
      <c r="H37" s="290"/>
      <c r="I37" s="2"/>
      <c r="J37" s="2"/>
      <c r="K37" s="291"/>
      <c r="L37" s="252"/>
      <c r="N37" s="403"/>
    </row>
    <row r="38" spans="1:18" ht="53.7" thickBot="1" x14ac:dyDescent="0.3">
      <c r="A38" s="249"/>
      <c r="B38" s="472" t="s">
        <v>6</v>
      </c>
      <c r="C38" s="206" t="s">
        <v>27</v>
      </c>
      <c r="D38" s="472"/>
      <c r="E38" s="472" t="s">
        <v>105</v>
      </c>
      <c r="F38" s="202" t="s">
        <v>75</v>
      </c>
      <c r="G38" s="292" t="s">
        <v>260</v>
      </c>
      <c r="H38" s="292" t="s">
        <v>77</v>
      </c>
      <c r="I38" s="201" t="s">
        <v>5</v>
      </c>
      <c r="J38" s="200" t="s">
        <v>238</v>
      </c>
      <c r="K38" s="293" t="s">
        <v>141</v>
      </c>
      <c r="L38" s="252"/>
      <c r="N38" s="403"/>
    </row>
    <row r="39" spans="1:18" ht="14.95" thickBot="1" x14ac:dyDescent="0.3">
      <c r="A39" s="249"/>
      <c r="B39" s="312">
        <v>1</v>
      </c>
      <c r="C39" s="63" t="s">
        <v>26</v>
      </c>
      <c r="D39" s="63"/>
      <c r="E39" s="63" t="str">
        <f>IF(O13=$N$7,'Other Component Database'!C7,IF(O13=$N$8,'Other Component Database'!$C$8,'Other Component Database'!C6))</f>
        <v>Scheduled Maintenance Medium Case (1)</v>
      </c>
      <c r="F39" s="93">
        <f ca="1">IFERROR(IF(C39=$T$3,0,OFFSET('Other Component Database'!$F$5,MATCH(E39,OTHER,0),0)),"-")</f>
        <v>1</v>
      </c>
      <c r="G39" s="94">
        <f ca="1">IFERROR(1/F39,"-")</f>
        <v>1</v>
      </c>
      <c r="H39" s="94">
        <f ca="1">IFERROR(IF(C39=$T$3,0,OFFSET('Other Component Database'!$G$5,MATCH(E39,OTHER,0),0)),"-")</f>
        <v>2</v>
      </c>
      <c r="I39" s="95">
        <f ca="1">IFERROR(IF(C39=$T$3,0,OFFSET('Other Component Database'!$H$5,MATCH(E39,OTHER,0),0)),"-")</f>
        <v>0</v>
      </c>
      <c r="J39" s="71">
        <f ca="1">IF(B39=0,0,F39*H39/365*(1-I39))</f>
        <v>5.4794520547945206E-3</v>
      </c>
      <c r="K39" s="144">
        <f t="shared" ref="K39:K60" ca="1" si="2">J39/$J$65</f>
        <v>9.7281895206969685E-2</v>
      </c>
      <c r="L39" s="252"/>
      <c r="N39" s="403"/>
    </row>
    <row r="40" spans="1:18" ht="14.3" hidden="1" customHeight="1" x14ac:dyDescent="0.25">
      <c r="A40" s="249"/>
      <c r="B40" s="52"/>
      <c r="C40" s="52"/>
      <c r="D40" s="52"/>
      <c r="E40" s="52"/>
      <c r="F40" s="70" t="str">
        <f ca="1">IFERROR(IF(C40=$T$3,0,OFFSET('Other Component Database'!$F$5,MATCH(E40,OTHER,0),0)),"-")</f>
        <v>-</v>
      </c>
      <c r="G40" s="59" t="str">
        <f t="shared" ref="G40:G60" ca="1" si="3">IFERROR(1/F40,"-")</f>
        <v>-</v>
      </c>
      <c r="H40" s="59" t="str">
        <f ca="1">IFERROR(IF(C40=$T$3,0,OFFSET('Other Component Database'!$G$5,MATCH(E40,OTHER,0),0)),"-")</f>
        <v>-</v>
      </c>
      <c r="I40" s="50" t="str">
        <f ca="1">IFERROR(IF(C40=$T$3,0,OFFSET('Other Component Database'!$H$5,MATCH(E40,OTHER,0),0)),"-")</f>
        <v>-</v>
      </c>
      <c r="J40" s="74">
        <f>IF(B40=0,0,IF(C40=$T$3,D40*B40*F40*H40/365*(1-I40),F40*H40/365*(1-I40)))</f>
        <v>0</v>
      </c>
      <c r="K40" s="145">
        <f t="shared" ca="1" si="2"/>
        <v>0</v>
      </c>
      <c r="L40" s="252"/>
      <c r="N40" s="403"/>
    </row>
    <row r="41" spans="1:18" ht="14.3" hidden="1" customHeight="1" x14ac:dyDescent="0.25">
      <c r="A41" s="249"/>
      <c r="B41" s="52"/>
      <c r="C41" s="52"/>
      <c r="D41" s="52"/>
      <c r="E41" s="52"/>
      <c r="F41" s="53" t="str">
        <f ca="1">IFERROR(IF(C41=$T$3,0,OFFSET('Other Component Database'!$F$5,MATCH(E41,OTHER,0),0)),"-")</f>
        <v>-</v>
      </c>
      <c r="G41" s="77" t="str">
        <f t="shared" ca="1" si="3"/>
        <v>-</v>
      </c>
      <c r="H41" s="77" t="str">
        <f ca="1">IFERROR(IF(C41=$T$3,0,OFFSET('Other Component Database'!$G$5,MATCH(E41,OTHER,0),0)),"-")</f>
        <v>-</v>
      </c>
      <c r="I41" s="60" t="str">
        <f ca="1">IFERROR(IF(C41=$T$3,0,OFFSET('Other Component Database'!$H$5,MATCH(E41,OTHER,0),0)),"-")</f>
        <v>-</v>
      </c>
      <c r="J41" s="72">
        <f t="shared" ref="J41:J60" si="4">IF(B41=0,0,IF(C41=$T$3,D41*B41*F41*H41/365*(1-I41),F41*H41/365*(1-I41)))</f>
        <v>0</v>
      </c>
      <c r="K41" s="60">
        <f t="shared" ca="1" si="2"/>
        <v>0</v>
      </c>
      <c r="L41" s="252"/>
      <c r="N41" s="403"/>
    </row>
    <row r="42" spans="1:18" ht="14.3" hidden="1" customHeight="1" x14ac:dyDescent="0.25">
      <c r="A42" s="249"/>
      <c r="B42" s="52"/>
      <c r="C42" s="52"/>
      <c r="D42" s="52"/>
      <c r="E42" s="52"/>
      <c r="F42" s="53" t="str">
        <f ca="1">IFERROR(IF(C42=$T$3,0,OFFSET('Other Component Database'!$F$5,MATCH(E42,OTHER,0),0)),"-")</f>
        <v>-</v>
      </c>
      <c r="G42" s="77" t="str">
        <f t="shared" ca="1" si="3"/>
        <v>-</v>
      </c>
      <c r="H42" s="77" t="str">
        <f ca="1">IFERROR(IF(C42=$T$3,0,OFFSET('Other Component Database'!$G$5,MATCH(E42,OTHER,0),0)),"-")</f>
        <v>-</v>
      </c>
      <c r="I42" s="60" t="str">
        <f ca="1">IFERROR(IF(C42=$T$3,0,OFFSET('Other Component Database'!$H$5,MATCH(E42,OTHER,0),0)),"-")</f>
        <v>-</v>
      </c>
      <c r="J42" s="72">
        <f t="shared" si="4"/>
        <v>0</v>
      </c>
      <c r="K42" s="60">
        <f t="shared" ca="1" si="2"/>
        <v>0</v>
      </c>
      <c r="L42" s="252"/>
      <c r="N42" s="408"/>
    </row>
    <row r="43" spans="1:18" ht="14.3" hidden="1" customHeight="1" x14ac:dyDescent="0.25">
      <c r="A43" s="249"/>
      <c r="B43" s="52"/>
      <c r="C43" s="52"/>
      <c r="D43" s="52"/>
      <c r="E43" s="52"/>
      <c r="F43" s="53" t="str">
        <f ca="1">IFERROR(IF(C43=$T$3,0,OFFSET('Other Component Database'!$F$5,MATCH(E43,OTHER,0),0)),"-")</f>
        <v>-</v>
      </c>
      <c r="G43" s="77" t="str">
        <f t="shared" ca="1" si="3"/>
        <v>-</v>
      </c>
      <c r="H43" s="77" t="str">
        <f ca="1">IFERROR(IF(C43=$T$3,0,OFFSET('Other Component Database'!$G$5,MATCH(E43,OTHER,0),0)),"-")</f>
        <v>-</v>
      </c>
      <c r="I43" s="60" t="str">
        <f ca="1">IFERROR(IF(C43=$T$3,0,OFFSET('Other Component Database'!$H$5,MATCH(E43,OTHER,0),0)),"-")</f>
        <v>-</v>
      </c>
      <c r="J43" s="72">
        <f t="shared" si="4"/>
        <v>0</v>
      </c>
      <c r="K43" s="60">
        <f t="shared" ca="1" si="2"/>
        <v>0</v>
      </c>
      <c r="L43" s="252"/>
      <c r="N43" s="403"/>
    </row>
    <row r="44" spans="1:18" ht="14.3" hidden="1" customHeight="1" x14ac:dyDescent="0.25">
      <c r="A44" s="249"/>
      <c r="B44" s="52"/>
      <c r="C44" s="52"/>
      <c r="D44" s="52"/>
      <c r="E44" s="52"/>
      <c r="F44" s="53" t="str">
        <f ca="1">IFERROR(IF(C44=$T$3,0,OFFSET('Other Component Database'!$F$5,MATCH(E44,OTHER,0),0)),"-")</f>
        <v>-</v>
      </c>
      <c r="G44" s="77" t="str">
        <f t="shared" ca="1" si="3"/>
        <v>-</v>
      </c>
      <c r="H44" s="77" t="str">
        <f ca="1">IFERROR(IF(C44=$T$3,0,OFFSET('Other Component Database'!$G$5,MATCH(E44,OTHER,0),0)),"-")</f>
        <v>-</v>
      </c>
      <c r="I44" s="60" t="str">
        <f ca="1">IFERROR(IF(C44=$T$3,0,OFFSET('Other Component Database'!$H$5,MATCH(E44,OTHER,0),0)),"-")</f>
        <v>-</v>
      </c>
      <c r="J44" s="72">
        <f t="shared" si="4"/>
        <v>0</v>
      </c>
      <c r="K44" s="60">
        <f t="shared" ca="1" si="2"/>
        <v>0</v>
      </c>
      <c r="L44" s="252"/>
      <c r="N44" s="403"/>
    </row>
    <row r="45" spans="1:18" ht="14.3" hidden="1" customHeight="1" x14ac:dyDescent="0.25">
      <c r="A45" s="249"/>
      <c r="B45" s="52"/>
      <c r="C45" s="52"/>
      <c r="D45" s="52"/>
      <c r="E45" s="52"/>
      <c r="F45" s="53" t="str">
        <f ca="1">IFERROR(IF(C45=$T$3,0,OFFSET('Other Component Database'!$F$5,MATCH(E45,OTHER,0),0)),"-")</f>
        <v>-</v>
      </c>
      <c r="G45" s="77" t="str">
        <f t="shared" ca="1" si="3"/>
        <v>-</v>
      </c>
      <c r="H45" s="77" t="str">
        <f ca="1">IFERROR(IF(C45=$T$3,0,OFFSET('Other Component Database'!$G$5,MATCH(E45,OTHER,0),0)),"-")</f>
        <v>-</v>
      </c>
      <c r="I45" s="60" t="str">
        <f ca="1">IFERROR(IF(C45=$T$3,0,OFFSET('Other Component Database'!$H$5,MATCH(E45,OTHER,0),0)),"-")</f>
        <v>-</v>
      </c>
      <c r="J45" s="72">
        <f t="shared" si="4"/>
        <v>0</v>
      </c>
      <c r="K45" s="60">
        <f t="shared" ca="1" si="2"/>
        <v>0</v>
      </c>
      <c r="L45" s="252"/>
      <c r="N45" s="403"/>
    </row>
    <row r="46" spans="1:18" ht="14.3" hidden="1" customHeight="1" x14ac:dyDescent="0.25">
      <c r="A46" s="249"/>
      <c r="B46" s="52"/>
      <c r="C46" s="52"/>
      <c r="D46" s="52"/>
      <c r="E46" s="52"/>
      <c r="F46" s="53" t="str">
        <f ca="1">IFERROR(IF(C46=$T$3,0,OFFSET('Other Component Database'!$F$5,MATCH(E46,OTHER,0),0)),"-")</f>
        <v>-</v>
      </c>
      <c r="G46" s="77" t="str">
        <f t="shared" ca="1" si="3"/>
        <v>-</v>
      </c>
      <c r="H46" s="77" t="str">
        <f ca="1">IFERROR(IF(C46=$T$3,0,OFFSET('Other Component Database'!$G$5,MATCH(E46,OTHER,0),0)),"-")</f>
        <v>-</v>
      </c>
      <c r="I46" s="60" t="str">
        <f ca="1">IFERROR(IF(C46=$T$3,0,OFFSET('Other Component Database'!$H$5,MATCH(E46,OTHER,0),0)),"-")</f>
        <v>-</v>
      </c>
      <c r="J46" s="72">
        <f t="shared" si="4"/>
        <v>0</v>
      </c>
      <c r="K46" s="60">
        <f t="shared" ca="1" si="2"/>
        <v>0</v>
      </c>
      <c r="L46" s="252"/>
      <c r="N46" s="403"/>
    </row>
    <row r="47" spans="1:18" ht="14.3" hidden="1" customHeight="1" x14ac:dyDescent="0.25">
      <c r="A47" s="264"/>
      <c r="B47" s="52"/>
      <c r="C47" s="52"/>
      <c r="D47" s="52"/>
      <c r="E47" s="52"/>
      <c r="F47" s="53" t="str">
        <f ca="1">IFERROR(IF(C47=$T$3,0,OFFSET('Other Component Database'!$F$5,MATCH(E47,OTHER,0),0)),"-")</f>
        <v>-</v>
      </c>
      <c r="G47" s="77" t="str">
        <f t="shared" ca="1" si="3"/>
        <v>-</v>
      </c>
      <c r="H47" s="77" t="str">
        <f ca="1">IFERROR(IF(C47=$T$3,0,OFFSET('Other Component Database'!$G$5,MATCH(E47,OTHER,0),0)),"-")</f>
        <v>-</v>
      </c>
      <c r="I47" s="60" t="str">
        <f ca="1">IFERROR(IF(C47=$T$3,0,OFFSET('Other Component Database'!$H$5,MATCH(E47,OTHER,0),0)),"-")</f>
        <v>-</v>
      </c>
      <c r="J47" s="72">
        <f t="shared" si="4"/>
        <v>0</v>
      </c>
      <c r="K47" s="60">
        <f t="shared" ca="1" si="2"/>
        <v>0</v>
      </c>
      <c r="L47" s="252"/>
      <c r="N47" s="403"/>
    </row>
    <row r="48" spans="1:18" ht="14.3" hidden="1" customHeight="1" x14ac:dyDescent="0.25">
      <c r="A48" s="266"/>
      <c r="B48" s="52"/>
      <c r="C48" s="52"/>
      <c r="D48" s="52"/>
      <c r="E48" s="52"/>
      <c r="F48" s="53" t="str">
        <f ca="1">IFERROR(IF(C48=$T$3,0,OFFSET('Other Component Database'!$F$5,MATCH(E48,OTHER,0),0)),"-")</f>
        <v>-</v>
      </c>
      <c r="G48" s="77" t="str">
        <f t="shared" ca="1" si="3"/>
        <v>-</v>
      </c>
      <c r="H48" s="77" t="str">
        <f ca="1">IFERROR(IF(C48=$T$3,0,OFFSET('Other Component Database'!$G$5,MATCH(E48,OTHER,0),0)),"-")</f>
        <v>-</v>
      </c>
      <c r="I48" s="60" t="str">
        <f ca="1">IFERROR(IF(C48=$T$3,0,OFFSET('Other Component Database'!$H$5,MATCH(E48,OTHER,0),0)),"-")</f>
        <v>-</v>
      </c>
      <c r="J48" s="72">
        <f t="shared" si="4"/>
        <v>0</v>
      </c>
      <c r="K48" s="60">
        <f t="shared" ca="1" si="2"/>
        <v>0</v>
      </c>
      <c r="L48" s="294"/>
      <c r="N48" s="403"/>
    </row>
    <row r="49" spans="1:14" ht="14.3" hidden="1" customHeight="1" x14ac:dyDescent="0.25">
      <c r="A49" s="266"/>
      <c r="B49" s="52"/>
      <c r="C49" s="52"/>
      <c r="D49" s="52"/>
      <c r="E49" s="52"/>
      <c r="F49" s="53" t="str">
        <f ca="1">IFERROR(IF(C49=$T$3,0,OFFSET('Other Component Database'!$F$5,MATCH(E49,OTHER,0),0)),"-")</f>
        <v>-</v>
      </c>
      <c r="G49" s="77" t="str">
        <f t="shared" ca="1" si="3"/>
        <v>-</v>
      </c>
      <c r="H49" s="77" t="str">
        <f ca="1">IFERROR(IF(C49=$T$3,0,OFFSET('Other Component Database'!$G$5,MATCH(E49,OTHER,0),0)),"-")</f>
        <v>-</v>
      </c>
      <c r="I49" s="60" t="str">
        <f ca="1">IFERROR(IF(C49=$T$3,0,OFFSET('Other Component Database'!$H$5,MATCH(E49,OTHER,0),0)),"-")</f>
        <v>-</v>
      </c>
      <c r="J49" s="72">
        <f t="shared" si="4"/>
        <v>0</v>
      </c>
      <c r="K49" s="60">
        <f t="shared" ca="1" si="2"/>
        <v>0</v>
      </c>
      <c r="L49" s="294"/>
      <c r="N49" s="403"/>
    </row>
    <row r="50" spans="1:14" ht="14.3" hidden="1" customHeight="1" x14ac:dyDescent="0.25">
      <c r="A50" s="266"/>
      <c r="B50" s="52"/>
      <c r="C50" s="52"/>
      <c r="D50" s="52"/>
      <c r="E50" s="52"/>
      <c r="F50" s="53" t="str">
        <f ca="1">IFERROR(IF(C50=$T$3,0,OFFSET('Other Component Database'!$F$5,MATCH(E50,OTHER,0),0)),"-")</f>
        <v>-</v>
      </c>
      <c r="G50" s="77" t="str">
        <f t="shared" ca="1" si="3"/>
        <v>-</v>
      </c>
      <c r="H50" s="77" t="str">
        <f ca="1">IFERROR(IF(C50=$T$3,0,OFFSET('Other Component Database'!$G$5,MATCH(E50,OTHER,0),0)),"-")</f>
        <v>-</v>
      </c>
      <c r="I50" s="60" t="str">
        <f ca="1">IFERROR(IF(C50=$T$3,0,OFFSET('Other Component Database'!$H$5,MATCH(E50,OTHER,0),0)),"-")</f>
        <v>-</v>
      </c>
      <c r="J50" s="72">
        <f t="shared" si="4"/>
        <v>0</v>
      </c>
      <c r="K50" s="60">
        <f t="shared" ca="1" si="2"/>
        <v>0</v>
      </c>
      <c r="L50" s="294"/>
      <c r="N50" s="403"/>
    </row>
    <row r="51" spans="1:14" ht="14.3" hidden="1" customHeight="1" x14ac:dyDescent="0.25">
      <c r="A51" s="266"/>
      <c r="B51" s="52"/>
      <c r="C51" s="52"/>
      <c r="D51" s="52"/>
      <c r="E51" s="52"/>
      <c r="F51" s="53" t="str">
        <f ca="1">IFERROR(IF(C51=$T$3,0,OFFSET('Other Component Database'!$F$5,MATCH(E51,OTHER,0),0)),"-")</f>
        <v>-</v>
      </c>
      <c r="G51" s="77" t="str">
        <f t="shared" ca="1" si="3"/>
        <v>-</v>
      </c>
      <c r="H51" s="77" t="str">
        <f ca="1">IFERROR(IF(C51=$T$3,0,OFFSET('Other Component Database'!$G$5,MATCH(E51,OTHER,0),0)),"-")</f>
        <v>-</v>
      </c>
      <c r="I51" s="60" t="str">
        <f ca="1">IFERROR(IF(C51=$T$3,0,OFFSET('Other Component Database'!$H$5,MATCH(E51,OTHER,0),0)),"-")</f>
        <v>-</v>
      </c>
      <c r="J51" s="72">
        <f t="shared" si="4"/>
        <v>0</v>
      </c>
      <c r="K51" s="60">
        <f t="shared" ca="1" si="2"/>
        <v>0</v>
      </c>
      <c r="L51" s="294"/>
      <c r="N51" s="403"/>
    </row>
    <row r="52" spans="1:14" ht="14.3" hidden="1" customHeight="1" x14ac:dyDescent="0.25">
      <c r="A52" s="266"/>
      <c r="B52" s="52"/>
      <c r="C52" s="52"/>
      <c r="D52" s="52"/>
      <c r="E52" s="52"/>
      <c r="F52" s="53" t="str">
        <f ca="1">IFERROR(IF(C52=$T$3,0,OFFSET('Other Component Database'!$F$5,MATCH(E52,OTHER,0),0)),"-")</f>
        <v>-</v>
      </c>
      <c r="G52" s="77" t="str">
        <f t="shared" ca="1" si="3"/>
        <v>-</v>
      </c>
      <c r="H52" s="77" t="str">
        <f ca="1">IFERROR(IF(C52=$T$3,0,OFFSET('Other Component Database'!$G$5,MATCH(E52,OTHER,0),0)),"-")</f>
        <v>-</v>
      </c>
      <c r="I52" s="60" t="str">
        <f ca="1">IFERROR(IF(C52=$T$3,0,OFFSET('Other Component Database'!$H$5,MATCH(E52,OTHER,0),0)),"-")</f>
        <v>-</v>
      </c>
      <c r="J52" s="72">
        <f t="shared" si="4"/>
        <v>0</v>
      </c>
      <c r="K52" s="60">
        <f t="shared" ca="1" si="2"/>
        <v>0</v>
      </c>
      <c r="L52" s="294"/>
    </row>
    <row r="53" spans="1:14" ht="14.3" hidden="1" customHeight="1" x14ac:dyDescent="0.25">
      <c r="A53" s="266"/>
      <c r="B53" s="52"/>
      <c r="C53" s="52"/>
      <c r="D53" s="52"/>
      <c r="E53" s="52"/>
      <c r="F53" s="53" t="str">
        <f ca="1">IFERROR(IF(C53=$T$3,0,OFFSET('Other Component Database'!$F$5,MATCH(E53,OTHER,0),0)),"-")</f>
        <v>-</v>
      </c>
      <c r="G53" s="77" t="str">
        <f t="shared" ca="1" si="3"/>
        <v>-</v>
      </c>
      <c r="H53" s="77" t="str">
        <f ca="1">IFERROR(IF(C53=$T$3,0,OFFSET('Other Component Database'!$G$5,MATCH(E53,OTHER,0),0)),"-")</f>
        <v>-</v>
      </c>
      <c r="I53" s="60" t="str">
        <f ca="1">IFERROR(IF(C53=$T$3,0,OFFSET('Other Component Database'!$H$5,MATCH(E53,OTHER,0),0)),"-")</f>
        <v>-</v>
      </c>
      <c r="J53" s="72">
        <f t="shared" si="4"/>
        <v>0</v>
      </c>
      <c r="K53" s="60">
        <f t="shared" ca="1" si="2"/>
        <v>0</v>
      </c>
      <c r="L53" s="294"/>
    </row>
    <row r="54" spans="1:14" ht="14.3" hidden="1" customHeight="1" x14ac:dyDescent="0.25">
      <c r="A54" s="266"/>
      <c r="B54" s="52"/>
      <c r="C54" s="52"/>
      <c r="D54" s="52"/>
      <c r="E54" s="52"/>
      <c r="F54" s="53" t="str">
        <f ca="1">IFERROR(IF(C54=$T$3,0,OFFSET('Other Component Database'!$F$5,MATCH(E54,OTHER,0),0)),"-")</f>
        <v>-</v>
      </c>
      <c r="G54" s="77" t="str">
        <f t="shared" ca="1" si="3"/>
        <v>-</v>
      </c>
      <c r="H54" s="77" t="str">
        <f ca="1">IFERROR(IF(C54=$T$3,0,OFFSET('Other Component Database'!$G$5,MATCH(E54,OTHER,0),0)),"-")</f>
        <v>-</v>
      </c>
      <c r="I54" s="60" t="str">
        <f ca="1">IFERROR(IF(C54=$T$3,0,OFFSET('Other Component Database'!$H$5,MATCH(E54,OTHER,0),0)),"-")</f>
        <v>-</v>
      </c>
      <c r="J54" s="72">
        <f t="shared" si="4"/>
        <v>0</v>
      </c>
      <c r="K54" s="60">
        <f t="shared" ca="1" si="2"/>
        <v>0</v>
      </c>
      <c r="L54" s="294"/>
    </row>
    <row r="55" spans="1:14" ht="14.3" hidden="1" customHeight="1" x14ac:dyDescent="0.25">
      <c r="A55" s="266"/>
      <c r="B55" s="52"/>
      <c r="C55" s="52"/>
      <c r="D55" s="52"/>
      <c r="E55" s="52"/>
      <c r="F55" s="53" t="str">
        <f ca="1">IFERROR(IF(C55=$T$3,0,OFFSET('Other Component Database'!$F$5,MATCH(E55,OTHER,0),0)),"-")</f>
        <v>-</v>
      </c>
      <c r="G55" s="77" t="str">
        <f t="shared" ca="1" si="3"/>
        <v>-</v>
      </c>
      <c r="H55" s="77" t="str">
        <f ca="1">IFERROR(IF(C55=$T$3,0,OFFSET('Other Component Database'!$G$5,MATCH(E55,OTHER,0),0)),"-")</f>
        <v>-</v>
      </c>
      <c r="I55" s="60" t="str">
        <f ca="1">IFERROR(IF(C55=$T$3,0,OFFSET('Other Component Database'!$H$5,MATCH(E55,OTHER,0),0)),"-")</f>
        <v>-</v>
      </c>
      <c r="J55" s="72">
        <f t="shared" si="4"/>
        <v>0</v>
      </c>
      <c r="K55" s="60">
        <f t="shared" ca="1" si="2"/>
        <v>0</v>
      </c>
      <c r="L55" s="294"/>
    </row>
    <row r="56" spans="1:14" ht="14.3" hidden="1" customHeight="1" x14ac:dyDescent="0.25">
      <c r="A56" s="266"/>
      <c r="B56" s="52"/>
      <c r="C56" s="52"/>
      <c r="D56" s="52"/>
      <c r="E56" s="52"/>
      <c r="F56" s="53" t="str">
        <f ca="1">IFERROR(IF(C56=$T$3,0,OFFSET('Other Component Database'!$F$5,MATCH(E56,OTHER,0),0)),"-")</f>
        <v>-</v>
      </c>
      <c r="G56" s="77" t="str">
        <f t="shared" ca="1" si="3"/>
        <v>-</v>
      </c>
      <c r="H56" s="77" t="str">
        <f ca="1">IFERROR(IF(C56=$T$3,0,OFFSET('Other Component Database'!$G$5,MATCH(E56,OTHER,0),0)),"-")</f>
        <v>-</v>
      </c>
      <c r="I56" s="60" t="str">
        <f ca="1">IFERROR(IF(C56=$T$3,0,OFFSET('Other Component Database'!$H$5,MATCH(E56,OTHER,0),0)),"-")</f>
        <v>-</v>
      </c>
      <c r="J56" s="72">
        <f t="shared" si="4"/>
        <v>0</v>
      </c>
      <c r="K56" s="60">
        <f t="shared" ca="1" si="2"/>
        <v>0</v>
      </c>
      <c r="L56" s="294"/>
    </row>
    <row r="57" spans="1:14" ht="14.3" hidden="1" customHeight="1" x14ac:dyDescent="0.25">
      <c r="A57" s="266"/>
      <c r="B57" s="52"/>
      <c r="C57" s="52"/>
      <c r="D57" s="52"/>
      <c r="E57" s="52"/>
      <c r="F57" s="53" t="str">
        <f ca="1">IFERROR(IF(C57=$T$3,0,OFFSET('Other Component Database'!$F$5,MATCH(E57,OTHER,0),0)),"-")</f>
        <v>-</v>
      </c>
      <c r="G57" s="77" t="str">
        <f t="shared" ca="1" si="3"/>
        <v>-</v>
      </c>
      <c r="H57" s="77" t="str">
        <f ca="1">IFERROR(IF(C57=$T$3,0,OFFSET('Other Component Database'!$G$5,MATCH(E57,OTHER,0),0)),"-")</f>
        <v>-</v>
      </c>
      <c r="I57" s="60" t="str">
        <f ca="1">IFERROR(IF(C57=$T$3,0,OFFSET('Other Component Database'!$H$5,MATCH(E57,OTHER,0),0)),"-")</f>
        <v>-</v>
      </c>
      <c r="J57" s="72">
        <f t="shared" si="4"/>
        <v>0</v>
      </c>
      <c r="K57" s="60">
        <f t="shared" ca="1" si="2"/>
        <v>0</v>
      </c>
      <c r="L57" s="294"/>
    </row>
    <row r="58" spans="1:14" ht="14.3" hidden="1" customHeight="1" x14ac:dyDescent="0.25">
      <c r="A58" s="266"/>
      <c r="B58" s="52"/>
      <c r="C58" s="52"/>
      <c r="D58" s="52"/>
      <c r="E58" s="52"/>
      <c r="F58" s="53" t="str">
        <f ca="1">IFERROR(IF(C58=$T$3,0,OFFSET('Other Component Database'!$F$5,MATCH(E58,OTHER,0),0)),"-")</f>
        <v>-</v>
      </c>
      <c r="G58" s="77" t="str">
        <f t="shared" ca="1" si="3"/>
        <v>-</v>
      </c>
      <c r="H58" s="77" t="str">
        <f ca="1">IFERROR(IF(C58=$T$3,0,OFFSET('Other Component Database'!$G$5,MATCH(E58,OTHER,0),0)),"-")</f>
        <v>-</v>
      </c>
      <c r="I58" s="60" t="str">
        <f ca="1">IFERROR(IF(C58=$T$3,0,OFFSET('Other Component Database'!$H$5,MATCH(E58,OTHER,0),0)),"-")</f>
        <v>-</v>
      </c>
      <c r="J58" s="72">
        <f t="shared" si="4"/>
        <v>0</v>
      </c>
      <c r="K58" s="60">
        <f t="shared" ca="1" si="2"/>
        <v>0</v>
      </c>
      <c r="L58" s="294"/>
    </row>
    <row r="59" spans="1:14" ht="14.3" hidden="1" customHeight="1" x14ac:dyDescent="0.25">
      <c r="A59" s="266"/>
      <c r="B59" s="52"/>
      <c r="C59" s="52"/>
      <c r="D59" s="52"/>
      <c r="E59" s="52"/>
      <c r="F59" s="53" t="str">
        <f ca="1">IFERROR(IF(C59=$T$3,0,OFFSET('Other Component Database'!$F$5,MATCH(E59,OTHER,0),0)),"-")</f>
        <v>-</v>
      </c>
      <c r="G59" s="77" t="str">
        <f t="shared" ca="1" si="3"/>
        <v>-</v>
      </c>
      <c r="H59" s="77" t="str">
        <f ca="1">IFERROR(IF(C59=$T$3,0,OFFSET('Other Component Database'!$G$5,MATCH(E59,OTHER,0),0)),"-")</f>
        <v>-</v>
      </c>
      <c r="I59" s="60" t="str">
        <f ca="1">IFERROR(IF(C59=$T$3,0,OFFSET('Other Component Database'!$H$5,MATCH(E59,OTHER,0),0)),"-")</f>
        <v>-</v>
      </c>
      <c r="J59" s="72">
        <f t="shared" si="4"/>
        <v>0</v>
      </c>
      <c r="K59" s="60">
        <f t="shared" ca="1" si="2"/>
        <v>0</v>
      </c>
      <c r="L59" s="294"/>
    </row>
    <row r="60" spans="1:14" ht="14.95" hidden="1" customHeight="1" thickBot="1" x14ac:dyDescent="0.3">
      <c r="A60" s="266"/>
      <c r="B60" s="55"/>
      <c r="C60" s="55"/>
      <c r="D60" s="55"/>
      <c r="E60" s="55"/>
      <c r="F60" s="56" t="str">
        <f ca="1">IFERROR(IF(C60=$T$3,0,OFFSET('Other Component Database'!$F$5,MATCH(#REF!,OTHER,0),0)),"-")</f>
        <v>-</v>
      </c>
      <c r="G60" s="61" t="str">
        <f t="shared" ca="1" si="3"/>
        <v>-</v>
      </c>
      <c r="H60" s="61" t="str">
        <f ca="1">IFERROR(IF(C60=$T$3,0,OFFSET('Other Component Database'!$G$5,MATCH(E60,OTHER,0),0)),"-")</f>
        <v>-</v>
      </c>
      <c r="I60" s="62" t="str">
        <f ca="1">IFERROR(IF(C60=$T$3,0,OFFSET('Other Component Database'!$H$5,MATCH(E60,OTHER,0),0)),"-")</f>
        <v>-</v>
      </c>
      <c r="J60" s="73">
        <f t="shared" si="4"/>
        <v>0</v>
      </c>
      <c r="K60" s="62">
        <f t="shared" ca="1" si="2"/>
        <v>0</v>
      </c>
      <c r="L60" s="294"/>
    </row>
    <row r="61" spans="1:14" x14ac:dyDescent="0.25">
      <c r="A61" s="266"/>
      <c r="B61" s="266"/>
      <c r="C61" s="266"/>
      <c r="D61" s="266"/>
      <c r="E61" s="266"/>
      <c r="F61" s="266"/>
      <c r="G61" s="295"/>
      <c r="H61" s="295"/>
      <c r="I61" s="266"/>
      <c r="J61" s="266"/>
      <c r="K61" s="266"/>
      <c r="L61" s="294"/>
    </row>
    <row r="62" spans="1:14" ht="15.8" customHeight="1" thickBot="1" x14ac:dyDescent="0.25">
      <c r="A62" s="266"/>
      <c r="B62" s="266"/>
      <c r="C62" s="266"/>
      <c r="D62" s="266"/>
      <c r="E62" s="266"/>
      <c r="F62" s="622" t="s">
        <v>234</v>
      </c>
      <c r="G62" s="622"/>
      <c r="H62" s="622"/>
      <c r="I62" s="622"/>
      <c r="J62" s="296">
        <f ca="1">IF(SUM(J39:J60)&gt;1,1,SUM(J39:J60))</f>
        <v>5.4794520547945206E-3</v>
      </c>
      <c r="K62" s="77"/>
      <c r="L62" s="294"/>
    </row>
    <row r="63" spans="1:14" x14ac:dyDescent="0.25">
      <c r="A63" s="266"/>
      <c r="B63" s="266"/>
      <c r="C63" s="266"/>
      <c r="D63" s="266"/>
      <c r="E63" s="266"/>
      <c r="F63" s="266"/>
      <c r="G63" s="266"/>
      <c r="H63" s="266"/>
      <c r="I63" s="266"/>
      <c r="J63" s="297"/>
      <c r="K63" s="298"/>
      <c r="L63" s="294"/>
    </row>
    <row r="64" spans="1:14" ht="14.3" thickBot="1" x14ac:dyDescent="0.3">
      <c r="A64" s="266"/>
      <c r="B64" s="266"/>
      <c r="C64" s="266"/>
      <c r="D64" s="266"/>
      <c r="E64" s="266"/>
      <c r="F64" s="299"/>
      <c r="G64" s="299"/>
      <c r="H64" s="299"/>
      <c r="I64" s="299"/>
      <c r="J64" s="299"/>
      <c r="K64" s="299"/>
      <c r="L64" s="294"/>
    </row>
    <row r="65" spans="1:12" ht="14.95" thickBot="1" x14ac:dyDescent="0.3">
      <c r="A65" s="266"/>
      <c r="B65" s="266"/>
      <c r="C65" s="266"/>
      <c r="D65" s="266"/>
      <c r="E65" s="266"/>
      <c r="F65" s="299"/>
      <c r="G65" s="300" t="s">
        <v>33</v>
      </c>
      <c r="H65" s="301"/>
      <c r="I65" s="301"/>
      <c r="J65" s="302">
        <f ca="1">IF(J62+J34&gt;1,1,J62+J34)</f>
        <v>5.632550684931506E-2</v>
      </c>
      <c r="K65" s="299"/>
      <c r="L65" s="294"/>
    </row>
    <row r="66" spans="1:12" ht="14.95" thickBot="1" x14ac:dyDescent="0.3">
      <c r="A66" s="266"/>
      <c r="B66" s="266"/>
      <c r="C66" s="266"/>
      <c r="D66" s="266"/>
      <c r="E66" s="266"/>
      <c r="F66" s="299"/>
      <c r="G66" s="303"/>
      <c r="H66" s="303"/>
      <c r="I66" s="303"/>
      <c r="J66" s="304"/>
      <c r="K66" s="299"/>
      <c r="L66" s="294"/>
    </row>
    <row r="67" spans="1:12" ht="14.95" thickBot="1" x14ac:dyDescent="0.3">
      <c r="A67" s="266"/>
      <c r="B67" s="266"/>
      <c r="C67" s="266"/>
      <c r="D67" s="266"/>
      <c r="E67" s="266"/>
      <c r="F67" s="299"/>
      <c r="G67" s="300" t="s">
        <v>34</v>
      </c>
      <c r="H67" s="305"/>
      <c r="I67" s="301"/>
      <c r="J67" s="306">
        <f ca="1">1-J65</f>
        <v>0.94367449315068497</v>
      </c>
      <c r="K67" s="299"/>
      <c r="L67" s="294"/>
    </row>
    <row r="68" spans="1:12" x14ac:dyDescent="0.25">
      <c r="A68" s="307"/>
      <c r="B68" s="307"/>
      <c r="C68" s="307"/>
      <c r="D68" s="307"/>
      <c r="E68" s="307"/>
      <c r="F68" s="308"/>
      <c r="G68" s="308"/>
      <c r="H68" s="308"/>
      <c r="I68" s="308"/>
      <c r="J68" s="308"/>
      <c r="K68" s="308"/>
      <c r="L68" s="309"/>
    </row>
    <row r="70" spans="1:12" x14ac:dyDescent="0.25">
      <c r="A70" s="266"/>
      <c r="B70" s="266"/>
      <c r="C70" s="266"/>
      <c r="D70" s="266"/>
      <c r="E70" s="266"/>
      <c r="F70" s="266"/>
      <c r="G70" s="266"/>
      <c r="H70" s="266"/>
      <c r="I70" s="266"/>
      <c r="J70" s="266"/>
      <c r="K70" s="266"/>
      <c r="L70" s="266"/>
    </row>
  </sheetData>
  <sheetProtection algorithmName="SHA-512" hashValue="Xgaj7bP+GPfAqYmj/cZ1LQ0ROluvfQusT80z2aRFnzszI2Cpx5XgE00baXvT2bkpbANL0tccJV+Txrpyh5NGIA==" saltValue="1Hl9Thc0uNsliWmEJ02U+w==" spinCount="100000" sheet="1" objects="1" scenarios="1"/>
  <mergeCells count="11">
    <mergeCell ref="B9:E9"/>
    <mergeCell ref="F9:I9"/>
    <mergeCell ref="J9:K9"/>
    <mergeCell ref="F34:I34"/>
    <mergeCell ref="F62:I62"/>
    <mergeCell ref="D1:K1"/>
    <mergeCell ref="N1:R1"/>
    <mergeCell ref="W1:X1"/>
    <mergeCell ref="E4:H5"/>
    <mergeCell ref="I4:J5"/>
    <mergeCell ref="N5:R5"/>
  </mergeCells>
  <conditionalFormatting sqref="K37:K38 K11:K32">
    <cfRule type="colorScale" priority="15">
      <colorScale>
        <cfvo type="min"/>
        <cfvo type="max"/>
        <color rgb="FFFFEF9C"/>
        <color rgb="FFFF7128"/>
      </colorScale>
    </cfRule>
    <cfRule type="colorScale" priority="16">
      <colorScale>
        <cfvo type="min"/>
        <cfvo type="percentile" val="50"/>
        <cfvo type="max"/>
        <color rgb="FF63BE7B"/>
        <color rgb="FFFFEB84"/>
        <color rgb="FFF8696B"/>
      </colorScale>
    </cfRule>
  </conditionalFormatting>
  <conditionalFormatting sqref="K14:K15">
    <cfRule type="colorScale" priority="13">
      <colorScale>
        <cfvo type="min"/>
        <cfvo type="max"/>
        <color rgb="FFFFEF9C"/>
        <color rgb="FFFF7128"/>
      </colorScale>
    </cfRule>
    <cfRule type="colorScale" priority="14">
      <colorScale>
        <cfvo type="min"/>
        <cfvo type="percentile" val="50"/>
        <cfvo type="max"/>
        <color rgb="FF63BE7B"/>
        <color rgb="FFFFEB84"/>
        <color rgb="FFF8696B"/>
      </colorScale>
    </cfRule>
  </conditionalFormatting>
  <conditionalFormatting sqref="K37:K38">
    <cfRule type="colorScale" priority="12">
      <colorScale>
        <cfvo type="min"/>
        <cfvo type="max"/>
        <color rgb="FFFFEF9C"/>
        <color rgb="FFFF7128"/>
      </colorScale>
    </cfRule>
  </conditionalFormatting>
  <conditionalFormatting sqref="K13">
    <cfRule type="colorScale" priority="10">
      <colorScale>
        <cfvo type="min"/>
        <cfvo type="max"/>
        <color rgb="FFFFEF9C"/>
        <color rgb="FFFF7128"/>
      </colorScale>
    </cfRule>
    <cfRule type="colorScale" priority="11">
      <colorScale>
        <cfvo type="min"/>
        <cfvo type="percentile" val="50"/>
        <cfvo type="max"/>
        <color rgb="FF63BE7B"/>
        <color rgb="FFFFEB84"/>
        <color rgb="FFF8696B"/>
      </colorScale>
    </cfRule>
  </conditionalFormatting>
  <conditionalFormatting sqref="K11:K32">
    <cfRule type="colorScale" priority="9">
      <colorScale>
        <cfvo type="min"/>
        <cfvo type="max"/>
        <color rgb="FFFFEF9C"/>
        <color rgb="FFFF7128"/>
      </colorScale>
    </cfRule>
  </conditionalFormatting>
  <conditionalFormatting sqref="K42:K43">
    <cfRule type="colorScale" priority="4">
      <colorScale>
        <cfvo type="min"/>
        <cfvo type="max"/>
        <color rgb="FFFFEF9C"/>
        <color rgb="FFFF7128"/>
      </colorScale>
    </cfRule>
    <cfRule type="colorScale" priority="5">
      <colorScale>
        <cfvo type="min"/>
        <cfvo type="percentile" val="50"/>
        <cfvo type="max"/>
        <color rgb="FF63BE7B"/>
        <color rgb="FFFFEB84"/>
        <color rgb="FFF8696B"/>
      </colorScale>
    </cfRule>
  </conditionalFormatting>
  <conditionalFormatting sqref="K41">
    <cfRule type="colorScale" priority="2">
      <colorScale>
        <cfvo type="min"/>
        <cfvo type="max"/>
        <color rgb="FFFFEF9C"/>
        <color rgb="FFFF7128"/>
      </colorScale>
    </cfRule>
    <cfRule type="colorScale" priority="3">
      <colorScale>
        <cfvo type="min"/>
        <cfvo type="percentile" val="50"/>
        <cfvo type="max"/>
        <color rgb="FF63BE7B"/>
        <color rgb="FFFFEB84"/>
        <color rgb="FFF8696B"/>
      </colorScale>
    </cfRule>
  </conditionalFormatting>
  <conditionalFormatting sqref="K39:K60">
    <cfRule type="colorScale" priority="1">
      <colorScale>
        <cfvo type="min"/>
        <cfvo type="max"/>
        <color rgb="FFFFEF9C"/>
        <color rgb="FFFF7128"/>
      </colorScale>
    </cfRule>
  </conditionalFormatting>
  <conditionalFormatting sqref="K39:K60">
    <cfRule type="colorScale" priority="7">
      <colorScale>
        <cfvo type="min"/>
        <cfvo type="max"/>
        <color rgb="FFFFEF9C"/>
        <color rgb="FFFF7128"/>
      </colorScale>
    </cfRule>
    <cfRule type="colorScale" priority="8">
      <colorScale>
        <cfvo type="min"/>
        <cfvo type="percentile" val="50"/>
        <cfvo type="max"/>
        <color rgb="FF63BE7B"/>
        <color rgb="FFFFEB84"/>
        <color rgb="FFF8696B"/>
      </colorScale>
    </cfRule>
  </conditionalFormatting>
  <conditionalFormatting sqref="K39:K60">
    <cfRule type="colorScale" priority="6">
      <colorScale>
        <cfvo type="min"/>
        <cfvo type="max"/>
        <color rgb="FFFFEF9C"/>
        <color rgb="FFFF7128"/>
      </colorScale>
    </cfRule>
  </conditionalFormatting>
  <dataValidations count="16">
    <dataValidation type="list" allowBlank="1" showInputMessage="1" showErrorMessage="1" sqref="O12" xr:uid="{00000000-0002-0000-0400-000000000000}">
      <formula1>$N$2:$N$3</formula1>
    </dataValidation>
    <dataValidation type="list" allowBlank="1" showInputMessage="1" showErrorMessage="1" sqref="O13" xr:uid="{00000000-0002-0000-0400-000001000000}">
      <formula1>$N$6:$N$8</formula1>
    </dataValidation>
    <dataValidation allowBlank="1" showDropDown="1" showInputMessage="1" showErrorMessage="1" sqref="O14" xr:uid="{00000000-0002-0000-0400-000002000000}"/>
    <dataValidation allowBlank="1" showInputMessage="1" showErrorMessage="1" promptTitle="Do not edit!" prompt="These are output values calculated from the inputs to the right. do not change or edit." sqref="J11:K32" xr:uid="{00000000-0002-0000-0400-000003000000}"/>
    <dataValidation type="custom" allowBlank="1" showInputMessage="1" showErrorMessage="1" errorTitle="Do not edit!" error="Cells contain formula that seek and calcuate values based on the inputs given to the left._x000a_" promptTitle="Do not edit!" prompt="Cells contain formula that seek and calcuate values based on the inputs given to the left._x000a__x000a_" sqref="F11:I32" xr:uid="{00000000-0002-0000-0400-000004000000}">
      <formula1>0</formula1>
    </dataValidation>
    <dataValidation type="list" allowBlank="1" showInputMessage="1" showErrorMessage="1" promptTitle="Class" prompt="Please enter &quot;class&quot; of equiptment, selectable from the dropdown" sqref="C11:C32" xr:uid="{00000000-0002-0000-0400-000005000000}">
      <formula1>Asset_Classes</formula1>
    </dataValidation>
    <dataValidation type="decimal" allowBlank="1" showInputMessage="1" showErrorMessage="1" promptTitle="Circuit Length" prompt="When entering circuit details, enter the length of circuit in km" sqref="D18:D32 D11:D16" xr:uid="{00000000-0002-0000-0400-000006000000}">
      <formula1>0</formula1>
      <formula2>1000</formula2>
    </dataValidation>
    <dataValidation type="whole" allowBlank="1" showInputMessage="1" showErrorMessage="1" promptTitle="Units" prompt="Enter No. of units of equiptmening being specified" sqref="B11:B32" xr:uid="{00000000-0002-0000-0400-000007000000}">
      <formula1>1</formula1>
      <formula2>100</formula2>
    </dataValidation>
    <dataValidation type="decimal" operator="greaterThanOrEqual" allowBlank="1" showInputMessage="1" showErrorMessage="1" errorTitle="Invalid" error="Data entered is not in the valid range, please check units_x000a_" promptTitle="Size:" prompt="Enter capacity of interconnector project in MW." sqref="C4" xr:uid="{00000000-0002-0000-0400-000008000000}">
      <formula1>0</formula1>
    </dataValidation>
    <dataValidation allowBlank="1" showInputMessage="1" showErrorMessage="1" promptTitle="Location" prompt="Enter the location of the sites_x000a_[E.g. &quot;UK-Norway&quot;]" sqref="C6" xr:uid="{00000000-0002-0000-0400-000009000000}"/>
    <dataValidation allowBlank="1" showInputMessage="1" showErrorMessage="1" promptTitle="Project Name" prompt="Enter the name of the HVDC Project_x000a_[E.g. Nemo]" sqref="C3" xr:uid="{00000000-0002-0000-0400-00000A000000}"/>
    <dataValidation allowBlank="1" showInputMessage="1" showErrorMessage="1" promptTitle="Timing" prompt="Enter project initiation year" sqref="C5" xr:uid="{00000000-0002-0000-0400-00000B000000}"/>
    <dataValidation type="list" allowBlank="1" showInputMessage="1" showErrorMessage="1" sqref="D39" xr:uid="{00000000-0002-0000-0400-00000C000000}">
      <formula1>Scheduled_Maintenance_Arrangements</formula1>
    </dataValidation>
    <dataValidation type="list" allowBlank="1" showInputMessage="1" showErrorMessage="1" sqref="C39:C60" xr:uid="{00000000-0002-0000-0400-00000D000000}">
      <formula1>Asset_Classes</formula1>
    </dataValidation>
    <dataValidation type="list" allowBlank="1" showInputMessage="1" showErrorMessage="1" errorTitle="Invalid Input" error="Please only select input from dropdox" promptTitle="Equipment" prompt="Please select equipment from dropdown menu._x000a__x000a_If adding new cable data, please add this in the &quot;Cable availability Calcs&quot; Spreadsheet first." sqref="E11:E32" xr:uid="{00000000-0002-0000-0400-00000E000000}">
      <formula1>IF(C11=$T$2,Converters,IF(C11=$T$3,Cable_Name,OTHER))</formula1>
    </dataValidation>
    <dataValidation type="decimal" allowBlank="1" showInputMessage="1" showErrorMessage="1" promptTitle="Circuit Length" prompt="When entering circuit details, enter the length of circuit in km" sqref="D17" xr:uid="{72F98F16-DB45-49B5-9F7A-C4A9D8124EDF}">
      <formula1>0</formula1>
      <formula2>10000</formula2>
    </dataValidation>
  </dataValidations>
  <pageMargins left="0.7" right="0.6696428571428571" top="0.94362745098039214" bottom="0.75" header="0.3" footer="0.3"/>
  <pageSetup paperSize="9" orientation="portrait" r:id="rId1"/>
  <headerFooter>
    <oddHeader>&amp;L&amp;G
&amp;R&amp;G</oddHeader>
    <oddFooter>&amp;C&amp;K00-040Offshore Transmission Design
and Technology Study</oddFooter>
  </headerFooter>
  <drawing r:id="rId2"/>
  <legacyDrawing r:id="rId3"/>
  <legacyDrawingHF r:id="rId4"/>
  <extLst>
    <ext xmlns:x14="http://schemas.microsoft.com/office/spreadsheetml/2009/9/main" uri="{CCE6A557-97BC-4b89-ADB6-D9C93CAAB3DF}">
      <x14:dataValidations xmlns:xm="http://schemas.microsoft.com/office/excel/2006/main" count="1">
        <x14:dataValidation type="list" allowBlank="1" showDropDown="1" showInputMessage="1" showErrorMessage="1" xr:uid="{00000000-0002-0000-0400-000010000000}">
          <x14:formula1>
            <xm:f>'Other Component Database'!#REF!</xm:f>
          </x14:formula1>
          <xm:sqref>E39:E60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DE4FF"/>
  </sheetPr>
  <dimension ref="A1:T70"/>
  <sheetViews>
    <sheetView showGridLines="0" zoomScale="70" zoomScaleNormal="70" zoomScalePageLayoutView="85" workbookViewId="0">
      <selection activeCell="N34" sqref="N34"/>
    </sheetView>
  </sheetViews>
  <sheetFormatPr defaultColWidth="9.125" defaultRowHeight="13.6" x14ac:dyDescent="0.25"/>
  <cols>
    <col min="1" max="1" width="2.25" style="503" customWidth="1"/>
    <col min="2" max="2" width="10.375" style="503" customWidth="1"/>
    <col min="3" max="3" width="25.625" style="503" customWidth="1"/>
    <col min="4" max="4" width="12.875" style="503" customWidth="1"/>
    <col min="5" max="5" width="43" style="503" customWidth="1"/>
    <col min="6" max="6" width="16.25" style="503" customWidth="1"/>
    <col min="7" max="7" width="20.125" style="503" bestFit="1" customWidth="1"/>
    <col min="8" max="8" width="18.25" style="503" bestFit="1" customWidth="1"/>
    <col min="9" max="9" width="22" style="503" bestFit="1" customWidth="1"/>
    <col min="10" max="10" width="20.875" style="503" bestFit="1" customWidth="1"/>
    <col min="11" max="11" width="10.25" style="503" bestFit="1" customWidth="1"/>
    <col min="12" max="12" width="2.875" style="503" customWidth="1"/>
    <col min="13" max="13" width="9.125" style="503"/>
    <col min="14" max="14" width="28.625" style="503" bestFit="1" customWidth="1"/>
    <col min="15" max="15" width="19.125" style="503" customWidth="1"/>
    <col min="16" max="16" width="32.625" style="503" customWidth="1"/>
    <col min="17" max="17" width="11.75" style="503" customWidth="1"/>
    <col min="18" max="18" width="34.75" style="503" customWidth="1"/>
    <col min="19" max="19" width="9.125" style="503"/>
    <col min="20" max="20" width="15.375" style="503" customWidth="1"/>
    <col min="21" max="22" width="9.125" style="503"/>
    <col min="23" max="23" width="14.625" style="503" customWidth="1"/>
    <col min="24" max="16384" width="9.125" style="503"/>
  </cols>
  <sheetData>
    <row r="1" spans="1:20" ht="36" thickBot="1" x14ac:dyDescent="0.3">
      <c r="A1" s="502"/>
      <c r="B1" s="238"/>
      <c r="C1" s="238"/>
      <c r="D1" s="613" t="s">
        <v>11</v>
      </c>
      <c r="E1" s="613"/>
      <c r="F1" s="613"/>
      <c r="G1" s="613"/>
      <c r="H1" s="613"/>
      <c r="I1" s="613"/>
      <c r="J1" s="613"/>
      <c r="K1" s="613"/>
      <c r="L1" s="239"/>
      <c r="M1" s="404"/>
      <c r="N1" s="614" t="s">
        <v>106</v>
      </c>
      <c r="O1" s="615"/>
      <c r="P1" s="615"/>
      <c r="Q1" s="615"/>
      <c r="R1" s="616"/>
      <c r="S1" s="404"/>
      <c r="T1" s="219" t="s">
        <v>24</v>
      </c>
    </row>
    <row r="2" spans="1:20" ht="15.8" customHeight="1" thickBot="1" x14ac:dyDescent="0.3">
      <c r="A2" s="505"/>
      <c r="B2" s="241"/>
      <c r="C2" s="241"/>
      <c r="D2" s="241"/>
      <c r="E2" s="241"/>
      <c r="F2" s="241"/>
      <c r="G2" s="241"/>
      <c r="H2" s="241"/>
      <c r="I2" s="241"/>
      <c r="J2" s="241"/>
      <c r="K2" s="241"/>
      <c r="L2" s="242"/>
      <c r="M2" s="404"/>
      <c r="N2" s="243" t="s">
        <v>59</v>
      </c>
      <c r="O2" s="244" t="s">
        <v>434</v>
      </c>
      <c r="P2" s="244"/>
      <c r="Q2" s="244"/>
      <c r="R2" s="245"/>
      <c r="S2" s="404"/>
      <c r="T2" s="246" t="s">
        <v>22</v>
      </c>
    </row>
    <row r="3" spans="1:20" ht="19.05" thickTop="1" thickBot="1" x14ac:dyDescent="0.3">
      <c r="A3" s="506"/>
      <c r="B3" s="313" t="s">
        <v>143</v>
      </c>
      <c r="C3" s="430" t="s">
        <v>160</v>
      </c>
      <c r="D3" s="314"/>
      <c r="E3" s="314"/>
      <c r="F3" s="314"/>
      <c r="G3" s="314"/>
      <c r="H3" s="314"/>
      <c r="I3" s="314"/>
      <c r="J3" s="314"/>
      <c r="K3" s="315"/>
      <c r="L3" s="252"/>
      <c r="M3" s="404"/>
      <c r="N3" s="253" t="s">
        <v>115</v>
      </c>
      <c r="O3" s="254" t="s">
        <v>131</v>
      </c>
      <c r="P3" s="254"/>
      <c r="Q3" s="254"/>
      <c r="R3" s="255"/>
      <c r="S3" s="404"/>
      <c r="T3" s="246" t="s">
        <v>25</v>
      </c>
    </row>
    <row r="4" spans="1:20" ht="18.350000000000001" thickBot="1" x14ac:dyDescent="0.3">
      <c r="A4" s="506"/>
      <c r="B4" s="316" t="s">
        <v>142</v>
      </c>
      <c r="C4" s="458">
        <v>1400</v>
      </c>
      <c r="D4" s="299"/>
      <c r="E4" s="623" t="str">
        <f>CONCATENATE("Total Availability of ",B3,)</f>
        <v xml:space="preserve">Total Availability of Project: </v>
      </c>
      <c r="F4" s="623"/>
      <c r="G4" s="623"/>
      <c r="H4" s="623"/>
      <c r="I4" s="618">
        <f ca="1">J67</f>
        <v>0.92088982739726022</v>
      </c>
      <c r="J4" s="624"/>
      <c r="K4" s="317"/>
      <c r="L4" s="252"/>
      <c r="M4" s="404"/>
      <c r="N4" s="404"/>
      <c r="O4" s="404"/>
      <c r="P4" s="404"/>
      <c r="Q4" s="404"/>
      <c r="R4" s="404"/>
      <c r="S4" s="404"/>
      <c r="T4" s="256" t="s">
        <v>26</v>
      </c>
    </row>
    <row r="5" spans="1:20" ht="18.350000000000001" thickBot="1" x14ac:dyDescent="0.3">
      <c r="A5" s="506"/>
      <c r="B5" s="316" t="s">
        <v>144</v>
      </c>
      <c r="C5" s="459">
        <v>2025</v>
      </c>
      <c r="D5" s="299"/>
      <c r="E5" s="623"/>
      <c r="F5" s="623"/>
      <c r="G5" s="623"/>
      <c r="H5" s="623"/>
      <c r="I5" s="625"/>
      <c r="J5" s="626"/>
      <c r="K5" s="317"/>
      <c r="L5" s="252"/>
      <c r="M5" s="404"/>
      <c r="N5" s="614" t="s">
        <v>108</v>
      </c>
      <c r="O5" s="615"/>
      <c r="P5" s="615"/>
      <c r="Q5" s="615"/>
      <c r="R5" s="616"/>
      <c r="S5" s="404"/>
      <c r="T5" s="404"/>
    </row>
    <row r="6" spans="1:20" ht="15.8" customHeight="1" thickBot="1" x14ac:dyDescent="0.3">
      <c r="A6" s="506"/>
      <c r="B6" s="318" t="s">
        <v>145</v>
      </c>
      <c r="C6" s="460" t="s">
        <v>386</v>
      </c>
      <c r="D6" s="319"/>
      <c r="E6" s="319"/>
      <c r="F6" s="320"/>
      <c r="G6" s="320"/>
      <c r="H6" s="320"/>
      <c r="I6" s="320"/>
      <c r="J6" s="320"/>
      <c r="K6" s="321"/>
      <c r="L6" s="252"/>
      <c r="M6" s="404"/>
      <c r="N6" s="260" t="s">
        <v>117</v>
      </c>
      <c r="O6" s="261" t="s">
        <v>138</v>
      </c>
      <c r="P6" s="261"/>
      <c r="Q6" s="261"/>
      <c r="R6" s="262"/>
      <c r="S6" s="404"/>
      <c r="T6" s="404"/>
    </row>
    <row r="7" spans="1:20" ht="15.8" customHeight="1" thickTop="1" x14ac:dyDescent="0.25">
      <c r="A7" s="506"/>
      <c r="B7" s="263"/>
      <c r="C7" s="263"/>
      <c r="D7" s="263"/>
      <c r="E7" s="264"/>
      <c r="F7" s="264"/>
      <c r="G7" s="264"/>
      <c r="H7" s="264"/>
      <c r="I7" s="264"/>
      <c r="J7" s="264"/>
      <c r="K7" s="264"/>
      <c r="L7" s="252"/>
      <c r="M7" s="404"/>
      <c r="N7" s="265" t="s">
        <v>59</v>
      </c>
      <c r="O7" s="266" t="s">
        <v>113</v>
      </c>
      <c r="P7" s="266"/>
      <c r="Q7" s="266"/>
      <c r="R7" s="267"/>
      <c r="S7" s="404"/>
      <c r="T7" s="404"/>
    </row>
    <row r="8" spans="1:20" ht="14.95" thickBot="1" x14ac:dyDescent="0.3">
      <c r="A8" s="506"/>
      <c r="B8" s="1" t="s">
        <v>31</v>
      </c>
      <c r="C8" s="268"/>
      <c r="D8" s="268"/>
      <c r="E8" s="2"/>
      <c r="F8" s="2"/>
      <c r="G8" s="2"/>
      <c r="H8" s="2"/>
      <c r="I8" s="2"/>
      <c r="J8" s="2"/>
      <c r="K8" s="75"/>
      <c r="L8" s="252"/>
      <c r="M8" s="404"/>
      <c r="N8" s="253" t="s">
        <v>116</v>
      </c>
      <c r="O8" s="254" t="s">
        <v>114</v>
      </c>
      <c r="P8" s="254"/>
      <c r="Q8" s="254"/>
      <c r="R8" s="255"/>
      <c r="S8" s="404"/>
      <c r="T8" s="404"/>
    </row>
    <row r="9" spans="1:20" ht="18.350000000000001" thickBot="1" x14ac:dyDescent="0.3">
      <c r="A9" s="506"/>
      <c r="B9" s="614" t="s">
        <v>159</v>
      </c>
      <c r="C9" s="615"/>
      <c r="D9" s="615"/>
      <c r="E9" s="616"/>
      <c r="F9" s="614" t="s">
        <v>158</v>
      </c>
      <c r="G9" s="615"/>
      <c r="H9" s="615"/>
      <c r="I9" s="616"/>
      <c r="J9" s="614" t="s">
        <v>79</v>
      </c>
      <c r="K9" s="615"/>
      <c r="L9" s="252"/>
      <c r="M9" s="404"/>
      <c r="N9" s="266"/>
      <c r="O9" s="266"/>
      <c r="P9" s="266"/>
      <c r="Q9" s="266"/>
      <c r="R9" s="266"/>
      <c r="S9" s="404"/>
      <c r="T9" s="404"/>
    </row>
    <row r="10" spans="1:20" ht="53.7" thickBot="1" x14ac:dyDescent="0.3">
      <c r="A10" s="506"/>
      <c r="B10" s="219" t="s">
        <v>6</v>
      </c>
      <c r="C10" s="269" t="s">
        <v>27</v>
      </c>
      <c r="D10" s="219" t="s">
        <v>72</v>
      </c>
      <c r="E10" s="219" t="s">
        <v>0</v>
      </c>
      <c r="F10" s="494" t="s">
        <v>237</v>
      </c>
      <c r="G10" s="494" t="s">
        <v>155</v>
      </c>
      <c r="H10" s="494" t="s">
        <v>15</v>
      </c>
      <c r="I10" s="495" t="s">
        <v>5</v>
      </c>
      <c r="J10" s="493" t="s">
        <v>238</v>
      </c>
      <c r="K10" s="270" t="s">
        <v>141</v>
      </c>
      <c r="L10" s="252"/>
      <c r="M10" s="404"/>
      <c r="N10" s="404"/>
      <c r="O10" s="404"/>
      <c r="P10" s="404"/>
      <c r="Q10" s="404"/>
      <c r="R10" s="404"/>
      <c r="S10" s="404"/>
      <c r="T10" s="404"/>
    </row>
    <row r="11" spans="1:20" ht="18.350000000000001" thickBot="1" x14ac:dyDescent="0.3">
      <c r="A11" s="506"/>
      <c r="B11" s="310">
        <v>1</v>
      </c>
      <c r="C11" s="310" t="s">
        <v>22</v>
      </c>
      <c r="D11" s="310"/>
      <c r="E11" s="310" t="s">
        <v>86</v>
      </c>
      <c r="F11" s="322">
        <f ca="1">IFERROR(IF(C11=$T$2,OFFSET('Converter Availability Calcs'!$G$14,MATCH('Example Project'!E11,'Converter Availability Calcs'!$B$15:$B$36,0),0)*B11,IF(C11=$T$3,OFFSET('Cable Availability Calcs'!$Q$7,MATCH('Example Project'!E11,Cable_Name,0),0)*B11*D11,OFFSET('Other Component Database'!$D$5,MATCH('Example Project'!E11,OTHER,0),0)*B11)),"-")</f>
        <v>2</v>
      </c>
      <c r="G11" s="272">
        <f ca="1">IFERROR(1/F11,"-")</f>
        <v>0.5</v>
      </c>
      <c r="H11" s="272">
        <f ca="1">IFERROR(IF(C11=$T$2,OFFSET('Converter Availability Calcs'!$F$14,MATCH('Example Project'!E11,'Converter Availability Calcs'!$B$15:$B$36,0),0),IF(C11=$T$3,OFFSET('Cable Availability Calcs'!$R$7,MATCH('Example Project'!E11,Cable_Name,0),0),OFFSET('Other Component Database'!$E$5,MATCH('Example Project'!E11,OTHER,0),0))),"-")</f>
        <v>0.61099999999999999</v>
      </c>
      <c r="I11" s="452">
        <f ca="1">IFERROR(IF(C11=$T$2,OFFSET('Converter Availability Calcs'!$I$14,MATCH('Example Project'!E11,'Converter Availability Calcs'!$B$15:$B$36,0),0),IF('Example Project'!C11='Example Project'!$T$3,OFFSET('Cable Availability Calcs'!$S$7,MATCH('Example Project'!E11,Cable_Name,0),0),OFFSET('Other Component Database'!$H$5,MATCH('Example Project'!E11,OTHER,0),0))),"-")</f>
        <v>0.5</v>
      </c>
      <c r="J11" s="273">
        <f ca="1">IFERROR(IF(IF(B11=0,0,IF(C11=$T$2,OFFSET('Converter Availability Calcs'!$H$14,MATCH('Example Project'!E11,'Converter Availability Calcs'!$B$15:$B$36,0),0)*B11,IF(C11=$T$3,F11*H11/365*(1-I11),F11*H11/365*(1-I11))))&gt;1,1,IF(B11=0,0,IF(C11=$T$2,OFFSET('Converter Availability Calcs'!$H$14,MATCH('Example Project'!E11,'Converter Availability Calcs'!$B$15:$B$36,0),0)*B11,IF(C11=$T$3,F11*H11/365*(1-I11),F11*H11/365*(1-I11))))),"0.0000%")</f>
        <v>1.6739726027397259E-3</v>
      </c>
      <c r="K11" s="145">
        <f ca="1">J11/$J$65</f>
        <v>2.116001707069658E-2</v>
      </c>
      <c r="L11" s="507"/>
      <c r="N11" s="493" t="s">
        <v>139</v>
      </c>
      <c r="O11" s="504" t="s">
        <v>140</v>
      </c>
      <c r="P11" s="495" t="s">
        <v>319</v>
      </c>
    </row>
    <row r="12" spans="1:20" ht="14.3" x14ac:dyDescent="0.25">
      <c r="A12" s="506"/>
      <c r="B12" s="311">
        <v>1</v>
      </c>
      <c r="C12" s="311" t="s">
        <v>25</v>
      </c>
      <c r="D12" s="311">
        <v>714</v>
      </c>
      <c r="E12" s="311" t="s">
        <v>147</v>
      </c>
      <c r="F12" s="281">
        <f ca="1">IFERROR(IF(C12=$T$2,OFFSET('Converter Availability Calcs'!$G$14,MATCH('Example Project'!E12,'Converter Availability Calcs'!$B$15:$B$36,0),0)*B12,IF(C12=$T$3,OFFSET('Cable Availability Calcs'!$Q$7,MATCH('Example Project'!E12,Cable_Name,0),0)*B12*D12,OFFSET('Other Component Database'!$D$5,MATCH('Example Project'!E12,OTHER,0),0)*B12)),"-")</f>
        <v>0.38877299999999998</v>
      </c>
      <c r="G12" s="275">
        <f t="shared" ref="G12:G32" ca="1" si="0">IFERROR(1/F12,"-")</f>
        <v>2.5721950855640698</v>
      </c>
      <c r="H12" s="275">
        <f ca="1">IFERROR(IF(C12=$T$2,OFFSET('Converter Availability Calcs'!$F$14,MATCH('Example Project'!E12,'Converter Availability Calcs'!$B$15:$B$36,0),0),IF(C12=$T$3,OFFSET('Cable Availability Calcs'!$R$7,MATCH('Example Project'!E12,Cable_Name,0),0),OFFSET('Other Component Database'!$E$5,MATCH('Example Project'!E12,OTHER,0),0))),"-")</f>
        <v>65</v>
      </c>
      <c r="I12" s="453">
        <f ca="1">IFERROR(IF(C12=$T$2,OFFSET('Converter Availability Calcs'!$I$14,MATCH('Example Project'!E12,'Converter Availability Calcs'!$B$15:$B$36,0),0),IF('Example Project'!C12='Example Project'!$T$3,OFFSET('Cable Availability Calcs'!$S$7,MATCH('Example Project'!E12,Cable_Name,0),0),OFFSET('Other Component Database'!$H$5,MATCH('Example Project'!E12,OTHER,0),0))),"-")</f>
        <v>0</v>
      </c>
      <c r="J12" s="72">
        <f ca="1">IFERROR(IF(IF(B12=0,0,IF(C12=$T$2,OFFSET('Converter Availability Calcs'!$H$14,MATCH('Example Project'!E12,'Converter Availability Calcs'!$B$15:$B$36,0),0)*B12,IF(C12=$T$3,F12*H12/365*(1-I12),F12*H12/365*(1-I12))))&gt;1,1,IF(B12=0,0,IF(C12=$T$2,OFFSET('Converter Availability Calcs'!$H$14,MATCH('Example Project'!E12,'Converter Availability Calcs'!$B$15:$B$36,0),0)*B12,IF(C12=$T$3,F12*H12/365*(1-I12),F12*H12/365*(1-I12))))),"0.0000%")</f>
        <v>6.9233547945205476E-2</v>
      </c>
      <c r="K12" s="60">
        <f t="shared" ref="K12:K32" ca="1" si="1">J12/$J$65</f>
        <v>0.87515354432190662</v>
      </c>
      <c r="L12" s="507"/>
      <c r="N12" s="276" t="s">
        <v>107</v>
      </c>
      <c r="O12" s="148" t="s">
        <v>59</v>
      </c>
      <c r="P12" s="277" t="s">
        <v>360</v>
      </c>
    </row>
    <row r="13" spans="1:20" ht="14.3" x14ac:dyDescent="0.25">
      <c r="A13" s="506"/>
      <c r="B13" s="311">
        <v>1</v>
      </c>
      <c r="C13" s="311" t="s">
        <v>25</v>
      </c>
      <c r="D13" s="311">
        <v>4</v>
      </c>
      <c r="E13" s="311" t="s">
        <v>148</v>
      </c>
      <c r="F13" s="281">
        <f ca="1">IFERROR(IF(C13=$T$2,OFFSET('Converter Availability Calcs'!$G$14,MATCH('Example Project'!E13,'Converter Availability Calcs'!$B$15:$B$36,0),0)*B13,IF(C13=$T$3,OFFSET('Cable Availability Calcs'!$Q$7,MATCH('Example Project'!E13,Cable_Name,0),0)*B13*D13,OFFSET('Other Component Database'!$D$5,MATCH('Example Project'!E13,OTHER,0),0)*B13)),"-")</f>
        <v>3.0119999999999999E-3</v>
      </c>
      <c r="G13" s="275">
        <f t="shared" ca="1" si="0"/>
        <v>332.00531208499336</v>
      </c>
      <c r="H13" s="275">
        <f ca="1">IFERROR(IF(C13=$T$2,OFFSET('Converter Availability Calcs'!$F$14,MATCH('Example Project'!E13,'Converter Availability Calcs'!$B$15:$B$36,0),0),IF(C13=$T$3,OFFSET('Cable Availability Calcs'!$R$7,MATCH('Example Project'!E13,Cable_Name,0),0),OFFSET('Other Component Database'!$E$5,MATCH('Example Project'!E13,OTHER,0),0))),"-")</f>
        <v>40</v>
      </c>
      <c r="I13" s="453">
        <f ca="1">IFERROR(IF(C13=$T$2,OFFSET('Converter Availability Calcs'!$I$14,MATCH('Example Project'!E13,'Converter Availability Calcs'!$B$15:$B$36,0),0),IF('Example Project'!C13='Example Project'!$T$3,OFFSET('Cable Availability Calcs'!$S$7,MATCH('Example Project'!E13,Cable_Name,0),0),OFFSET('Other Component Database'!$H$5,MATCH('Example Project'!E13,OTHER,0),0))),"-")</f>
        <v>0</v>
      </c>
      <c r="J13" s="72">
        <f ca="1">IFERROR(IF(IF(B13=0,0,IF(C13=$T$2,OFFSET('Converter Availability Calcs'!$H$14,MATCH('Example Project'!E13,'Converter Availability Calcs'!$B$15:$B$36,0),0)*B13,IF(C13=$T$3,F13*H13/365*(1-I13),F13*H13/365*(1-I13))))&gt;1,1,IF(B13=0,0,IF(C13=$T$2,OFFSET('Converter Availability Calcs'!$H$14,MATCH('Example Project'!E13,'Converter Availability Calcs'!$B$15:$B$36,0),0)*B13,IF(C13=$T$3,F13*H13/365*(1-I13),F13*H13/365*(1-I13))))),"0.0000%")</f>
        <v>3.3008219178082195E-4</v>
      </c>
      <c r="K13" s="60">
        <f t="shared" ca="1" si="1"/>
        <v>4.1724367539730358E-3</v>
      </c>
      <c r="L13" s="507"/>
      <c r="N13" s="278" t="s">
        <v>7</v>
      </c>
      <c r="O13" s="149" t="s">
        <v>59</v>
      </c>
      <c r="P13" s="279" t="s">
        <v>169</v>
      </c>
    </row>
    <row r="14" spans="1:20" ht="14.95" thickBot="1" x14ac:dyDescent="0.3">
      <c r="A14" s="506"/>
      <c r="B14" s="311">
        <v>1</v>
      </c>
      <c r="C14" s="311" t="s">
        <v>22</v>
      </c>
      <c r="D14" s="311"/>
      <c r="E14" s="311" t="s">
        <v>86</v>
      </c>
      <c r="F14" s="281">
        <f ca="1">IFERROR(IF(C14=$T$2,OFFSET('Converter Availability Calcs'!$G$14,MATCH('Example Project'!E14,'Converter Availability Calcs'!$B$15:$B$36,0),0)*B14,IF(C14=$T$3,OFFSET('Cable Availability Calcs'!$Q$7,MATCH('Example Project'!E14,Cable_Name,0),0)*B14*D14,OFFSET('Other Component Database'!$D$5,MATCH('Example Project'!E14,OTHER,0),0)*B14)),"-")</f>
        <v>2</v>
      </c>
      <c r="G14" s="275">
        <f t="shared" ca="1" si="0"/>
        <v>0.5</v>
      </c>
      <c r="H14" s="275">
        <f ca="1">IFERROR(IF(C14=$T$2,OFFSET('Converter Availability Calcs'!$F$14,MATCH('Example Project'!E14,'Converter Availability Calcs'!$B$15:$B$36,0),0),IF(C14=$T$3,OFFSET('Cable Availability Calcs'!$R$7,MATCH('Example Project'!E14,Cable_Name,0),0),OFFSET('Other Component Database'!$E$5,MATCH('Example Project'!E14,OTHER,0),0))),"-")</f>
        <v>0.61099999999999999</v>
      </c>
      <c r="I14" s="453">
        <f ca="1">IFERROR(IF(C14=$T$2,OFFSET('Converter Availability Calcs'!$I$14,MATCH('Example Project'!E14,'Converter Availability Calcs'!$B$15:$B$36,0),0),IF('Example Project'!C14='Example Project'!$T$3,OFFSET('Cable Availability Calcs'!$S$7,MATCH('Example Project'!E14,Cable_Name,0),0),OFFSET('Other Component Database'!$H$5,MATCH('Example Project'!E14,OTHER,0),0))),"-")</f>
        <v>0.5</v>
      </c>
      <c r="J14" s="72">
        <f ca="1">IFERROR(IF(IF(B14=0,0,IF(C14=$T$2,OFFSET('Converter Availability Calcs'!$H$14,MATCH('Example Project'!E14,'Converter Availability Calcs'!$B$15:$B$36,0),0)*B14,IF(C14=$T$3,F14*H14/365*(1-I14),F14*H14/365*(1-I14))))&gt;1,1,IF(B14=0,0,IF(C14=$T$2,OFFSET('Converter Availability Calcs'!$H$14,MATCH('Example Project'!E14,'Converter Availability Calcs'!$B$15:$B$36,0),0)*B14,IF(C14=$T$3,F14*H14/365*(1-I14),F14*H14/365*(1-I14))))),"0.0000%")</f>
        <v>1.6739726027397259E-3</v>
      </c>
      <c r="K14" s="60">
        <f t="shared" ca="1" si="1"/>
        <v>2.116001707069658E-2</v>
      </c>
      <c r="L14" s="507"/>
      <c r="N14" s="280" t="s">
        <v>112</v>
      </c>
      <c r="O14" s="150" t="s">
        <v>99</v>
      </c>
      <c r="P14" s="76" t="s">
        <v>361</v>
      </c>
    </row>
    <row r="15" spans="1:20" x14ac:dyDescent="0.25">
      <c r="A15" s="506"/>
      <c r="B15" s="311">
        <v>1</v>
      </c>
      <c r="C15" s="311" t="s">
        <v>25</v>
      </c>
      <c r="D15" s="311">
        <v>4.9000000000000004</v>
      </c>
      <c r="E15" s="311" t="s">
        <v>149</v>
      </c>
      <c r="F15" s="281">
        <f ca="1">IFERROR(IF(C15=$T$2,OFFSET('Converter Availability Calcs'!$G$14,MATCH('Example Project'!E15,'Converter Availability Calcs'!$B$15:$B$36,0),0)*B15,IF(C15=$T$3,OFFSET('Cable Availability Calcs'!$Q$7,MATCH('Example Project'!E15,Cable_Name,0),0)*B15*D15,OFFSET('Other Component Database'!$D$5,MATCH('Example Project'!E15,OTHER,0),0)*B15)),"-")</f>
        <v>2.0874000000000005E-3</v>
      </c>
      <c r="G15" s="275">
        <f t="shared" ca="1" si="0"/>
        <v>479.06486538277272</v>
      </c>
      <c r="H15" s="275">
        <f ca="1">IFERROR(IF(C15=$T$2,OFFSET('Converter Availability Calcs'!$F$14,MATCH('Example Project'!E15,'Converter Availability Calcs'!$B$15:$B$36,0),0),IF(C15=$T$3,OFFSET('Cable Availability Calcs'!$R$7,MATCH('Example Project'!E15,Cable_Name,0),0),OFFSET('Other Component Database'!$E$5,MATCH('Example Project'!E15,OTHER,0),0))),"-")</f>
        <v>119.99999999999999</v>
      </c>
      <c r="I15" s="453">
        <f ca="1">IFERROR(IF(C15=$T$2,OFFSET('Converter Availability Calcs'!$I$14,MATCH('Example Project'!E15,'Converter Availability Calcs'!$B$15:$B$36,0),0),IF('Example Project'!C15='Example Project'!$T$3,OFFSET('Cable Availability Calcs'!$S$7,MATCH('Example Project'!E15,Cable_Name,0),0),OFFSET('Other Component Database'!$H$5,MATCH('Example Project'!E15,OTHER,0),0))),"-")</f>
        <v>0</v>
      </c>
      <c r="J15" s="72">
        <f ca="1">IFERROR(IF(IF(B15=0,0,IF(C15=$T$2,OFFSET('Converter Availability Calcs'!$H$14,MATCH('Example Project'!E15,'Converter Availability Calcs'!$B$15:$B$36,0),0)*B15,IF(C15=$T$3,F15*H15/365*(1-I15),F15*H15/365*(1-I15))))&gt;1,1,IF(B15=0,0,IF(C15=$T$2,OFFSET('Converter Availability Calcs'!$H$14,MATCH('Example Project'!E15,'Converter Availability Calcs'!$B$15:$B$36,0),0)*B15,IF(C15=$T$3,F15*H15/365*(1-I15),F15*H15/365*(1-I15))))),"0.0000%")</f>
        <v>6.8626849315068508E-4</v>
      </c>
      <c r="K15" s="60">
        <f t="shared" ca="1" si="1"/>
        <v>8.6748450998439391E-3</v>
      </c>
      <c r="L15" s="507"/>
    </row>
    <row r="16" spans="1:20" x14ac:dyDescent="0.25">
      <c r="A16" s="506"/>
      <c r="B16" s="311">
        <v>1</v>
      </c>
      <c r="C16" s="311" t="s">
        <v>26</v>
      </c>
      <c r="D16" s="311"/>
      <c r="E16" s="311" t="s">
        <v>134</v>
      </c>
      <c r="F16" s="281">
        <f ca="1">IFERROR(IF(C16=$T$2,OFFSET('Converter Availability Calcs'!$G$14,MATCH('Example Project'!E16,'Converter Availability Calcs'!$B$15:$B$36,0),0)*B16,IF(C16=$T$3,OFFSET('Cable Availability Calcs'!$Q$7,MATCH('Example Project'!E16,Cable_Name,0),0)*B16*D16,OFFSET('Other Component Database'!$D$5,MATCH('Example Project'!E16,OTHER,0),0)*B16)),"-")</f>
        <v>4.0000000000000001E-3</v>
      </c>
      <c r="G16" s="275">
        <f t="shared" ca="1" si="0"/>
        <v>250</v>
      </c>
      <c r="H16" s="275">
        <f ca="1">IFERROR(IF(C16=$T$2,OFFSET('Converter Availability Calcs'!$F$14,MATCH('Example Project'!E16,'Converter Availability Calcs'!$B$15:$B$36,0),0),IF(C16=$T$3,OFFSET('Cable Availability Calcs'!$R$7,MATCH('Example Project'!E16,Cable_Name,0),0),OFFSET('Other Component Database'!$E$5,MATCH('Example Project'!E16,OTHER,0),0))),"-")</f>
        <v>3</v>
      </c>
      <c r="I16" s="453">
        <f ca="1">IFERROR(IF(C16=$T$2,OFFSET('Converter Availability Calcs'!$I$14,MATCH('Example Project'!E16,'Converter Availability Calcs'!$B$15:$B$36,0),0),IF('Example Project'!C16='Example Project'!$T$3,OFFSET('Cable Availability Calcs'!$S$7,MATCH('Example Project'!E16,Cable_Name,0),0),OFFSET('Other Component Database'!$H$5,MATCH('Example Project'!E16,OTHER,0),0))),"-")</f>
        <v>0.5</v>
      </c>
      <c r="J16" s="72">
        <f ca="1">IFERROR(IF(IF(B16=0,0,IF(C16=$T$2,OFFSET('Converter Availability Calcs'!$H$14,MATCH('Example Project'!E16,'Converter Availability Calcs'!$B$15:$B$36,0),0)*B16,IF(C16=$T$3,F16*H16/365*(1-I16),F16*H16/365*(1-I16))))&gt;1,1,IF(B16=0,0,IF(C16=$T$2,OFFSET('Converter Availability Calcs'!$H$14,MATCH('Example Project'!E16,'Converter Availability Calcs'!$B$15:$B$36,0),0)*B16,IF(C16=$T$3,F16*H16/365*(1-I16),F16*H16/365*(1-I16))))),"0.0000%")</f>
        <v>1.6438356164383563E-5</v>
      </c>
      <c r="K16" s="60">
        <f t="shared" ca="1" si="1"/>
        <v>2.0779067499865714E-4</v>
      </c>
      <c r="L16" s="507"/>
      <c r="N16" s="510"/>
      <c r="O16" s="510"/>
      <c r="P16" s="510"/>
      <c r="Q16" s="510"/>
    </row>
    <row r="17" spans="1:18" x14ac:dyDescent="0.25">
      <c r="A17" s="506"/>
      <c r="B17" s="311">
        <v>1</v>
      </c>
      <c r="C17" s="311" t="s">
        <v>26</v>
      </c>
      <c r="D17" s="311"/>
      <c r="E17" s="311" t="s">
        <v>134</v>
      </c>
      <c r="F17" s="281">
        <f ca="1">IFERROR(IF(C17=$T$2,OFFSET('Converter Availability Calcs'!$G$14,MATCH('Example Project'!E17,'Converter Availability Calcs'!$B$15:$B$36,0),0)*B17,IF(C17=$T$3,OFFSET('Cable Availability Calcs'!$Q$7,MATCH('Example Project'!E17,Cable_Name,0),0)*B17*D17,OFFSET('Other Component Database'!$D$5,MATCH('Example Project'!E17,OTHER,0),0)*B17)),"-")</f>
        <v>4.0000000000000001E-3</v>
      </c>
      <c r="G17" s="275">
        <f t="shared" ca="1" si="0"/>
        <v>250</v>
      </c>
      <c r="H17" s="275">
        <f ca="1">IFERROR(IF(C17=$T$2,OFFSET('Converter Availability Calcs'!$F$14,MATCH('Example Project'!E17,'Converter Availability Calcs'!$B$15:$B$36,0),0),IF(C17=$T$3,OFFSET('Cable Availability Calcs'!$R$7,MATCH('Example Project'!E17,Cable_Name,0),0),OFFSET('Other Component Database'!$E$5,MATCH('Example Project'!E17,OTHER,0),0))),"-")</f>
        <v>3</v>
      </c>
      <c r="I17" s="453">
        <f ca="1">IFERROR(IF(C17=$T$2,OFFSET('Converter Availability Calcs'!$I$14,MATCH('Example Project'!E17,'Converter Availability Calcs'!$B$15:$B$36,0),0),IF('Example Project'!C17='Example Project'!$T$3,OFFSET('Cable Availability Calcs'!$S$7,MATCH('Example Project'!E17,Cable_Name,0),0),OFFSET('Other Component Database'!$H$5,MATCH('Example Project'!E17,OTHER,0),0))),"-")</f>
        <v>0.5</v>
      </c>
      <c r="J17" s="72">
        <f ca="1">IFERROR(IF(IF(B17=0,0,IF(C17=$T$2,OFFSET('Converter Availability Calcs'!$H$14,MATCH('Example Project'!E17,'Converter Availability Calcs'!$B$15:$B$36,0),0)*B17,IF(C17=$T$3,F17*H17/365*(1-I17),F17*H17/365*(1-I17))))&gt;1,1,IF(B17=0,0,IF(C17=$T$2,OFFSET('Converter Availability Calcs'!$H$14,MATCH('Example Project'!E17,'Converter Availability Calcs'!$B$15:$B$36,0),0)*B17,IF(C17=$T$3,F17*H17/365*(1-I17),F17*H17/365*(1-I17))))),"0.0000%")</f>
        <v>1.6438356164383563E-5</v>
      </c>
      <c r="K17" s="60">
        <f t="shared" ca="1" si="1"/>
        <v>2.0779067499865714E-4</v>
      </c>
      <c r="L17" s="507"/>
      <c r="N17" s="511"/>
    </row>
    <row r="18" spans="1:18" x14ac:dyDescent="0.25">
      <c r="A18" s="506"/>
      <c r="B18" s="311"/>
      <c r="C18" s="311"/>
      <c r="D18" s="311"/>
      <c r="E18" s="311"/>
      <c r="F18" s="281" t="str">
        <f ca="1">IFERROR(IF(C18=$T$2,OFFSET('Converter Availability Calcs'!$G$14,MATCH('Example Project'!E18,'Converter Availability Calcs'!$B$15:$B$36,0),0)*B18,IF(C18=$T$3,OFFSET('Cable Availability Calcs'!$Q$7,MATCH('Example Project'!E18,Cable_Name,0),0)*B18*D18,OFFSET('Other Component Database'!$D$5,MATCH('Example Project'!E18,OTHER,0),0)*B18)),"-")</f>
        <v>-</v>
      </c>
      <c r="G18" s="275" t="str">
        <f t="shared" ca="1" si="0"/>
        <v>-</v>
      </c>
      <c r="H18" s="275" t="str">
        <f ca="1">IFERROR(IF(C18=$T$2,OFFSET('Converter Availability Calcs'!$F$14,MATCH('Example Project'!E18,'Converter Availability Calcs'!$B$15:$B$36,0),0),IF(C18=$T$3,OFFSET('Cable Availability Calcs'!$R$7,MATCH('Example Project'!E18,Cable_Name,0),0),OFFSET('Other Component Database'!$E$5,MATCH('Example Project'!E18,OTHER,0),0))),"-")</f>
        <v>-</v>
      </c>
      <c r="I18" s="453" t="str">
        <f ca="1">IFERROR(IF(C18=$T$2,OFFSET('Converter Availability Calcs'!$I$14,MATCH('Example Project'!E18,'Converter Availability Calcs'!$B$15:$B$36,0),0),IF('Example Project'!C18='Example Project'!$T$3,OFFSET('Cable Availability Calcs'!$S$7,MATCH('Example Project'!E18,Cable_Name,0),0),OFFSET('Other Component Database'!$H$5,MATCH('Example Project'!E18,OTHER,0),0))),"-")</f>
        <v>-</v>
      </c>
      <c r="J18" s="72">
        <f ca="1">IFERROR(IF(IF(B18=0,0,IF(C18=$T$2,OFFSET('Converter Availability Calcs'!$H$14,MATCH('Example Project'!E18,'Converter Availability Calcs'!$B$15:$B$36,0),0)*B18,IF(C18=$T$3,F18*H18/365*(1-I18),F18*H18/365*(1-I18))))&gt;1,1,IF(B18=0,0,IF(C18=$T$2,OFFSET('Converter Availability Calcs'!$H$14,MATCH('Example Project'!E18,'Converter Availability Calcs'!$B$15:$B$36,0),0)*B18,IF(C18=$T$3,F18*H18/365*(1-I18),F18*H18/365*(1-I18))))),"0.0000%")</f>
        <v>0</v>
      </c>
      <c r="K18" s="60">
        <f t="shared" ca="1" si="1"/>
        <v>0</v>
      </c>
      <c r="L18" s="507"/>
      <c r="R18" s="512"/>
    </row>
    <row r="19" spans="1:18" x14ac:dyDescent="0.25">
      <c r="A19" s="506"/>
      <c r="B19" s="311"/>
      <c r="C19" s="311"/>
      <c r="D19" s="311"/>
      <c r="E19" s="311"/>
      <c r="F19" s="281" t="str">
        <f ca="1">IFERROR(IF(C19=$T$2,OFFSET('Converter Availability Calcs'!$G$14,MATCH('Example Project'!E19,'Converter Availability Calcs'!$B$15:$B$36,0),0)*B19,IF(C19=$T$3,OFFSET('Cable Availability Calcs'!$Q$7,MATCH('Example Project'!E19,Cable_Name,0),0)*B19*D19,OFFSET('Other Component Database'!$D$5,MATCH('Example Project'!E19,OTHER,0),0)*B19)),"-")</f>
        <v>-</v>
      </c>
      <c r="G19" s="275" t="str">
        <f t="shared" ca="1" si="0"/>
        <v>-</v>
      </c>
      <c r="H19" s="275" t="str">
        <f ca="1">IFERROR(IF(C19=$T$2,OFFSET('Converter Availability Calcs'!$F$14,MATCH('Example Project'!E19,'Converter Availability Calcs'!$B$15:$B$36,0),0),IF(C19=$T$3,OFFSET('Cable Availability Calcs'!$R$7,MATCH('Example Project'!E19,Cable_Name,0),0),OFFSET('Other Component Database'!$E$5,MATCH('Example Project'!E19,OTHER,0),0))),"-")</f>
        <v>-</v>
      </c>
      <c r="I19" s="453" t="str">
        <f ca="1">IFERROR(IF(C19=$T$2,OFFSET('Converter Availability Calcs'!$I$14,MATCH('Example Project'!E19,'Converter Availability Calcs'!$B$15:$B$36,0),0),IF('Example Project'!C19='Example Project'!$T$3,OFFSET('Cable Availability Calcs'!$S$7,MATCH('Example Project'!E19,Cable_Name,0),0),OFFSET('Other Component Database'!$H$5,MATCH('Example Project'!E19,OTHER,0),0))),"-")</f>
        <v>-</v>
      </c>
      <c r="J19" s="72">
        <f ca="1">IFERROR(IF(IF(B19=0,0,IF(C19=$T$2,OFFSET('Converter Availability Calcs'!$H$14,MATCH('Example Project'!E19,'Converter Availability Calcs'!$B$15:$B$36,0),0)*B19,IF(C19=$T$3,F19*H19/365*(1-I19),F19*H19/365*(1-I19))))&gt;1,1,IF(B19=0,0,IF(C19=$T$2,OFFSET('Converter Availability Calcs'!$H$14,MATCH('Example Project'!E19,'Converter Availability Calcs'!$B$15:$B$36,0),0)*B19,IF(C19=$T$3,F19*H19/365*(1-I19),F19*H19/365*(1-I19))))),"0.0000%")</f>
        <v>0</v>
      </c>
      <c r="K19" s="60">
        <f t="shared" ca="1" si="1"/>
        <v>0</v>
      </c>
      <c r="L19" s="507"/>
    </row>
    <row r="20" spans="1:18" x14ac:dyDescent="0.25">
      <c r="A20" s="506"/>
      <c r="B20" s="311"/>
      <c r="C20" s="311"/>
      <c r="D20" s="311"/>
      <c r="E20" s="311"/>
      <c r="F20" s="281" t="str">
        <f ca="1">IFERROR(IF(C20=$T$2,OFFSET('Converter Availability Calcs'!$G$14,MATCH('Example Project'!E20,'Converter Availability Calcs'!$B$15:$B$36,0),0)*B20,IF(C20=$T$3,OFFSET('Cable Availability Calcs'!$Q$7,MATCH('Example Project'!E20,Cable_Name,0),0)*B20*D20,OFFSET('Other Component Database'!$D$5,MATCH('Example Project'!E20,OTHER,0),0)*B20)),"-")</f>
        <v>-</v>
      </c>
      <c r="G20" s="275" t="str">
        <f t="shared" ca="1" si="0"/>
        <v>-</v>
      </c>
      <c r="H20" s="275" t="str">
        <f ca="1">IFERROR(IF(C20=$T$2,OFFSET('Converter Availability Calcs'!$F$14,MATCH('Example Project'!E20,'Converter Availability Calcs'!$B$15:$B$36,0),0),IF(C20=$T$3,OFFSET('Cable Availability Calcs'!$R$7,MATCH('Example Project'!E20,Cable_Name,0),0),OFFSET('Other Component Database'!$E$5,MATCH('Example Project'!E20,OTHER,0),0))),"-")</f>
        <v>-</v>
      </c>
      <c r="I20" s="453" t="str">
        <f ca="1">IFERROR(IF(C20=$T$2,OFFSET('Converter Availability Calcs'!$I$14,MATCH('Example Project'!E20,'Converter Availability Calcs'!$B$15:$B$36,0),0),IF('Example Project'!C20='Example Project'!$T$3,OFFSET('Cable Availability Calcs'!$S$7,MATCH('Example Project'!E20,Cable_Name,0),0),OFFSET('Other Component Database'!$H$5,MATCH('Example Project'!E20,OTHER,0),0))),"-")</f>
        <v>-</v>
      </c>
      <c r="J20" s="72">
        <f ca="1">IFERROR(IF(IF(B20=0,0,IF(C20=$T$2,OFFSET('Converter Availability Calcs'!$H$14,MATCH('Example Project'!E20,'Converter Availability Calcs'!$B$15:$B$36,0),0)*B20,IF(C20=$T$3,F20*H20/365*(1-I20),F20*H20/365*(1-I20))))&gt;1,1,IF(B20=0,0,IF(C20=$T$2,OFFSET('Converter Availability Calcs'!$H$14,MATCH('Example Project'!E20,'Converter Availability Calcs'!$B$15:$B$36,0),0)*B20,IF(C20=$T$3,F20*H20/365*(1-I20),F20*H20/365*(1-I20))))),"0.0000%")</f>
        <v>0</v>
      </c>
      <c r="K20" s="60">
        <f t="shared" ca="1" si="1"/>
        <v>0</v>
      </c>
      <c r="L20" s="507"/>
    </row>
    <row r="21" spans="1:18" x14ac:dyDescent="0.25">
      <c r="A21" s="506"/>
      <c r="B21" s="311"/>
      <c r="C21" s="311"/>
      <c r="D21" s="311"/>
      <c r="E21" s="311"/>
      <c r="F21" s="281" t="str">
        <f ca="1">IFERROR(IF(C21=$T$2,OFFSET('Converter Availability Calcs'!$G$14,MATCH('Example Project'!E21,'Converter Availability Calcs'!$B$15:$B$36,0),0)*B21,IF(C21=$T$3,OFFSET('Cable Availability Calcs'!$Q$7,MATCH('Example Project'!E21,Cable_Name,0),0)*B21*D21,OFFSET('Other Component Database'!$D$5,MATCH('Example Project'!E21,OTHER,0),0)*B21)),"-")</f>
        <v>-</v>
      </c>
      <c r="G21" s="275" t="str">
        <f t="shared" ca="1" si="0"/>
        <v>-</v>
      </c>
      <c r="H21" s="275" t="str">
        <f ca="1">IFERROR(IF(C21=$T$2,OFFSET('Converter Availability Calcs'!$F$14,MATCH('Example Project'!E21,'Converter Availability Calcs'!$B$15:$B$36,0),0),IF(C21=$T$3,OFFSET('Cable Availability Calcs'!$R$7,MATCH('Example Project'!E21,Cable_Name,0),0),OFFSET('Other Component Database'!$E$5,MATCH('Example Project'!E21,OTHER,0),0))),"-")</f>
        <v>-</v>
      </c>
      <c r="I21" s="453" t="str">
        <f ca="1">IFERROR(IF(C21=$T$2,OFFSET('Converter Availability Calcs'!$I$14,MATCH('Example Project'!E21,'Converter Availability Calcs'!$B$15:$B$36,0),0),IF('Example Project'!C21='Example Project'!$T$3,OFFSET('Cable Availability Calcs'!$S$7,MATCH('Example Project'!E21,Cable_Name,0),0),OFFSET('Other Component Database'!$H$5,MATCH('Example Project'!E21,OTHER,0),0))),"-")</f>
        <v>-</v>
      </c>
      <c r="J21" s="72">
        <f ca="1">IFERROR(IF(IF(B21=0,0,IF(C21=$T$2,OFFSET('Converter Availability Calcs'!$H$14,MATCH('Example Project'!E21,'Converter Availability Calcs'!$B$15:$B$36,0),0)*B21,IF(C21=$T$3,F21*H21/365*(1-I21),F21*H21/365*(1-I21))))&gt;1,1,IF(B21=0,0,IF(C21=$T$2,OFFSET('Converter Availability Calcs'!$H$14,MATCH('Example Project'!E21,'Converter Availability Calcs'!$B$15:$B$36,0),0)*B21,IF(C21=$T$3,F21*H21/365*(1-I21),F21*H21/365*(1-I21))))),"0.0000%")</f>
        <v>0</v>
      </c>
      <c r="K21" s="60">
        <f t="shared" ca="1" si="1"/>
        <v>0</v>
      </c>
      <c r="L21" s="507"/>
    </row>
    <row r="22" spans="1:18" x14ac:dyDescent="0.25">
      <c r="A22" s="506"/>
      <c r="B22" s="311"/>
      <c r="C22" s="311"/>
      <c r="D22" s="311"/>
      <c r="E22" s="311"/>
      <c r="F22" s="281" t="str">
        <f ca="1">IFERROR(IF(C22=$T$2,OFFSET('Converter Availability Calcs'!$G$14,MATCH('Example Project'!E22,'Converter Availability Calcs'!$B$15:$B$36,0),0)*B22,IF(C22=$T$3,OFFSET('Cable Availability Calcs'!$Q$7,MATCH('Example Project'!E22,Cable_Name,0),0)*B22*D22,OFFSET('Other Component Database'!$D$5,MATCH('Example Project'!E22,OTHER,0),0)*B22)),"-")</f>
        <v>-</v>
      </c>
      <c r="G22" s="275" t="str">
        <f t="shared" ca="1" si="0"/>
        <v>-</v>
      </c>
      <c r="H22" s="275" t="str">
        <f ca="1">IFERROR(IF(C22=$T$2,OFFSET('Converter Availability Calcs'!$F$14,MATCH('Example Project'!E22,'Converter Availability Calcs'!$B$15:$B$36,0),0),IF(C22=$T$3,OFFSET('Cable Availability Calcs'!$R$7,MATCH('Example Project'!E22,Cable_Name,0),0),OFFSET('Other Component Database'!$E$5,MATCH('Example Project'!E22,OTHER,0),0))),"-")</f>
        <v>-</v>
      </c>
      <c r="I22" s="453" t="str">
        <f ca="1">IFERROR(IF(C22=$T$2,OFFSET('Converter Availability Calcs'!$I$14,MATCH('Example Project'!E22,'Converter Availability Calcs'!$B$15:$B$36,0),0),IF('Example Project'!C22='Example Project'!$T$3,OFFSET('Cable Availability Calcs'!$S$7,MATCH('Example Project'!E22,Cable_Name,0),0),OFFSET('Other Component Database'!$H$5,MATCH('Example Project'!E22,OTHER,0),0))),"-")</f>
        <v>-</v>
      </c>
      <c r="J22" s="72">
        <f ca="1">IFERROR(IF(IF(B22=0,0,IF(C22=$T$2,OFFSET('Converter Availability Calcs'!$H$14,MATCH('Example Project'!E22,'Converter Availability Calcs'!$B$15:$B$36,0),0)*B22,IF(C22=$T$3,F22*H22/365*(1-I22),F22*H22/365*(1-I22))))&gt;1,1,IF(B22=0,0,IF(C22=$T$2,OFFSET('Converter Availability Calcs'!$H$14,MATCH('Example Project'!E22,'Converter Availability Calcs'!$B$15:$B$36,0),0)*B22,IF(C22=$T$3,F22*H22/365*(1-I22),F22*H22/365*(1-I22))))),"0.0000%")</f>
        <v>0</v>
      </c>
      <c r="K22" s="60">
        <f t="shared" ca="1" si="1"/>
        <v>0</v>
      </c>
      <c r="L22" s="507"/>
    </row>
    <row r="23" spans="1:18" x14ac:dyDescent="0.25">
      <c r="A23" s="506"/>
      <c r="B23" s="311"/>
      <c r="C23" s="311"/>
      <c r="D23" s="311"/>
      <c r="E23" s="311"/>
      <c r="F23" s="281" t="str">
        <f ca="1">IFERROR(IF(C23=$T$2,OFFSET('Converter Availability Calcs'!$G$14,MATCH('Example Project'!E23,'Converter Availability Calcs'!$B$15:$B$36,0),0)*B23,IF(C23=$T$3,OFFSET('Cable Availability Calcs'!$Q$7,MATCH('Example Project'!E23,Cable_Name,0),0)*B23*D23,OFFSET('Other Component Database'!$D$5,MATCH('Example Project'!E23,OTHER,0),0)*B23)),"-")</f>
        <v>-</v>
      </c>
      <c r="G23" s="275" t="str">
        <f t="shared" ca="1" si="0"/>
        <v>-</v>
      </c>
      <c r="H23" s="275" t="str">
        <f ca="1">IFERROR(IF(C23=$T$2,OFFSET('Converter Availability Calcs'!$F$14,MATCH('Example Project'!E23,'Converter Availability Calcs'!$B$15:$B$36,0),0),IF(C23=$T$3,OFFSET('Cable Availability Calcs'!$R$7,MATCH('Example Project'!E23,Cable_Name,0),0),OFFSET('Other Component Database'!$E$5,MATCH('Example Project'!E23,OTHER,0),0))),"-")</f>
        <v>-</v>
      </c>
      <c r="I23" s="453" t="str">
        <f ca="1">IFERROR(IF(C23=$T$2,OFFSET('Converter Availability Calcs'!$I$14,MATCH('Example Project'!E23,'Converter Availability Calcs'!$B$15:$B$36,0),0),IF('Example Project'!C23='Example Project'!$T$3,OFFSET('Cable Availability Calcs'!$S$7,MATCH('Example Project'!E23,Cable_Name,0),0),OFFSET('Other Component Database'!$H$5,MATCH('Example Project'!E23,OTHER,0),0))),"-")</f>
        <v>-</v>
      </c>
      <c r="J23" s="72">
        <f ca="1">IFERROR(IF(IF(B23=0,0,IF(C23=$T$2,OFFSET('Converter Availability Calcs'!$H$14,MATCH('Example Project'!E23,'Converter Availability Calcs'!$B$15:$B$36,0),0)*B23,IF(C23=$T$3,F23*H23/365*(1-I23),F23*H23/365*(1-I23))))&gt;1,1,IF(B23=0,0,IF(C23=$T$2,OFFSET('Converter Availability Calcs'!$H$14,MATCH('Example Project'!E23,'Converter Availability Calcs'!$B$15:$B$36,0),0)*B23,IF(C23=$T$3,F23*H23/365*(1-I23),F23*H23/365*(1-I23))))),"0.0000%")</f>
        <v>0</v>
      </c>
      <c r="K23" s="60">
        <f t="shared" ca="1" si="1"/>
        <v>0</v>
      </c>
      <c r="L23" s="507"/>
    </row>
    <row r="24" spans="1:18" x14ac:dyDescent="0.25">
      <c r="A24" s="506"/>
      <c r="B24" s="311"/>
      <c r="C24" s="311"/>
      <c r="D24" s="311"/>
      <c r="E24" s="311"/>
      <c r="F24" s="281" t="str">
        <f ca="1">IFERROR(IF(C24=$T$2,OFFSET('Converter Availability Calcs'!$G$14,MATCH('Example Project'!E24,'Converter Availability Calcs'!$B$15:$B$36,0),0)*B24,IF(C24=$T$3,OFFSET('Cable Availability Calcs'!$Q$7,MATCH('Example Project'!E24,Cable_Name,0),0)*B24*D24,OFFSET('Other Component Database'!$D$5,MATCH('Example Project'!E24,OTHER,0),0)*B24)),"-")</f>
        <v>-</v>
      </c>
      <c r="G24" s="275" t="str">
        <f t="shared" ca="1" si="0"/>
        <v>-</v>
      </c>
      <c r="H24" s="275" t="str">
        <f ca="1">IFERROR(IF(C24=$T$2,OFFSET('Converter Availability Calcs'!$F$14,MATCH('Example Project'!E24,'Converter Availability Calcs'!$B$15:$B$36,0),0),IF(C24=$T$3,OFFSET('Cable Availability Calcs'!$R$7,MATCH('Example Project'!E24,Cable_Name,0),0),OFFSET('Other Component Database'!$E$5,MATCH('Example Project'!E24,OTHER,0),0))),"-")</f>
        <v>-</v>
      </c>
      <c r="I24" s="453" t="str">
        <f ca="1">IFERROR(IF(C24=$T$2,OFFSET('Converter Availability Calcs'!$I$14,MATCH('Example Project'!E24,'Converter Availability Calcs'!$B$15:$B$36,0),0),IF('Example Project'!C24='Example Project'!$T$3,OFFSET('Cable Availability Calcs'!$S$7,MATCH('Example Project'!E24,Cable_Name,0),0),OFFSET('Other Component Database'!$H$5,MATCH('Example Project'!E24,OTHER,0),0))),"-")</f>
        <v>-</v>
      </c>
      <c r="J24" s="72">
        <f ca="1">IFERROR(IF(IF(B24=0,0,IF(C24=$T$2,OFFSET('Converter Availability Calcs'!$H$14,MATCH('Example Project'!E24,'Converter Availability Calcs'!$B$15:$B$36,0),0)*B24,IF(C24=$T$3,F24*H24/365*(1-I24),F24*H24/365*(1-I24))))&gt;1,1,IF(B24=0,0,IF(C24=$T$2,OFFSET('Converter Availability Calcs'!$H$14,MATCH('Example Project'!E24,'Converter Availability Calcs'!$B$15:$B$36,0),0)*B24,IF(C24=$T$3,F24*H24/365*(1-I24),F24*H24/365*(1-I24))))),"0.0000%")</f>
        <v>0</v>
      </c>
      <c r="K24" s="60">
        <f t="shared" ca="1" si="1"/>
        <v>0</v>
      </c>
      <c r="L24" s="507"/>
    </row>
    <row r="25" spans="1:18" x14ac:dyDescent="0.25">
      <c r="A25" s="506"/>
      <c r="B25" s="311"/>
      <c r="C25" s="311"/>
      <c r="D25" s="311"/>
      <c r="E25" s="311"/>
      <c r="F25" s="281" t="str">
        <f ca="1">IFERROR(IF(C25=$T$2,OFFSET('Converter Availability Calcs'!$G$14,MATCH('Example Project'!E25,'Converter Availability Calcs'!$B$15:$B$36,0),0)*B25,IF(C25=$T$3,OFFSET('Cable Availability Calcs'!$Q$7,MATCH('Example Project'!E25,Cable_Name,0),0)*B25*D25,OFFSET('Other Component Database'!$D$5,MATCH('Example Project'!E25,OTHER,0),0)*B25)),"-")</f>
        <v>-</v>
      </c>
      <c r="G25" s="275" t="str">
        <f t="shared" ca="1" si="0"/>
        <v>-</v>
      </c>
      <c r="H25" s="275" t="str">
        <f ca="1">IFERROR(IF(C25=$T$2,OFFSET('Converter Availability Calcs'!$F$14,MATCH('Example Project'!E25,'Converter Availability Calcs'!$B$15:$B$36,0),0),IF(C25=$T$3,OFFSET('Cable Availability Calcs'!$R$7,MATCH('Example Project'!E25,Cable_Name,0),0),OFFSET('Other Component Database'!$E$5,MATCH('Example Project'!E25,OTHER,0),0))),"-")</f>
        <v>-</v>
      </c>
      <c r="I25" s="453" t="str">
        <f ca="1">IFERROR(IF(C25=$T$2,OFFSET('Converter Availability Calcs'!$I$14,MATCH('Example Project'!E25,'Converter Availability Calcs'!$B$15:$B$36,0),0),IF('Example Project'!C25='Example Project'!$T$3,OFFSET('Cable Availability Calcs'!$S$7,MATCH('Example Project'!E25,Cable_Name,0),0),OFFSET('Other Component Database'!$H$5,MATCH('Example Project'!E25,OTHER,0),0))),"-")</f>
        <v>-</v>
      </c>
      <c r="J25" s="72">
        <f ca="1">IFERROR(IF(IF(B25=0,0,IF(C25=$T$2,OFFSET('Converter Availability Calcs'!$H$14,MATCH('Example Project'!E25,'Converter Availability Calcs'!$B$15:$B$36,0),0)*B25,IF(C25=$T$3,F25*H25/365*(1-I25),F25*H25/365*(1-I25))))&gt;1,1,IF(B25=0,0,IF(C25=$T$2,OFFSET('Converter Availability Calcs'!$H$14,MATCH('Example Project'!E25,'Converter Availability Calcs'!$B$15:$B$36,0),0)*B25,IF(C25=$T$3,F25*H25/365*(1-I25),F25*H25/365*(1-I25))))),"0.0000%")</f>
        <v>0</v>
      </c>
      <c r="K25" s="60">
        <f t="shared" ca="1" si="1"/>
        <v>0</v>
      </c>
      <c r="L25" s="507"/>
      <c r="R25" s="503" t="s">
        <v>79</v>
      </c>
    </row>
    <row r="26" spans="1:18" x14ac:dyDescent="0.25">
      <c r="A26" s="506"/>
      <c r="B26" s="311"/>
      <c r="C26" s="311"/>
      <c r="D26" s="311"/>
      <c r="E26" s="311"/>
      <c r="F26" s="281" t="str">
        <f ca="1">IFERROR(IF(C26=$T$2,OFFSET('Converter Availability Calcs'!$G$14,MATCH('Example Project'!E26,'Converter Availability Calcs'!$B$15:$B$36,0),0)*B26,IF(C26=$T$3,OFFSET('Cable Availability Calcs'!$Q$7,MATCH('Example Project'!E26,Cable_Name,0),0)*B26*D26,OFFSET('Other Component Database'!$D$5,MATCH('Example Project'!E26,OTHER,0),0)*B26)),"-")</f>
        <v>-</v>
      </c>
      <c r="G26" s="275" t="str">
        <f t="shared" ca="1" si="0"/>
        <v>-</v>
      </c>
      <c r="H26" s="275" t="str">
        <f ca="1">IFERROR(IF(C26=$T$2,OFFSET('Converter Availability Calcs'!$F$14,MATCH('Example Project'!E26,'Converter Availability Calcs'!$B$15:$B$36,0),0),IF(C26=$T$3,OFFSET('Cable Availability Calcs'!$R$7,MATCH('Example Project'!E26,Cable_Name,0),0),OFFSET('Other Component Database'!$E$5,MATCH('Example Project'!E26,OTHER,0),0))),"-")</f>
        <v>-</v>
      </c>
      <c r="I26" s="453" t="str">
        <f ca="1">IFERROR(IF(C26=$T$2,OFFSET('Converter Availability Calcs'!$I$14,MATCH('Example Project'!E26,'Converter Availability Calcs'!$B$15:$B$36,0),0),IF('Example Project'!C26='Example Project'!$T$3,OFFSET('Cable Availability Calcs'!$S$7,MATCH('Example Project'!E26,Cable_Name,0),0),OFFSET('Other Component Database'!$H$5,MATCH('Example Project'!E26,OTHER,0),0))),"-")</f>
        <v>-</v>
      </c>
      <c r="J26" s="72">
        <f ca="1">IFERROR(IF(IF(B26=0,0,IF(C26=$T$2,OFFSET('Converter Availability Calcs'!$H$14,MATCH('Example Project'!E26,'Converter Availability Calcs'!$B$15:$B$36,0),0)*B26,IF(C26=$T$3,F26*H26/365*(1-I26),F26*H26/365*(1-I26))))&gt;1,1,IF(B26=0,0,IF(C26=$T$2,OFFSET('Converter Availability Calcs'!$H$14,MATCH('Example Project'!E26,'Converter Availability Calcs'!$B$15:$B$36,0),0)*B26,IF(C26=$T$3,F26*H26/365*(1-I26),F26*H26/365*(1-I26))))),"0.0000%")</f>
        <v>0</v>
      </c>
      <c r="K26" s="60">
        <f t="shared" ca="1" si="1"/>
        <v>0</v>
      </c>
      <c r="L26" s="507"/>
    </row>
    <row r="27" spans="1:18" x14ac:dyDescent="0.25">
      <c r="A27" s="506"/>
      <c r="B27" s="311"/>
      <c r="C27" s="311"/>
      <c r="D27" s="311"/>
      <c r="E27" s="311"/>
      <c r="F27" s="281" t="str">
        <f ca="1">IFERROR(IF(C27=$T$2,OFFSET('Converter Availability Calcs'!$G$14,MATCH('Example Project'!E27,'Converter Availability Calcs'!$B$15:$B$36,0),0)*B27,IF(C27=$T$3,OFFSET('Cable Availability Calcs'!$Q$7,MATCH('Example Project'!E27,Cable_Name,0),0)*B27*D27,OFFSET('Other Component Database'!$D$5,MATCH('Example Project'!E27,OTHER,0),0)*B27)),"-")</f>
        <v>-</v>
      </c>
      <c r="G27" s="275" t="str">
        <f t="shared" ca="1" si="0"/>
        <v>-</v>
      </c>
      <c r="H27" s="275" t="str">
        <f ca="1">IFERROR(IF(C27=$T$2,OFFSET('Converter Availability Calcs'!$F$14,MATCH('Example Project'!E27,'Converter Availability Calcs'!$B$15:$B$36,0),0),IF(C27=$T$3,OFFSET('Cable Availability Calcs'!$R$7,MATCH('Example Project'!E27,Cable_Name,0),0),OFFSET('Other Component Database'!$E$5,MATCH('Example Project'!E27,OTHER,0),0))),"-")</f>
        <v>-</v>
      </c>
      <c r="I27" s="453" t="str">
        <f ca="1">IFERROR(IF(C27=$T$2,OFFSET('Converter Availability Calcs'!$I$14,MATCH('Example Project'!E27,'Converter Availability Calcs'!$B$15:$B$36,0),0),IF('Example Project'!C27='Example Project'!$T$3,OFFSET('Cable Availability Calcs'!$S$7,MATCH('Example Project'!E27,Cable_Name,0),0),OFFSET('Other Component Database'!$H$5,MATCH('Example Project'!E27,OTHER,0),0))),"-")</f>
        <v>-</v>
      </c>
      <c r="J27" s="72">
        <f ca="1">IFERROR(IF(IF(B27=0,0,IF(C27=$T$2,OFFSET('Converter Availability Calcs'!$H$14,MATCH('Example Project'!E27,'Converter Availability Calcs'!$B$15:$B$36,0),0)*B27,IF(C27=$T$3,F27*H27/365*(1-I27),F27*H27/365*(1-I27))))&gt;1,1,IF(B27=0,0,IF(C27=$T$2,OFFSET('Converter Availability Calcs'!$H$14,MATCH('Example Project'!E27,'Converter Availability Calcs'!$B$15:$B$36,0),0)*B27,IF(C27=$T$3,F27*H27/365*(1-I27),F27*H27/365*(1-I27))))),"0.0000%")</f>
        <v>0</v>
      </c>
      <c r="K27" s="60">
        <f t="shared" ca="1" si="1"/>
        <v>0</v>
      </c>
      <c r="L27" s="507"/>
    </row>
    <row r="28" spans="1:18" x14ac:dyDescent="0.25">
      <c r="A28" s="506"/>
      <c r="B28" s="311"/>
      <c r="C28" s="311"/>
      <c r="D28" s="311"/>
      <c r="E28" s="311"/>
      <c r="F28" s="281" t="str">
        <f ca="1">IFERROR(IF(C28=$T$2,OFFSET('Converter Availability Calcs'!$G$14,MATCH('Example Project'!E28,'Converter Availability Calcs'!$B$15:$B$36,0),0)*B28,IF(C28=$T$3,OFFSET('Cable Availability Calcs'!$Q$7,MATCH('Example Project'!E28,Cable_Name,0),0)*B28*D28,OFFSET('Other Component Database'!$D$5,MATCH('Example Project'!E28,OTHER,0),0)*B28)),"-")</f>
        <v>-</v>
      </c>
      <c r="G28" s="275" t="str">
        <f t="shared" ca="1" si="0"/>
        <v>-</v>
      </c>
      <c r="H28" s="275" t="str">
        <f ca="1">IFERROR(IF(C28=$T$2,OFFSET('Converter Availability Calcs'!$F$14,MATCH('Example Project'!E28,'Converter Availability Calcs'!$B$15:$B$36,0),0),IF(C28=$T$3,OFFSET('Cable Availability Calcs'!$R$7,MATCH('Example Project'!E28,Cable_Name,0),0),OFFSET('Other Component Database'!$E$5,MATCH('Example Project'!E28,OTHER,0),0))),"-")</f>
        <v>-</v>
      </c>
      <c r="I28" s="453" t="str">
        <f ca="1">IFERROR(IF(C28=$T$2,OFFSET('Converter Availability Calcs'!$I$14,MATCH('Example Project'!E28,'Converter Availability Calcs'!$B$15:$B$36,0),0),IF('Example Project'!C28='Example Project'!$T$3,OFFSET('Cable Availability Calcs'!$S$7,MATCH('Example Project'!E28,Cable_Name,0),0),OFFSET('Other Component Database'!$H$5,MATCH('Example Project'!E28,OTHER,0),0))),"-")</f>
        <v>-</v>
      </c>
      <c r="J28" s="72">
        <f ca="1">IFERROR(IF(IF(B28=0,0,IF(C28=$T$2,OFFSET('Converter Availability Calcs'!$H$14,MATCH('Example Project'!E28,'Converter Availability Calcs'!$B$15:$B$36,0),0)*B28,IF(C28=$T$3,F28*H28/365*(1-I28),F28*H28/365*(1-I28))))&gt;1,1,IF(B28=0,0,IF(C28=$T$2,OFFSET('Converter Availability Calcs'!$H$14,MATCH('Example Project'!E28,'Converter Availability Calcs'!$B$15:$B$36,0),0)*B28,IF(C28=$T$3,F28*H28/365*(1-I28),F28*H28/365*(1-I28))))),"0.0000%")</f>
        <v>0</v>
      </c>
      <c r="K28" s="60">
        <f t="shared" ca="1" si="1"/>
        <v>0</v>
      </c>
      <c r="L28" s="507"/>
    </row>
    <row r="29" spans="1:18" x14ac:dyDescent="0.25">
      <c r="A29" s="506"/>
      <c r="B29" s="311"/>
      <c r="C29" s="311"/>
      <c r="D29" s="311"/>
      <c r="E29" s="311"/>
      <c r="F29" s="281" t="str">
        <f ca="1">IFERROR(IF(C29=$T$2,OFFSET('Converter Availability Calcs'!$G$14,MATCH('Example Project'!E29,'Converter Availability Calcs'!$B$15:$B$36,0),0)*B29,IF(C29=$T$3,OFFSET('Cable Availability Calcs'!$Q$7,MATCH('Example Project'!E29,Cable_Name,0),0)*B29*D29,OFFSET('Other Component Database'!$D$5,MATCH('Example Project'!E29,OTHER,0),0)*B29)),"-")</f>
        <v>-</v>
      </c>
      <c r="G29" s="275" t="str">
        <f t="shared" ca="1" si="0"/>
        <v>-</v>
      </c>
      <c r="H29" s="275" t="str">
        <f ca="1">IFERROR(IF(C29=$T$2,OFFSET('Converter Availability Calcs'!$F$14,MATCH('Example Project'!E29,'Converter Availability Calcs'!$B$15:$B$36,0),0),IF(C29=$T$3,OFFSET('Cable Availability Calcs'!$R$7,MATCH('Example Project'!E29,Cable_Name,0),0),OFFSET('Other Component Database'!$E$5,MATCH('Example Project'!E29,OTHER,0),0))),"-")</f>
        <v>-</v>
      </c>
      <c r="I29" s="453" t="str">
        <f ca="1">IFERROR(IF(C29=$T$2,OFFSET('Converter Availability Calcs'!$I$14,MATCH('Example Project'!E29,'Converter Availability Calcs'!$B$15:$B$36,0),0),IF('Example Project'!C29='Example Project'!$T$3,OFFSET('Cable Availability Calcs'!$S$7,MATCH('Example Project'!E29,Cable_Name,0),0),OFFSET('Other Component Database'!$H$5,MATCH('Example Project'!E29,OTHER,0),0))),"-")</f>
        <v>-</v>
      </c>
      <c r="J29" s="72">
        <f ca="1">IFERROR(IF(IF(B29=0,0,IF(C29=$T$2,OFFSET('Converter Availability Calcs'!$H$14,MATCH('Example Project'!E29,'Converter Availability Calcs'!$B$15:$B$36,0),0)*B29,IF(C29=$T$3,F29*H29/365*(1-I29),F29*H29/365*(1-I29))))&gt;1,1,IF(B29=0,0,IF(C29=$T$2,OFFSET('Converter Availability Calcs'!$H$14,MATCH('Example Project'!E29,'Converter Availability Calcs'!$B$15:$B$36,0),0)*B29,IF(C29=$T$3,F29*H29/365*(1-I29),F29*H29/365*(1-I29))))),"0.0000%")</f>
        <v>0</v>
      </c>
      <c r="K29" s="60">
        <f t="shared" ca="1" si="1"/>
        <v>0</v>
      </c>
      <c r="L29" s="507"/>
    </row>
    <row r="30" spans="1:18" x14ac:dyDescent="0.25">
      <c r="A30" s="506"/>
      <c r="B30" s="311"/>
      <c r="C30" s="311"/>
      <c r="D30" s="311"/>
      <c r="E30" s="311"/>
      <c r="F30" s="281" t="str">
        <f ca="1">IFERROR(IF(C30=$T$2,OFFSET('Converter Availability Calcs'!$G$14,MATCH('Example Project'!E30,'Converter Availability Calcs'!$B$15:$B$36,0),0)*B30,IF(C30=$T$3,OFFSET('Cable Availability Calcs'!$Q$7,MATCH('Example Project'!E30,Cable_Name,0),0)*B30*D30,OFFSET('Other Component Database'!$D$5,MATCH('Example Project'!E30,OTHER,0),0)*B30)),"-")</f>
        <v>-</v>
      </c>
      <c r="G30" s="275" t="str">
        <f t="shared" ca="1" si="0"/>
        <v>-</v>
      </c>
      <c r="H30" s="275" t="str">
        <f ca="1">IFERROR(IF(C30=$T$2,OFFSET('Converter Availability Calcs'!$F$14,MATCH('Example Project'!E30,'Converter Availability Calcs'!$B$15:$B$36,0),0),IF(C30=$T$3,OFFSET('Cable Availability Calcs'!$R$7,MATCH('Example Project'!E30,Cable_Name,0),0),OFFSET('Other Component Database'!$E$5,MATCH('Example Project'!E30,OTHER,0),0))),"-")</f>
        <v>-</v>
      </c>
      <c r="I30" s="453" t="str">
        <f ca="1">IFERROR(IF(C30=$T$2,OFFSET('Converter Availability Calcs'!$I$14,MATCH('Example Project'!E30,'Converter Availability Calcs'!$B$15:$B$36,0),0),IF('Example Project'!C30='Example Project'!$T$3,OFFSET('Cable Availability Calcs'!$S$7,MATCH('Example Project'!E30,Cable_Name,0),0),OFFSET('Other Component Database'!$H$5,MATCH('Example Project'!E30,OTHER,0),0))),"-")</f>
        <v>-</v>
      </c>
      <c r="J30" s="72">
        <f ca="1">IFERROR(IF(IF(B30=0,0,IF(C30=$T$2,OFFSET('Converter Availability Calcs'!$H$14,MATCH('Example Project'!E30,'Converter Availability Calcs'!$B$15:$B$36,0),0)*B30,IF(C30=$T$3,F30*H30/365*(1-I30),F30*H30/365*(1-I30))))&gt;1,1,IF(B30=0,0,IF(C30=$T$2,OFFSET('Converter Availability Calcs'!$H$14,MATCH('Example Project'!E30,'Converter Availability Calcs'!$B$15:$B$36,0),0)*B30,IF(C30=$T$3,F30*H30/365*(1-I30),F30*H30/365*(1-I30))))),"0.0000%")</f>
        <v>0</v>
      </c>
      <c r="K30" s="60">
        <f t="shared" ca="1" si="1"/>
        <v>0</v>
      </c>
      <c r="L30" s="507"/>
    </row>
    <row r="31" spans="1:18" x14ac:dyDescent="0.25">
      <c r="A31" s="506"/>
      <c r="B31" s="311"/>
      <c r="C31" s="311"/>
      <c r="D31" s="311"/>
      <c r="E31" s="311"/>
      <c r="F31" s="281" t="str">
        <f ca="1">IFERROR(IF(C31=$T$2,OFFSET('Converter Availability Calcs'!$G$14,MATCH('Example Project'!E31,'Converter Availability Calcs'!$B$15:$B$36,0),0)*B31,IF(C31=$T$3,OFFSET('Cable Availability Calcs'!$Q$7,MATCH('Example Project'!E31,Cable_Name,0),0)*B31*D31,OFFSET('Other Component Database'!$D$5,MATCH('Example Project'!E31,OTHER,0),0)*B31)),"-")</f>
        <v>-</v>
      </c>
      <c r="G31" s="275" t="str">
        <f t="shared" ca="1" si="0"/>
        <v>-</v>
      </c>
      <c r="H31" s="275" t="str">
        <f ca="1">IFERROR(IF(C31=$T$2,OFFSET('Converter Availability Calcs'!$F$14,MATCH('Example Project'!E31,'Converter Availability Calcs'!$B$15:$B$36,0),0),IF(C31=$T$3,OFFSET('Cable Availability Calcs'!$R$7,MATCH('Example Project'!E31,Cable_Name,0),0),OFFSET('Other Component Database'!$E$5,MATCH('Example Project'!E31,OTHER,0),0))),"-")</f>
        <v>-</v>
      </c>
      <c r="I31" s="453" t="str">
        <f ca="1">IFERROR(IF(C31=$T$2,OFFSET('Converter Availability Calcs'!$I$14,MATCH('Example Project'!E31,'Converter Availability Calcs'!$B$15:$B$36,0),0),IF('Example Project'!C31='Example Project'!$T$3,OFFSET('Cable Availability Calcs'!$S$7,MATCH('Example Project'!E31,Cable_Name,0),0),OFFSET('Other Component Database'!$H$5,MATCH('Example Project'!E31,OTHER,0),0))),"-")</f>
        <v>-</v>
      </c>
      <c r="J31" s="72">
        <f ca="1">IFERROR(IF(IF(B31=0,0,IF(C31=$T$2,OFFSET('Converter Availability Calcs'!$H$14,MATCH('Example Project'!E31,'Converter Availability Calcs'!$B$15:$B$36,0),0)*B31,IF(C31=$T$3,F31*H31/365*(1-I31),F31*H31/365*(1-I31))))&gt;1,1,IF(B31=0,0,IF(C31=$T$2,OFFSET('Converter Availability Calcs'!$H$14,MATCH('Example Project'!E31,'Converter Availability Calcs'!$B$15:$B$36,0),0)*B31,IF(C31=$T$3,F31*H31/365*(1-I31),F31*H31/365*(1-I31))))),"0.0000%")</f>
        <v>0</v>
      </c>
      <c r="K31" s="60">
        <f t="shared" ca="1" si="1"/>
        <v>0</v>
      </c>
      <c r="L31" s="507"/>
    </row>
    <row r="32" spans="1:18" ht="14.3" thickBot="1" x14ac:dyDescent="0.3">
      <c r="A32" s="506"/>
      <c r="B32" s="424"/>
      <c r="C32" s="424"/>
      <c r="D32" s="424"/>
      <c r="E32" s="424"/>
      <c r="F32" s="282" t="str">
        <f ca="1">IFERROR(IF(C32=$T$2,OFFSET('Converter Availability Calcs'!$G$14,MATCH('Example Project'!E32,'Converter Availability Calcs'!$B$15:$B$36,0),0)*B32,IF(C32=$T$3,OFFSET('Cable Availability Calcs'!$Q$7,MATCH('Example Project'!E32,Cable_Name,0),0)*B32*D32,OFFSET('Other Component Database'!$D$5,MATCH('Example Project'!E32,OTHER,0),0)*B32)),"-")</f>
        <v>-</v>
      </c>
      <c r="G32" s="283" t="str">
        <f t="shared" ca="1" si="0"/>
        <v>-</v>
      </c>
      <c r="H32" s="283" t="str">
        <f ca="1">IFERROR(IF(C32=$T$2,OFFSET('Converter Availability Calcs'!$F$14,MATCH('Example Project'!E32,'Converter Availability Calcs'!$B$15:$B$36,0),0),IF(C32=$T$3,OFFSET('Cable Availability Calcs'!$R$7,MATCH('Example Project'!E32,Cable_Name,0),0),OFFSET('Other Component Database'!$E$5,MATCH('Example Project'!E32,OTHER,0),0))),"-")</f>
        <v>-</v>
      </c>
      <c r="I32" s="454" t="str">
        <f ca="1">IFERROR(IF(C32=$T$2,OFFSET('Converter Availability Calcs'!$I$14,MATCH('Example Project'!E32,'Converter Availability Calcs'!$B$15:$B$36,0),0),IF('Example Project'!C32='Example Project'!$T$3,OFFSET('Cable Availability Calcs'!$S$7,MATCH('Example Project'!E32,Cable_Name,0),0),OFFSET('Other Component Database'!$H$5,MATCH('Example Project'!E32,OTHER,0),0))),"-")</f>
        <v>-</v>
      </c>
      <c r="J32" s="73">
        <f ca="1">IFERROR(IF(IF(B32=0,0,IF(C32=$T$2,OFFSET('Converter Availability Calcs'!$H$14,MATCH('Example Project'!E32,'Converter Availability Calcs'!$B$15:$B$36,0),0)*B32,IF(C32=$T$3,F32*H32/365*(1-I32),F32*H32/365*(1-I32))))&gt;1,1,IF(B32=0,0,IF(C32=$T$2,OFFSET('Converter Availability Calcs'!$H$14,MATCH('Example Project'!E32,'Converter Availability Calcs'!$B$15:$B$36,0),0)*B32,IF(C32=$T$3,F32*H32/365*(1-I32),F32*H32/365*(1-I32))))),"0.0000%")</f>
        <v>0</v>
      </c>
      <c r="K32" s="62">
        <f t="shared" ca="1" si="1"/>
        <v>0</v>
      </c>
      <c r="L32" s="507"/>
    </row>
    <row r="33" spans="1:14" x14ac:dyDescent="0.25">
      <c r="A33" s="506"/>
      <c r="B33" s="513"/>
      <c r="C33" s="509"/>
      <c r="D33" s="513"/>
      <c r="E33" s="513"/>
      <c r="F33" s="284"/>
      <c r="G33" s="77"/>
      <c r="H33" s="77"/>
      <c r="I33" s="284"/>
      <c r="J33" s="285"/>
      <c r="K33" s="77"/>
      <c r="L33" s="507"/>
    </row>
    <row r="34" spans="1:14" ht="15.8" customHeight="1" thickBot="1" x14ac:dyDescent="0.25">
      <c r="A34" s="506"/>
      <c r="B34" s="513"/>
      <c r="C34" s="509"/>
      <c r="D34" s="513"/>
      <c r="E34" s="513"/>
      <c r="F34" s="622" t="s">
        <v>235</v>
      </c>
      <c r="G34" s="622"/>
      <c r="H34" s="622"/>
      <c r="I34" s="622"/>
      <c r="J34" s="287">
        <f ca="1">IF(SUM(J11:J32)&gt;1,1,SUM(J11:J32))</f>
        <v>7.3630720547945214E-2</v>
      </c>
      <c r="K34" s="77"/>
      <c r="L34" s="507"/>
    </row>
    <row r="35" spans="1:14" ht="14.3" x14ac:dyDescent="0.25">
      <c r="A35" s="506"/>
      <c r="B35" s="513"/>
      <c r="C35" s="509"/>
      <c r="D35" s="513"/>
      <c r="E35" s="514"/>
      <c r="F35" s="284"/>
      <c r="G35" s="77"/>
      <c r="H35" s="77"/>
      <c r="I35" s="284"/>
      <c r="J35" s="59"/>
      <c r="K35" s="77"/>
      <c r="L35" s="507"/>
    </row>
    <row r="36" spans="1:14" x14ac:dyDescent="0.25">
      <c r="A36" s="506"/>
      <c r="B36" s="513"/>
      <c r="C36" s="509"/>
      <c r="D36" s="513"/>
      <c r="E36" s="513"/>
      <c r="F36" s="284"/>
      <c r="G36" s="77"/>
      <c r="H36" s="77"/>
      <c r="I36" s="284"/>
      <c r="J36" s="289"/>
      <c r="K36" s="77"/>
      <c r="L36" s="507"/>
    </row>
    <row r="37" spans="1:14" ht="14.95" thickBot="1" x14ac:dyDescent="0.3">
      <c r="A37" s="506"/>
      <c r="B37" s="1" t="s">
        <v>163</v>
      </c>
      <c r="C37" s="268"/>
      <c r="D37" s="268"/>
      <c r="E37" s="2"/>
      <c r="F37" s="2"/>
      <c r="G37" s="290"/>
      <c r="H37" s="290"/>
      <c r="I37" s="2"/>
      <c r="J37" s="2"/>
      <c r="K37" s="323"/>
      <c r="L37" s="507"/>
    </row>
    <row r="38" spans="1:14" ht="53.7" thickBot="1" x14ac:dyDescent="0.3">
      <c r="A38" s="506"/>
      <c r="B38" s="498" t="s">
        <v>6</v>
      </c>
      <c r="C38" s="206" t="s">
        <v>27</v>
      </c>
      <c r="D38" s="498"/>
      <c r="E38" s="498" t="s">
        <v>105</v>
      </c>
      <c r="F38" s="202" t="s">
        <v>75</v>
      </c>
      <c r="G38" s="292" t="s">
        <v>76</v>
      </c>
      <c r="H38" s="292" t="s">
        <v>77</v>
      </c>
      <c r="I38" s="201" t="s">
        <v>5</v>
      </c>
      <c r="J38" s="200" t="s">
        <v>156</v>
      </c>
      <c r="K38" s="324" t="s">
        <v>141</v>
      </c>
      <c r="L38" s="507"/>
    </row>
    <row r="39" spans="1:14" ht="14.3" thickBot="1" x14ac:dyDescent="0.3">
      <c r="A39" s="506"/>
      <c r="B39" s="312">
        <v>1</v>
      </c>
      <c r="C39" s="63" t="s">
        <v>22</v>
      </c>
      <c r="D39" s="106"/>
      <c r="E39" s="63" t="str">
        <f>IF(O13=$N$7,'Other Component Database'!$C$7,IF(O13=N8,'Other Component Database'!$C$8,'Other Component Database'!$C$6))</f>
        <v>Scheduled Maintenance Medium Case (1)</v>
      </c>
      <c r="F39" s="93">
        <f ca="1">IFERROR(IF(C39=$T$3,0,OFFSET('Other Component Database'!$F$5,MATCH(E39,OTHER,0),0)),"-")</f>
        <v>1</v>
      </c>
      <c r="G39" s="94">
        <f ca="1">IFERROR(1/F39,"-")</f>
        <v>1</v>
      </c>
      <c r="H39" s="94">
        <f ca="1">IFERROR(IF(C39=$T$3,0,OFFSET('Other Component Database'!$G$5,MATCH(E39,OTHER,0),0)),"-")</f>
        <v>2</v>
      </c>
      <c r="I39" s="95">
        <f ca="1">IFERROR(IF(C39=$T$3,0,OFFSET('Other Component Database'!$H$5,MATCH(E39,OTHER,0),0)),"-")</f>
        <v>0</v>
      </c>
      <c r="J39" s="71">
        <f ca="1">IF(B39=0,0,F39*H39/365*(1-I39))</f>
        <v>5.4794520547945206E-3</v>
      </c>
      <c r="K39" s="144">
        <f t="shared" ref="K39:K60" ca="1" si="2">J39/$J$65</f>
        <v>6.9263558332885708E-2</v>
      </c>
      <c r="L39" s="507"/>
    </row>
    <row r="40" spans="1:14" hidden="1" x14ac:dyDescent="0.25">
      <c r="A40" s="506"/>
      <c r="B40" s="515"/>
      <c r="C40" s="515"/>
      <c r="D40" s="516"/>
      <c r="E40" s="515"/>
      <c r="F40" s="70" t="str">
        <f ca="1">IFERROR(IF(C40=$T$3,0,OFFSET('Other Component Database'!$F$5,MATCH(E40,OTHER,0),0)),"-")</f>
        <v>-</v>
      </c>
      <c r="G40" s="59" t="str">
        <f t="shared" ref="G40:G60" ca="1" si="3">IFERROR(1/F40,"-")</f>
        <v>-</v>
      </c>
      <c r="H40" s="59" t="str">
        <f ca="1">IFERROR(IF(C40=$T$3,0,OFFSET('Other Component Database'!$G$5,MATCH(E40,OTHER,0),0)),"-")</f>
        <v>-</v>
      </c>
      <c r="I40" s="50" t="str">
        <f ca="1">IFERROR(IF(C40=$T$3,0,OFFSET('Other Component Database'!$H$5,MATCH(E40,OTHER,0),0)),"-")</f>
        <v>-</v>
      </c>
      <c r="J40" s="74">
        <f t="shared" ref="J40:J60" si="4">IF(B40=0,0,F40*H40/365*(1-I40))</f>
        <v>0</v>
      </c>
      <c r="K40" s="145">
        <f t="shared" ca="1" si="2"/>
        <v>0</v>
      </c>
      <c r="L40" s="507"/>
      <c r="N40" s="517"/>
    </row>
    <row r="41" spans="1:14" hidden="1" x14ac:dyDescent="0.25">
      <c r="A41" s="506"/>
      <c r="B41" s="515"/>
      <c r="C41" s="515"/>
      <c r="D41" s="516"/>
      <c r="E41" s="515"/>
      <c r="F41" s="53" t="str">
        <f ca="1">IFERROR(IF(C41=$T$3,0,OFFSET('Other Component Database'!$F$5,MATCH(E41,OTHER,0),0)),"-")</f>
        <v>-</v>
      </c>
      <c r="G41" s="77" t="str">
        <f t="shared" ca="1" si="3"/>
        <v>-</v>
      </c>
      <c r="H41" s="77" t="str">
        <f ca="1">IFERROR(IF(C41=$T$3,0,OFFSET('Other Component Database'!$G$5,MATCH(E41,OTHER,0),0)),"-")</f>
        <v>-</v>
      </c>
      <c r="I41" s="60" t="str">
        <f ca="1">IFERROR(IF(C41=$T$3,0,OFFSET('Other Component Database'!$H$5,MATCH(E41,OTHER,0),0)),"-")</f>
        <v>-</v>
      </c>
      <c r="J41" s="72">
        <f t="shared" si="4"/>
        <v>0</v>
      </c>
      <c r="K41" s="60">
        <f t="shared" ca="1" si="2"/>
        <v>0</v>
      </c>
      <c r="L41" s="507"/>
    </row>
    <row r="42" spans="1:14" hidden="1" x14ac:dyDescent="0.25">
      <c r="A42" s="506"/>
      <c r="B42" s="515"/>
      <c r="C42" s="515"/>
      <c r="D42" s="516"/>
      <c r="E42" s="515"/>
      <c r="F42" s="53" t="str">
        <f ca="1">IFERROR(IF(C42=$T$3,0,OFFSET('Other Component Database'!$F$5,MATCH(E42,OTHER,0),0)),"-")</f>
        <v>-</v>
      </c>
      <c r="G42" s="77" t="str">
        <f t="shared" ca="1" si="3"/>
        <v>-</v>
      </c>
      <c r="H42" s="77" t="str">
        <f ca="1">IFERROR(IF(C42=$T$3,0,OFFSET('Other Component Database'!$G$5,MATCH(E42,OTHER,0),0)),"-")</f>
        <v>-</v>
      </c>
      <c r="I42" s="60" t="str">
        <f ca="1">IFERROR(IF(C42=$T$3,0,OFFSET('Other Component Database'!$H$5,MATCH(E42,OTHER,0),0)),"-")</f>
        <v>-</v>
      </c>
      <c r="J42" s="72">
        <f t="shared" si="4"/>
        <v>0</v>
      </c>
      <c r="K42" s="60">
        <f t="shared" ca="1" si="2"/>
        <v>0</v>
      </c>
      <c r="L42" s="507"/>
    </row>
    <row r="43" spans="1:14" hidden="1" x14ac:dyDescent="0.25">
      <c r="A43" s="506"/>
      <c r="B43" s="515"/>
      <c r="C43" s="515"/>
      <c r="D43" s="516"/>
      <c r="E43" s="515"/>
      <c r="F43" s="53" t="str">
        <f ca="1">IFERROR(IF(C43=$T$3,0,OFFSET('Other Component Database'!$F$5,MATCH(E43,OTHER,0),0)),"-")</f>
        <v>-</v>
      </c>
      <c r="G43" s="77" t="str">
        <f t="shared" ca="1" si="3"/>
        <v>-</v>
      </c>
      <c r="H43" s="77" t="str">
        <f ca="1">IFERROR(IF(C43=$T$3,0,OFFSET('Other Component Database'!$G$5,MATCH(E43,OTHER,0),0)),"-")</f>
        <v>-</v>
      </c>
      <c r="I43" s="60" t="str">
        <f ca="1">IFERROR(IF(C43=$T$3,0,OFFSET('Other Component Database'!$H$5,MATCH(E43,OTHER,0),0)),"-")</f>
        <v>-</v>
      </c>
      <c r="J43" s="72">
        <f t="shared" si="4"/>
        <v>0</v>
      </c>
      <c r="K43" s="60">
        <f t="shared" ca="1" si="2"/>
        <v>0</v>
      </c>
      <c r="L43" s="507"/>
    </row>
    <row r="44" spans="1:14" hidden="1" x14ac:dyDescent="0.25">
      <c r="A44" s="506"/>
      <c r="B44" s="515"/>
      <c r="C44" s="515"/>
      <c r="D44" s="516"/>
      <c r="E44" s="515"/>
      <c r="F44" s="53" t="str">
        <f ca="1">IFERROR(IF(C44=$T$3,0,OFFSET('Other Component Database'!$F$5,MATCH(E44,OTHER,0),0)),"-")</f>
        <v>-</v>
      </c>
      <c r="G44" s="77" t="str">
        <f t="shared" ca="1" si="3"/>
        <v>-</v>
      </c>
      <c r="H44" s="77" t="str">
        <f ca="1">IFERROR(IF(C44=$T$3,0,OFFSET('Other Component Database'!$G$5,MATCH(E44,OTHER,0),0)),"-")</f>
        <v>-</v>
      </c>
      <c r="I44" s="60" t="str">
        <f ca="1">IFERROR(IF(C44=$T$3,0,OFFSET('Other Component Database'!$H$5,MATCH(E44,OTHER,0),0)),"-")</f>
        <v>-</v>
      </c>
      <c r="J44" s="72">
        <f t="shared" si="4"/>
        <v>0</v>
      </c>
      <c r="K44" s="60">
        <f t="shared" ca="1" si="2"/>
        <v>0</v>
      </c>
      <c r="L44" s="507"/>
    </row>
    <row r="45" spans="1:14" hidden="1" x14ac:dyDescent="0.25">
      <c r="A45" s="506"/>
      <c r="B45" s="515"/>
      <c r="C45" s="515"/>
      <c r="D45" s="516"/>
      <c r="E45" s="515"/>
      <c r="F45" s="53" t="str">
        <f ca="1">IFERROR(IF(C45=$T$3,0,OFFSET('Other Component Database'!$F$5,MATCH(E45,OTHER,0),0)),"-")</f>
        <v>-</v>
      </c>
      <c r="G45" s="77" t="str">
        <f t="shared" ca="1" si="3"/>
        <v>-</v>
      </c>
      <c r="H45" s="77" t="str">
        <f ca="1">IFERROR(IF(C45=$T$3,0,OFFSET('Other Component Database'!$G$5,MATCH(E45,OTHER,0),0)),"-")</f>
        <v>-</v>
      </c>
      <c r="I45" s="60" t="str">
        <f ca="1">IFERROR(IF(C45=$T$3,0,OFFSET('Other Component Database'!$H$5,MATCH(E45,OTHER,0),0)),"-")</f>
        <v>-</v>
      </c>
      <c r="J45" s="72">
        <f t="shared" si="4"/>
        <v>0</v>
      </c>
      <c r="K45" s="60">
        <f t="shared" ca="1" si="2"/>
        <v>0</v>
      </c>
      <c r="L45" s="507"/>
    </row>
    <row r="46" spans="1:14" hidden="1" x14ac:dyDescent="0.25">
      <c r="A46" s="506"/>
      <c r="B46" s="515"/>
      <c r="C46" s="515"/>
      <c r="D46" s="516"/>
      <c r="E46" s="515"/>
      <c r="F46" s="53" t="str">
        <f ca="1">IFERROR(IF(C46=$T$3,0,OFFSET('Other Component Database'!$F$5,MATCH(E46,OTHER,0),0)),"-")</f>
        <v>-</v>
      </c>
      <c r="G46" s="77" t="str">
        <f t="shared" ca="1" si="3"/>
        <v>-</v>
      </c>
      <c r="H46" s="77" t="str">
        <f ca="1">IFERROR(IF(C46=$T$3,0,OFFSET('Other Component Database'!$G$5,MATCH(E46,OTHER,0),0)),"-")</f>
        <v>-</v>
      </c>
      <c r="I46" s="60" t="str">
        <f ca="1">IFERROR(IF(C46=$T$3,0,OFFSET('Other Component Database'!$H$5,MATCH(E46,OTHER,0),0)),"-")</f>
        <v>-</v>
      </c>
      <c r="J46" s="72">
        <f t="shared" si="4"/>
        <v>0</v>
      </c>
      <c r="K46" s="60">
        <f t="shared" ca="1" si="2"/>
        <v>0</v>
      </c>
      <c r="L46" s="507"/>
    </row>
    <row r="47" spans="1:14" hidden="1" x14ac:dyDescent="0.25">
      <c r="A47" s="508"/>
      <c r="B47" s="515"/>
      <c r="C47" s="515"/>
      <c r="D47" s="516"/>
      <c r="E47" s="515"/>
      <c r="F47" s="53" t="str">
        <f ca="1">IFERROR(IF(C47=$T$3,0,OFFSET('Other Component Database'!$F$5,MATCH(E47,OTHER,0),0)),"-")</f>
        <v>-</v>
      </c>
      <c r="G47" s="77" t="str">
        <f t="shared" ca="1" si="3"/>
        <v>-</v>
      </c>
      <c r="H47" s="77" t="str">
        <f ca="1">IFERROR(IF(C47=$T$3,0,OFFSET('Other Component Database'!$G$5,MATCH(E47,OTHER,0),0)),"-")</f>
        <v>-</v>
      </c>
      <c r="I47" s="60" t="str">
        <f ca="1">IFERROR(IF(C47=$T$3,0,OFFSET('Other Component Database'!$H$5,MATCH(E47,OTHER,0),0)),"-")</f>
        <v>-</v>
      </c>
      <c r="J47" s="72">
        <f t="shared" si="4"/>
        <v>0</v>
      </c>
      <c r="K47" s="60">
        <f t="shared" ca="1" si="2"/>
        <v>0</v>
      </c>
      <c r="L47" s="507"/>
    </row>
    <row r="48" spans="1:14" hidden="1" x14ac:dyDescent="0.25">
      <c r="A48" s="509"/>
      <c r="B48" s="515"/>
      <c r="C48" s="515"/>
      <c r="D48" s="516"/>
      <c r="E48" s="515"/>
      <c r="F48" s="53" t="str">
        <f ca="1">IFERROR(IF(C48=$T$3,0,OFFSET('Other Component Database'!$F$5,MATCH(E48,OTHER,0),0)),"-")</f>
        <v>-</v>
      </c>
      <c r="G48" s="77" t="str">
        <f t="shared" ca="1" si="3"/>
        <v>-</v>
      </c>
      <c r="H48" s="77" t="str">
        <f ca="1">IFERROR(IF(C48=$T$3,0,OFFSET('Other Component Database'!$G$5,MATCH(E48,OTHER,0),0)),"-")</f>
        <v>-</v>
      </c>
      <c r="I48" s="60" t="str">
        <f ca="1">IFERROR(IF(C48=$T$3,0,OFFSET('Other Component Database'!$H$5,MATCH(E48,OTHER,0),0)),"-")</f>
        <v>-</v>
      </c>
      <c r="J48" s="72">
        <f t="shared" si="4"/>
        <v>0</v>
      </c>
      <c r="K48" s="60">
        <f t="shared" ca="1" si="2"/>
        <v>0</v>
      </c>
      <c r="L48" s="518"/>
    </row>
    <row r="49" spans="1:12" hidden="1" x14ac:dyDescent="0.25">
      <c r="A49" s="509"/>
      <c r="B49" s="515"/>
      <c r="C49" s="515"/>
      <c r="D49" s="516"/>
      <c r="E49" s="515"/>
      <c r="F49" s="53" t="str">
        <f ca="1">IFERROR(IF(C49=$T$3,0,OFFSET('Other Component Database'!$F$5,MATCH(E49,OTHER,0),0)),"-")</f>
        <v>-</v>
      </c>
      <c r="G49" s="77" t="str">
        <f t="shared" ca="1" si="3"/>
        <v>-</v>
      </c>
      <c r="H49" s="77" t="str">
        <f ca="1">IFERROR(IF(C49=$T$3,0,OFFSET('Other Component Database'!$G$5,MATCH(E49,OTHER,0),0)),"-")</f>
        <v>-</v>
      </c>
      <c r="I49" s="60" t="str">
        <f ca="1">IFERROR(IF(C49=$T$3,0,OFFSET('Other Component Database'!$H$5,MATCH(E49,OTHER,0),0)),"-")</f>
        <v>-</v>
      </c>
      <c r="J49" s="72">
        <f t="shared" si="4"/>
        <v>0</v>
      </c>
      <c r="K49" s="60">
        <f t="shared" ca="1" si="2"/>
        <v>0</v>
      </c>
      <c r="L49" s="518"/>
    </row>
    <row r="50" spans="1:12" hidden="1" x14ac:dyDescent="0.25">
      <c r="A50" s="509"/>
      <c r="B50" s="515"/>
      <c r="C50" s="515"/>
      <c r="D50" s="516"/>
      <c r="E50" s="515"/>
      <c r="F50" s="53" t="str">
        <f ca="1">IFERROR(IF(C50=$T$3,0,OFFSET('Other Component Database'!$F$5,MATCH(E50,OTHER,0),0)),"-")</f>
        <v>-</v>
      </c>
      <c r="G50" s="77" t="str">
        <f t="shared" ca="1" si="3"/>
        <v>-</v>
      </c>
      <c r="H50" s="77" t="str">
        <f ca="1">IFERROR(IF(C50=$T$3,0,OFFSET('Other Component Database'!$G$5,MATCH(E50,OTHER,0),0)),"-")</f>
        <v>-</v>
      </c>
      <c r="I50" s="60" t="str">
        <f ca="1">IFERROR(IF(C50=$T$3,0,OFFSET('Other Component Database'!$H$5,MATCH(E50,OTHER,0),0)),"-")</f>
        <v>-</v>
      </c>
      <c r="J50" s="72">
        <f t="shared" si="4"/>
        <v>0</v>
      </c>
      <c r="K50" s="60">
        <f t="shared" ca="1" si="2"/>
        <v>0</v>
      </c>
      <c r="L50" s="518"/>
    </row>
    <row r="51" spans="1:12" hidden="1" x14ac:dyDescent="0.25">
      <c r="A51" s="509"/>
      <c r="B51" s="515"/>
      <c r="C51" s="515"/>
      <c r="D51" s="516"/>
      <c r="E51" s="515"/>
      <c r="F51" s="53" t="str">
        <f ca="1">IFERROR(IF(C51=$T$3,0,OFFSET('Other Component Database'!$F$5,MATCH(E51,OTHER,0),0)),"-")</f>
        <v>-</v>
      </c>
      <c r="G51" s="77" t="str">
        <f t="shared" ca="1" si="3"/>
        <v>-</v>
      </c>
      <c r="H51" s="77" t="str">
        <f ca="1">IFERROR(IF(C51=$T$3,0,OFFSET('Other Component Database'!$G$5,MATCH(E51,OTHER,0),0)),"-")</f>
        <v>-</v>
      </c>
      <c r="I51" s="60" t="str">
        <f ca="1">IFERROR(IF(C51=$T$3,0,OFFSET('Other Component Database'!$H$5,MATCH(E51,OTHER,0),0)),"-")</f>
        <v>-</v>
      </c>
      <c r="J51" s="72">
        <f t="shared" si="4"/>
        <v>0</v>
      </c>
      <c r="K51" s="60">
        <f t="shared" ca="1" si="2"/>
        <v>0</v>
      </c>
      <c r="L51" s="518"/>
    </row>
    <row r="52" spans="1:12" hidden="1" x14ac:dyDescent="0.25">
      <c r="A52" s="509"/>
      <c r="B52" s="515"/>
      <c r="C52" s="515"/>
      <c r="D52" s="516"/>
      <c r="E52" s="515"/>
      <c r="F52" s="53" t="str">
        <f ca="1">IFERROR(IF(C52=$T$3,0,OFFSET('Other Component Database'!$F$5,MATCH(E52,OTHER,0),0)),"-")</f>
        <v>-</v>
      </c>
      <c r="G52" s="77" t="str">
        <f t="shared" ca="1" si="3"/>
        <v>-</v>
      </c>
      <c r="H52" s="77" t="str">
        <f ca="1">IFERROR(IF(C52=$T$3,0,OFFSET('Other Component Database'!$G$5,MATCH(E52,OTHER,0),0)),"-")</f>
        <v>-</v>
      </c>
      <c r="I52" s="60" t="str">
        <f ca="1">IFERROR(IF(C52=$T$3,0,OFFSET('Other Component Database'!$H$5,MATCH(E52,OTHER,0),0)),"-")</f>
        <v>-</v>
      </c>
      <c r="J52" s="72">
        <f t="shared" si="4"/>
        <v>0</v>
      </c>
      <c r="K52" s="60">
        <f t="shared" ca="1" si="2"/>
        <v>0</v>
      </c>
      <c r="L52" s="518"/>
    </row>
    <row r="53" spans="1:12" hidden="1" x14ac:dyDescent="0.25">
      <c r="A53" s="509"/>
      <c r="B53" s="515"/>
      <c r="C53" s="515"/>
      <c r="D53" s="516"/>
      <c r="E53" s="515"/>
      <c r="F53" s="53" t="str">
        <f ca="1">IFERROR(IF(C53=$T$3,0,OFFSET('Other Component Database'!$F$5,MATCH(E53,OTHER,0),0)),"-")</f>
        <v>-</v>
      </c>
      <c r="G53" s="77" t="str">
        <f t="shared" ca="1" si="3"/>
        <v>-</v>
      </c>
      <c r="H53" s="77" t="str">
        <f ca="1">IFERROR(IF(C53=$T$3,0,OFFSET('Other Component Database'!$G$5,MATCH(E53,OTHER,0),0)),"-")</f>
        <v>-</v>
      </c>
      <c r="I53" s="60" t="str">
        <f ca="1">IFERROR(IF(C53=$T$3,0,OFFSET('Other Component Database'!$H$5,MATCH(E53,OTHER,0),0)),"-")</f>
        <v>-</v>
      </c>
      <c r="J53" s="72">
        <f t="shared" si="4"/>
        <v>0</v>
      </c>
      <c r="K53" s="60">
        <f t="shared" ca="1" si="2"/>
        <v>0</v>
      </c>
      <c r="L53" s="518"/>
    </row>
    <row r="54" spans="1:12" hidden="1" x14ac:dyDescent="0.25">
      <c r="A54" s="509"/>
      <c r="B54" s="515"/>
      <c r="C54" s="515"/>
      <c r="D54" s="516"/>
      <c r="E54" s="515"/>
      <c r="F54" s="53" t="str">
        <f ca="1">IFERROR(IF(C54=$T$3,0,OFFSET('Other Component Database'!$F$5,MATCH(E54,OTHER,0),0)),"-")</f>
        <v>-</v>
      </c>
      <c r="G54" s="77" t="str">
        <f t="shared" ca="1" si="3"/>
        <v>-</v>
      </c>
      <c r="H54" s="77" t="str">
        <f ca="1">IFERROR(IF(C54=$T$3,0,OFFSET('Other Component Database'!$G$5,MATCH(E54,OTHER,0),0)),"-")</f>
        <v>-</v>
      </c>
      <c r="I54" s="60" t="str">
        <f ca="1">IFERROR(IF(C54=$T$3,0,OFFSET('Other Component Database'!$H$5,MATCH(E54,OTHER,0),0)),"-")</f>
        <v>-</v>
      </c>
      <c r="J54" s="72">
        <f t="shared" si="4"/>
        <v>0</v>
      </c>
      <c r="K54" s="60">
        <f t="shared" ca="1" si="2"/>
        <v>0</v>
      </c>
      <c r="L54" s="518"/>
    </row>
    <row r="55" spans="1:12" hidden="1" x14ac:dyDescent="0.25">
      <c r="A55" s="509"/>
      <c r="B55" s="515"/>
      <c r="C55" s="515"/>
      <c r="D55" s="516"/>
      <c r="E55" s="515"/>
      <c r="F55" s="53" t="str">
        <f ca="1">IFERROR(IF(C55=$T$3,0,OFFSET('Other Component Database'!$F$5,MATCH(E55,OTHER,0),0)),"-")</f>
        <v>-</v>
      </c>
      <c r="G55" s="77" t="str">
        <f t="shared" ca="1" si="3"/>
        <v>-</v>
      </c>
      <c r="H55" s="77" t="str">
        <f ca="1">IFERROR(IF(C55=$T$3,0,OFFSET('Other Component Database'!$G$5,MATCH(E55,OTHER,0),0)),"-")</f>
        <v>-</v>
      </c>
      <c r="I55" s="60" t="str">
        <f ca="1">IFERROR(IF(C55=$T$3,0,OFFSET('Other Component Database'!$H$5,MATCH(E55,OTHER,0),0)),"-")</f>
        <v>-</v>
      </c>
      <c r="J55" s="72">
        <f t="shared" si="4"/>
        <v>0</v>
      </c>
      <c r="K55" s="60">
        <f t="shared" ca="1" si="2"/>
        <v>0</v>
      </c>
      <c r="L55" s="518"/>
    </row>
    <row r="56" spans="1:12" hidden="1" x14ac:dyDescent="0.25">
      <c r="A56" s="509"/>
      <c r="B56" s="515"/>
      <c r="C56" s="515"/>
      <c r="D56" s="516"/>
      <c r="E56" s="515"/>
      <c r="F56" s="53" t="str">
        <f ca="1">IFERROR(IF(C56=$T$3,0,OFFSET('Other Component Database'!$F$5,MATCH(E56,OTHER,0),0)),"-")</f>
        <v>-</v>
      </c>
      <c r="G56" s="77" t="str">
        <f t="shared" ca="1" si="3"/>
        <v>-</v>
      </c>
      <c r="H56" s="77" t="str">
        <f ca="1">IFERROR(IF(C56=$T$3,0,OFFSET('Other Component Database'!$G$5,MATCH(E56,OTHER,0),0)),"-")</f>
        <v>-</v>
      </c>
      <c r="I56" s="60" t="str">
        <f ca="1">IFERROR(IF(C56=$T$3,0,OFFSET('Other Component Database'!$H$5,MATCH(E56,OTHER,0),0)),"-")</f>
        <v>-</v>
      </c>
      <c r="J56" s="72">
        <f t="shared" si="4"/>
        <v>0</v>
      </c>
      <c r="K56" s="60">
        <f t="shared" ca="1" si="2"/>
        <v>0</v>
      </c>
      <c r="L56" s="518"/>
    </row>
    <row r="57" spans="1:12" hidden="1" x14ac:dyDescent="0.25">
      <c r="A57" s="509"/>
      <c r="B57" s="515"/>
      <c r="C57" s="515"/>
      <c r="D57" s="516"/>
      <c r="E57" s="515"/>
      <c r="F57" s="53" t="str">
        <f ca="1">IFERROR(IF(C57=$T$3,0,OFFSET('Other Component Database'!$F$5,MATCH(E57,OTHER,0),0)),"-")</f>
        <v>-</v>
      </c>
      <c r="G57" s="77" t="str">
        <f t="shared" ca="1" si="3"/>
        <v>-</v>
      </c>
      <c r="H57" s="77" t="str">
        <f ca="1">IFERROR(IF(C57=$T$3,0,OFFSET('Other Component Database'!$G$5,MATCH(E57,OTHER,0),0)),"-")</f>
        <v>-</v>
      </c>
      <c r="I57" s="60" t="str">
        <f ca="1">IFERROR(IF(C57=$T$3,0,OFFSET('Other Component Database'!$H$5,MATCH(E57,OTHER,0),0)),"-")</f>
        <v>-</v>
      </c>
      <c r="J57" s="72">
        <f t="shared" si="4"/>
        <v>0</v>
      </c>
      <c r="K57" s="60">
        <f t="shared" ca="1" si="2"/>
        <v>0</v>
      </c>
      <c r="L57" s="518"/>
    </row>
    <row r="58" spans="1:12" hidden="1" x14ac:dyDescent="0.25">
      <c r="A58" s="509"/>
      <c r="B58" s="515"/>
      <c r="C58" s="515"/>
      <c r="D58" s="516"/>
      <c r="E58" s="515"/>
      <c r="F58" s="53" t="str">
        <f ca="1">IFERROR(IF(C58=$T$3,0,OFFSET('Other Component Database'!$F$5,MATCH(E58,OTHER,0),0)),"-")</f>
        <v>-</v>
      </c>
      <c r="G58" s="77" t="str">
        <f t="shared" ca="1" si="3"/>
        <v>-</v>
      </c>
      <c r="H58" s="77" t="str">
        <f ca="1">IFERROR(IF(C58=$T$3,0,OFFSET('Other Component Database'!$G$5,MATCH(E58,OTHER,0),0)),"-")</f>
        <v>-</v>
      </c>
      <c r="I58" s="60" t="str">
        <f ca="1">IFERROR(IF(C58=$T$3,0,OFFSET('Other Component Database'!$H$5,MATCH(E58,OTHER,0),0)),"-")</f>
        <v>-</v>
      </c>
      <c r="J58" s="72">
        <f t="shared" si="4"/>
        <v>0</v>
      </c>
      <c r="K58" s="60">
        <f t="shared" ca="1" si="2"/>
        <v>0</v>
      </c>
      <c r="L58" s="518"/>
    </row>
    <row r="59" spans="1:12" hidden="1" x14ac:dyDescent="0.25">
      <c r="A59" s="509"/>
      <c r="B59" s="515"/>
      <c r="C59" s="515"/>
      <c r="D59" s="516"/>
      <c r="E59" s="515"/>
      <c r="F59" s="53" t="str">
        <f ca="1">IFERROR(IF(C59=$T$3,0,OFFSET('Other Component Database'!$F$5,MATCH(E59,OTHER,0),0)),"-")</f>
        <v>-</v>
      </c>
      <c r="G59" s="77" t="str">
        <f t="shared" ca="1" si="3"/>
        <v>-</v>
      </c>
      <c r="H59" s="77" t="str">
        <f ca="1">IFERROR(IF(C59=$T$3,0,OFFSET('Other Component Database'!$G$5,MATCH(E59,OTHER,0),0)),"-")</f>
        <v>-</v>
      </c>
      <c r="I59" s="60" t="str">
        <f ca="1">IFERROR(IF(C59=$T$3,0,OFFSET('Other Component Database'!$H$5,MATCH(E59,OTHER,0),0)),"-")</f>
        <v>-</v>
      </c>
      <c r="J59" s="72">
        <f t="shared" si="4"/>
        <v>0</v>
      </c>
      <c r="K59" s="60">
        <f t="shared" ca="1" si="2"/>
        <v>0</v>
      </c>
      <c r="L59" s="518"/>
    </row>
    <row r="60" spans="1:12" ht="14.3" hidden="1" thickBot="1" x14ac:dyDescent="0.3">
      <c r="A60" s="509"/>
      <c r="B60" s="519"/>
      <c r="C60" s="519"/>
      <c r="D60" s="520"/>
      <c r="E60" s="519"/>
      <c r="F60" s="56" t="str">
        <f ca="1">IFERROR(IF(C60=$T$3,0,OFFSET('Other Component Database'!$F$5,MATCH(#REF!,OTHER,0),0)),"-")</f>
        <v>-</v>
      </c>
      <c r="G60" s="61" t="str">
        <f t="shared" ca="1" si="3"/>
        <v>-</v>
      </c>
      <c r="H60" s="61" t="str">
        <f ca="1">IFERROR(IF(C60=$T$3,0,OFFSET('Other Component Database'!$G$5,MATCH(E60,OTHER,0),0)),"-")</f>
        <v>-</v>
      </c>
      <c r="I60" s="62" t="str">
        <f ca="1">IFERROR(IF(C60=$T$3,0,OFFSET('Other Component Database'!$H$5,MATCH(E60,OTHER,0),0)),"-")</f>
        <v>-</v>
      </c>
      <c r="J60" s="73">
        <f t="shared" si="4"/>
        <v>0</v>
      </c>
      <c r="K60" s="62">
        <f t="shared" ca="1" si="2"/>
        <v>0</v>
      </c>
      <c r="L60" s="518"/>
    </row>
    <row r="61" spans="1:12" x14ac:dyDescent="0.25">
      <c r="A61" s="509"/>
      <c r="B61" s="509"/>
      <c r="C61" s="509"/>
      <c r="D61" s="509"/>
      <c r="E61" s="509"/>
      <c r="F61" s="266"/>
      <c r="G61" s="295"/>
      <c r="H61" s="295"/>
      <c r="I61" s="266"/>
      <c r="J61" s="266"/>
      <c r="K61" s="266"/>
      <c r="L61" s="518"/>
    </row>
    <row r="62" spans="1:12" ht="15.8" customHeight="1" thickBot="1" x14ac:dyDescent="0.25">
      <c r="A62" s="509"/>
      <c r="B62" s="509"/>
      <c r="C62" s="509"/>
      <c r="D62" s="509"/>
      <c r="E62" s="509"/>
      <c r="F62" s="622" t="s">
        <v>234</v>
      </c>
      <c r="G62" s="622"/>
      <c r="H62" s="622"/>
      <c r="I62" s="622"/>
      <c r="J62" s="296">
        <f ca="1">IF(SUM(J39:J60)&gt;1,1,SUM(J39:J60))</f>
        <v>5.4794520547945206E-3</v>
      </c>
      <c r="K62" s="77"/>
      <c r="L62" s="518"/>
    </row>
    <row r="63" spans="1:12" x14ac:dyDescent="0.25">
      <c r="A63" s="509"/>
      <c r="B63" s="509"/>
      <c r="C63" s="509"/>
      <c r="D63" s="509"/>
      <c r="E63" s="509"/>
      <c r="F63" s="266"/>
      <c r="G63" s="266"/>
      <c r="H63" s="266"/>
      <c r="I63" s="266"/>
      <c r="J63" s="297"/>
      <c r="K63" s="298"/>
      <c r="L63" s="518"/>
    </row>
    <row r="64" spans="1:12" ht="14.3" thickBot="1" x14ac:dyDescent="0.3">
      <c r="A64" s="509"/>
      <c r="B64" s="509"/>
      <c r="C64" s="509"/>
      <c r="D64" s="509"/>
      <c r="E64" s="509"/>
      <c r="F64" s="299"/>
      <c r="G64" s="299"/>
      <c r="H64" s="299"/>
      <c r="I64" s="299"/>
      <c r="J64" s="299"/>
      <c r="K64" s="299"/>
      <c r="L64" s="518"/>
    </row>
    <row r="65" spans="1:12" ht="14.95" thickBot="1" x14ac:dyDescent="0.3">
      <c r="A65" s="509"/>
      <c r="B65" s="509"/>
      <c r="C65" s="509"/>
      <c r="D65" s="509"/>
      <c r="E65" s="509"/>
      <c r="F65" s="299"/>
      <c r="G65" s="300" t="s">
        <v>33</v>
      </c>
      <c r="H65" s="301"/>
      <c r="I65" s="301"/>
      <c r="J65" s="302">
        <f ca="1">IF(J62+J34&gt;1,1,J62+J34)</f>
        <v>7.911017260273974E-2</v>
      </c>
      <c r="K65" s="299"/>
      <c r="L65" s="518"/>
    </row>
    <row r="66" spans="1:12" ht="14.95" thickBot="1" x14ac:dyDescent="0.3">
      <c r="A66" s="509"/>
      <c r="B66" s="509"/>
      <c r="C66" s="509"/>
      <c r="D66" s="509"/>
      <c r="E66" s="509"/>
      <c r="F66" s="299"/>
      <c r="G66" s="303"/>
      <c r="H66" s="303"/>
      <c r="I66" s="303"/>
      <c r="J66" s="325"/>
      <c r="K66" s="299"/>
      <c r="L66" s="518"/>
    </row>
    <row r="67" spans="1:12" ht="14.95" thickBot="1" x14ac:dyDescent="0.3">
      <c r="A67" s="509"/>
      <c r="B67" s="509"/>
      <c r="C67" s="509"/>
      <c r="D67" s="509"/>
      <c r="E67" s="509"/>
      <c r="F67" s="299"/>
      <c r="G67" s="300" t="s">
        <v>34</v>
      </c>
      <c r="H67" s="305"/>
      <c r="I67" s="301"/>
      <c r="J67" s="306">
        <f ca="1">1-J65</f>
        <v>0.92088982739726022</v>
      </c>
      <c r="K67" s="299"/>
      <c r="L67" s="518"/>
    </row>
    <row r="68" spans="1:12" x14ac:dyDescent="0.25">
      <c r="A68" s="521"/>
      <c r="B68" s="521"/>
      <c r="C68" s="521"/>
      <c r="D68" s="521"/>
      <c r="E68" s="521"/>
      <c r="F68" s="308"/>
      <c r="G68" s="308"/>
      <c r="H68" s="308"/>
      <c r="I68" s="308"/>
      <c r="J68" s="308"/>
      <c r="K68" s="308"/>
      <c r="L68" s="522"/>
    </row>
    <row r="70" spans="1:12" x14ac:dyDescent="0.25">
      <c r="A70" s="509"/>
      <c r="B70" s="509"/>
      <c r="C70" s="509"/>
      <c r="D70" s="509"/>
      <c r="E70" s="509"/>
      <c r="F70" s="509"/>
      <c r="G70" s="509"/>
      <c r="H70" s="509"/>
      <c r="I70" s="509"/>
      <c r="J70" s="509"/>
      <c r="K70" s="509"/>
      <c r="L70" s="509"/>
    </row>
  </sheetData>
  <sheetProtection algorithmName="SHA-512" hashValue="BCFvWfK6WUnb/qjVKSWzGfK6fxIuVM3xKMyDHzm9bC6gHQaJ7+du9R42puf8r39AXui02MJAdzCaF8T7DoiLlw==" saltValue="1kU6EJ/QTMxu2HQz8rB7YQ==" spinCount="100000" sheet="1" selectLockedCells="1"/>
  <mergeCells count="10">
    <mergeCell ref="F62:I62"/>
    <mergeCell ref="D1:K1"/>
    <mergeCell ref="N1:R1"/>
    <mergeCell ref="N5:R5"/>
    <mergeCell ref="J9:K9"/>
    <mergeCell ref="F9:I9"/>
    <mergeCell ref="B9:E9"/>
    <mergeCell ref="F34:I34"/>
    <mergeCell ref="E4:H5"/>
    <mergeCell ref="I4:J5"/>
  </mergeCells>
  <conditionalFormatting sqref="K37:K38 K11:K32">
    <cfRule type="colorScale" priority="24">
      <colorScale>
        <cfvo type="min"/>
        <cfvo type="max"/>
        <color rgb="FFFFEF9C"/>
        <color rgb="FFFF7128"/>
      </colorScale>
    </cfRule>
    <cfRule type="colorScale" priority="25">
      <colorScale>
        <cfvo type="min"/>
        <cfvo type="percentile" val="50"/>
        <cfvo type="max"/>
        <color rgb="FF63BE7B"/>
        <color rgb="FFFFEB84"/>
        <color rgb="FFF8696B"/>
      </colorScale>
    </cfRule>
  </conditionalFormatting>
  <conditionalFormatting sqref="K14:K15">
    <cfRule type="colorScale" priority="22">
      <colorScale>
        <cfvo type="min"/>
        <cfvo type="max"/>
        <color rgb="FFFFEF9C"/>
        <color rgb="FFFF7128"/>
      </colorScale>
    </cfRule>
    <cfRule type="colorScale" priority="23">
      <colorScale>
        <cfvo type="min"/>
        <cfvo type="percentile" val="50"/>
        <cfvo type="max"/>
        <color rgb="FF63BE7B"/>
        <color rgb="FFFFEB84"/>
        <color rgb="FFF8696B"/>
      </colorScale>
    </cfRule>
  </conditionalFormatting>
  <conditionalFormatting sqref="K37:K38">
    <cfRule type="colorScale" priority="21">
      <colorScale>
        <cfvo type="min"/>
        <cfvo type="max"/>
        <color rgb="FFFFEF9C"/>
        <color rgb="FFFF7128"/>
      </colorScale>
    </cfRule>
  </conditionalFormatting>
  <conditionalFormatting sqref="K13">
    <cfRule type="colorScale" priority="19">
      <colorScale>
        <cfvo type="min"/>
        <cfvo type="max"/>
        <color rgb="FFFFEF9C"/>
        <color rgb="FFFF7128"/>
      </colorScale>
    </cfRule>
    <cfRule type="colorScale" priority="20">
      <colorScale>
        <cfvo type="min"/>
        <cfvo type="percentile" val="50"/>
        <cfvo type="max"/>
        <color rgb="FF63BE7B"/>
        <color rgb="FFFFEB84"/>
        <color rgb="FFF8696B"/>
      </colorScale>
    </cfRule>
  </conditionalFormatting>
  <conditionalFormatting sqref="K11:K32">
    <cfRule type="colorScale" priority="18">
      <colorScale>
        <cfvo type="min"/>
        <cfvo type="max"/>
        <color rgb="FFFFEF9C"/>
        <color rgb="FFFF7128"/>
      </colorScale>
    </cfRule>
  </conditionalFormatting>
  <conditionalFormatting sqref="K42:K43">
    <cfRule type="colorScale" priority="8">
      <colorScale>
        <cfvo type="min"/>
        <cfvo type="max"/>
        <color rgb="FFFFEF9C"/>
        <color rgb="FFFF7128"/>
      </colorScale>
    </cfRule>
    <cfRule type="colorScale" priority="9">
      <colorScale>
        <cfvo type="min"/>
        <cfvo type="percentile" val="50"/>
        <cfvo type="max"/>
        <color rgb="FF63BE7B"/>
        <color rgb="FFFFEB84"/>
        <color rgb="FFF8696B"/>
      </colorScale>
    </cfRule>
  </conditionalFormatting>
  <conditionalFormatting sqref="K41">
    <cfRule type="colorScale" priority="6">
      <colorScale>
        <cfvo type="min"/>
        <cfvo type="max"/>
        <color rgb="FFFFEF9C"/>
        <color rgb="FFFF7128"/>
      </colorScale>
    </cfRule>
    <cfRule type="colorScale" priority="7">
      <colorScale>
        <cfvo type="min"/>
        <cfvo type="percentile" val="50"/>
        <cfvo type="max"/>
        <color rgb="FF63BE7B"/>
        <color rgb="FFFFEB84"/>
        <color rgb="FFF8696B"/>
      </colorScale>
    </cfRule>
  </conditionalFormatting>
  <conditionalFormatting sqref="K39:K60">
    <cfRule type="colorScale" priority="5">
      <colorScale>
        <cfvo type="min"/>
        <cfvo type="max"/>
        <color rgb="FFFFEF9C"/>
        <color rgb="FFFF7128"/>
      </colorScale>
    </cfRule>
  </conditionalFormatting>
  <conditionalFormatting sqref="K39:K60">
    <cfRule type="colorScale" priority="11">
      <colorScale>
        <cfvo type="min"/>
        <cfvo type="max"/>
        <color rgb="FFFFEF9C"/>
        <color rgb="FFFF7128"/>
      </colorScale>
    </cfRule>
    <cfRule type="colorScale" priority="12">
      <colorScale>
        <cfvo type="min"/>
        <cfvo type="percentile" val="50"/>
        <cfvo type="max"/>
        <color rgb="FF63BE7B"/>
        <color rgb="FFFFEB84"/>
        <color rgb="FFF8696B"/>
      </colorScale>
    </cfRule>
  </conditionalFormatting>
  <conditionalFormatting sqref="K39:K60">
    <cfRule type="colorScale" priority="10">
      <colorScale>
        <cfvo type="min"/>
        <cfvo type="max"/>
        <color rgb="FFFFEF9C"/>
        <color rgb="FFFF7128"/>
      </colorScale>
    </cfRule>
  </conditionalFormatting>
  <dataValidations xWindow="58" yWindow="558" count="18">
    <dataValidation type="list" allowBlank="1" showInputMessage="1" showErrorMessage="1" sqref="C39:C60" xr:uid="{00000000-0002-0000-0500-000000000000}">
      <formula1>Asset_Classes</formula1>
    </dataValidation>
    <dataValidation type="list" allowBlank="1" showInputMessage="1" showErrorMessage="1" sqref="D39" xr:uid="{00000000-0002-0000-0500-000001000000}">
      <formula1>Scheduled_Maintenance_Arrangements</formula1>
    </dataValidation>
    <dataValidation allowBlank="1" showInputMessage="1" showErrorMessage="1" promptTitle="Timing" prompt="Enter project initiation year" sqref="C5" xr:uid="{00000000-0002-0000-0500-000002000000}"/>
    <dataValidation allowBlank="1" showInputMessage="1" showErrorMessage="1" promptTitle="Project Name" prompt="Enter the name of the HVDC Project_x000a_[E.g. Nemo]" sqref="C3" xr:uid="{00000000-0002-0000-0500-000003000000}"/>
    <dataValidation allowBlank="1" showInputMessage="1" showErrorMessage="1" promptTitle="Location" prompt="Enter the location of the sites_x000a_[E.g. &quot;UK-Norway&quot;]" sqref="C6" xr:uid="{00000000-0002-0000-0500-000004000000}"/>
    <dataValidation type="decimal" operator="greaterThanOrEqual" allowBlank="1" showInputMessage="1" showErrorMessage="1" errorTitle="Invalid" error="Data entered is not in the valid range, please check units_x000a_" promptTitle="Size:" prompt="Enter capacity of interconnector project in MW." sqref="C4" xr:uid="{00000000-0002-0000-0500-000005000000}">
      <formula1>0</formula1>
    </dataValidation>
    <dataValidation type="decimal" allowBlank="1" showInputMessage="1" showErrorMessage="1" promptTitle="Units" prompt="Enter No. of units of equiptmening being specified" sqref="B19:B32" xr:uid="{00000000-0002-0000-0500-000006000000}">
      <formula1>1</formula1>
      <formula2>100</formula2>
    </dataValidation>
    <dataValidation type="decimal" allowBlank="1" showInputMessage="1" showErrorMessage="1" promptTitle="Circuit Length" prompt="When entering circuit details, enter the length of circuit in km" sqref="D20:D32 D17" xr:uid="{00000000-0002-0000-0500-000007000000}">
      <formula1>0</formula1>
      <formula2>10000</formula2>
    </dataValidation>
    <dataValidation type="list" allowBlank="1" showInputMessage="1" showErrorMessage="1" promptTitle="Class" prompt="Please enter &quot;class&quot; of equiptment, selectable from the dropdown" sqref="C11:C32" xr:uid="{00000000-0002-0000-0500-000008000000}">
      <formula1>Asset_Classes</formula1>
    </dataValidation>
    <dataValidation type="custom" allowBlank="1" showInputMessage="1" showErrorMessage="1" errorTitle="Do not edit!" error="Cells contain formula that seek and calcuate values based on the inputs given to the left._x000a_" promptTitle="Do not edit!" prompt="Cells contain formula that seek and calcuate values based on the inputs given to the left._x000a_" sqref="F11:I32" xr:uid="{00000000-0002-0000-0500-000009000000}">
      <formula1>0</formula1>
    </dataValidation>
    <dataValidation allowBlank="1" showInputMessage="1" showErrorMessage="1" promptTitle="Do not edit!" prompt="These are output values calculated from the inputs to the right. do not change or edit." sqref="J11:K32" xr:uid="{00000000-0002-0000-0500-00000A000000}"/>
    <dataValidation type="list" allowBlank="1" showInputMessage="1" showErrorMessage="1" sqref="O14" xr:uid="{00000000-0002-0000-0500-00000B000000}">
      <formula1>Component</formula1>
    </dataValidation>
    <dataValidation type="list" allowBlank="1" showInputMessage="1" showErrorMessage="1" sqref="O13" xr:uid="{00000000-0002-0000-0500-00000C000000}">
      <formula1>$N$6:$N$8</formula1>
    </dataValidation>
    <dataValidation type="list" allowBlank="1" showInputMessage="1" showErrorMessage="1" sqref="O12" xr:uid="{00000000-0002-0000-0500-00000D000000}">
      <formula1>$N$2:$N$3</formula1>
    </dataValidation>
    <dataValidation type="list" allowBlank="1" showInputMessage="1" showErrorMessage="1" sqref="E39:E60" xr:uid="{00000000-0002-0000-0500-00000E000000}">
      <formula1>IF(C39=$T$2,Converters,IF(C39=$T$3,Cable_Name,OTHER))</formula1>
    </dataValidation>
    <dataValidation type="decimal" allowBlank="1" showInputMessage="1" showErrorMessage="1" promptTitle="Circuit Length" prompt="When entering circuit details, enter the length of circuit in km" sqref="D11:D16 D18:D19" xr:uid="{00000000-0002-0000-0500-00000F000000}">
      <formula1>0</formula1>
      <formula2>1000</formula2>
    </dataValidation>
    <dataValidation type="whole" allowBlank="1" showInputMessage="1" showErrorMessage="1" promptTitle="Units" prompt="Enter No. of units of equiptmening being specified" sqref="B18 B17 B11:B16" xr:uid="{00000000-0002-0000-0500-000010000000}">
      <formula1>1</formula1>
      <formula2>100</formula2>
    </dataValidation>
    <dataValidation type="list" allowBlank="1" showInputMessage="1" showErrorMessage="1" promptTitle="Equipment" prompt="Please select equipment from dropdown menu._x000a__x000a_If adding new cable data, please add this in the &quot;Cable availability Calcs&quot; Spreadsheet first._x000a_" sqref="E11:E32" xr:uid="{00000000-0002-0000-0500-000011000000}">
      <formula1>IF(C11=$T$2,Converters,IF(C11=$T$3,Cable_Name,OTHER))</formula1>
    </dataValidation>
  </dataValidations>
  <pageMargins left="0.7" right="0.6696428571428571" top="0.94362745098039214" bottom="0.75" header="0.3" footer="0.3"/>
  <pageSetup paperSize="9" orientation="portrait" r:id="rId1"/>
  <headerFooter>
    <oddHeader>&amp;L&amp;G
&amp;R&amp;G</oddHeader>
    <oddFooter>&amp;C&amp;K00-040Offshore Transmission Design
and Technology Study</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B2:O66"/>
  <sheetViews>
    <sheetView showGridLines="0" topLeftCell="A22" zoomScale="85" zoomScaleNormal="85" workbookViewId="0">
      <selection activeCell="C6" sqref="C6"/>
    </sheetView>
  </sheetViews>
  <sheetFormatPr defaultColWidth="9.125" defaultRowHeight="14.3" x14ac:dyDescent="0.25"/>
  <cols>
    <col min="1" max="1" width="9.125" style="403"/>
    <col min="2" max="2" width="37.125" style="403" customWidth="1"/>
    <col min="3" max="3" width="21.625" style="403" customWidth="1"/>
    <col min="4" max="4" width="17.125" style="403" customWidth="1"/>
    <col min="5" max="5" width="13.875" style="403" customWidth="1"/>
    <col min="6" max="6" width="11.75" style="403" customWidth="1"/>
    <col min="7" max="7" width="13.875" style="403" customWidth="1"/>
    <col min="8" max="9" width="17.125" style="403" customWidth="1"/>
    <col min="10" max="10" width="30.25" style="403" customWidth="1"/>
    <col min="11" max="11" width="16.25" style="403" customWidth="1"/>
    <col min="12" max="12" width="14.875" style="403" customWidth="1"/>
    <col min="13" max="13" width="25.25" style="403" customWidth="1"/>
    <col min="14" max="14" width="16.375" style="403" customWidth="1"/>
    <col min="15" max="15" width="21.75" style="403" customWidth="1"/>
    <col min="16" max="16" width="20.375" style="403" customWidth="1"/>
    <col min="17" max="17" width="10.25" style="403" customWidth="1"/>
    <col min="18" max="18" width="16.125" style="403" customWidth="1"/>
    <col min="19" max="19" width="13.625" style="403" customWidth="1"/>
    <col min="20" max="20" width="20.375" style="403" customWidth="1"/>
    <col min="21" max="21" width="9.125" style="403"/>
    <col min="22" max="22" width="18.125" style="403" customWidth="1"/>
    <col min="23" max="23" width="17.625" style="403" customWidth="1"/>
    <col min="24" max="24" width="26.125" style="403" customWidth="1"/>
    <col min="25" max="25" width="17.875" style="403" customWidth="1"/>
    <col min="26" max="16384" width="9.125" style="403"/>
  </cols>
  <sheetData>
    <row r="2" spans="2:15" ht="21.1" thickBot="1" x14ac:dyDescent="0.5">
      <c r="B2" s="224" t="s">
        <v>91</v>
      </c>
      <c r="C2" s="3"/>
      <c r="D2" s="104"/>
      <c r="E2" s="104"/>
      <c r="F2" s="104"/>
      <c r="G2" s="104"/>
      <c r="H2" s="104"/>
      <c r="I2" s="104"/>
      <c r="J2" s="104"/>
      <c r="K2" s="104"/>
      <c r="L2" s="104"/>
      <c r="M2" s="104"/>
      <c r="N2" s="104"/>
      <c r="O2" s="104"/>
    </row>
    <row r="3" spans="2:15" ht="15.65" thickTop="1" thickBot="1" x14ac:dyDescent="0.3">
      <c r="B3" s="4"/>
      <c r="C3" s="4"/>
      <c r="D3" s="4"/>
      <c r="E3" s="4"/>
      <c r="F3" s="4"/>
      <c r="G3" s="4"/>
      <c r="H3" s="104"/>
      <c r="I3" s="104"/>
    </row>
    <row r="4" spans="2:15" ht="19.55" customHeight="1" thickBot="1" x14ac:dyDescent="0.45">
      <c r="B4" s="196"/>
      <c r="C4" s="627" t="s">
        <v>14</v>
      </c>
      <c r="D4" s="627"/>
      <c r="E4" s="104"/>
      <c r="F4" s="104"/>
      <c r="G4" s="104"/>
      <c r="H4" s="104"/>
      <c r="I4" s="104"/>
    </row>
    <row r="5" spans="2:15" ht="58.6" customHeight="1" thickBot="1" x14ac:dyDescent="0.45">
      <c r="B5" s="197" t="s">
        <v>89</v>
      </c>
      <c r="C5" s="198" t="s">
        <v>133</v>
      </c>
      <c r="D5" s="199" t="s">
        <v>132</v>
      </c>
      <c r="E5" s="104"/>
      <c r="F5" s="104"/>
      <c r="G5" s="104"/>
      <c r="H5" s="104"/>
      <c r="I5" s="104"/>
    </row>
    <row r="6" spans="2:15" x14ac:dyDescent="0.25">
      <c r="B6" s="5" t="s">
        <v>100</v>
      </c>
      <c r="C6" s="330">
        <v>1</v>
      </c>
      <c r="D6" s="156">
        <v>1.5</v>
      </c>
      <c r="E6" s="104"/>
      <c r="F6" s="104"/>
      <c r="G6" s="104"/>
      <c r="H6" s="104"/>
      <c r="I6" s="104"/>
    </row>
    <row r="7" spans="2:15" x14ac:dyDescent="0.25">
      <c r="B7" s="5" t="s">
        <v>99</v>
      </c>
      <c r="C7" s="331">
        <v>1</v>
      </c>
      <c r="D7" s="157">
        <v>1</v>
      </c>
      <c r="E7" s="104"/>
      <c r="F7" s="104"/>
      <c r="G7" s="104"/>
      <c r="H7" s="104"/>
      <c r="I7" s="104"/>
    </row>
    <row r="8" spans="2:15" ht="14.95" thickBot="1" x14ac:dyDescent="0.3">
      <c r="B8" s="6" t="s">
        <v>98</v>
      </c>
      <c r="C8" s="332">
        <v>1</v>
      </c>
      <c r="D8" s="158">
        <v>0.5</v>
      </c>
      <c r="E8" s="104"/>
      <c r="F8" s="104"/>
      <c r="G8" s="104"/>
      <c r="H8" s="104"/>
      <c r="I8" s="104"/>
    </row>
    <row r="9" spans="2:15" x14ac:dyDescent="0.25">
      <c r="B9" s="7"/>
      <c r="C9" s="7"/>
      <c r="D9" s="7"/>
      <c r="E9" s="7"/>
      <c r="F9" s="7"/>
      <c r="G9" s="104"/>
      <c r="H9" s="104"/>
      <c r="I9" s="104"/>
    </row>
    <row r="10" spans="2:15" x14ac:dyDescent="0.25">
      <c r="B10" s="104"/>
      <c r="C10" s="104"/>
      <c r="D10" s="104"/>
      <c r="E10" s="104"/>
      <c r="F10" s="104"/>
      <c r="G10" s="104"/>
      <c r="H10" s="104"/>
      <c r="I10" s="104"/>
    </row>
    <row r="11" spans="2:15" ht="21.1" thickBot="1" x14ac:dyDescent="0.5">
      <c r="B11" s="224" t="s">
        <v>167</v>
      </c>
      <c r="C11" s="3"/>
      <c r="D11" s="104"/>
      <c r="E11" s="104"/>
      <c r="F11" s="104"/>
      <c r="G11" s="104"/>
      <c r="H11" s="104"/>
      <c r="I11" s="104"/>
    </row>
    <row r="12" spans="2:15" ht="14.95" thickTop="1" x14ac:dyDescent="0.25">
      <c r="B12" s="104"/>
      <c r="C12" s="104"/>
      <c r="D12" s="104"/>
      <c r="E12" s="104"/>
      <c r="F12" s="104"/>
      <c r="G12" s="104"/>
      <c r="H12" s="104"/>
      <c r="I12" s="104"/>
    </row>
    <row r="13" spans="2:15" ht="14.95" thickBot="1" x14ac:dyDescent="0.3">
      <c r="B13" s="1" t="s">
        <v>13</v>
      </c>
      <c r="C13" s="2"/>
      <c r="D13" s="2"/>
      <c r="E13" s="2"/>
      <c r="F13" s="2"/>
      <c r="G13" s="2"/>
      <c r="H13" s="2"/>
      <c r="I13" s="75"/>
    </row>
    <row r="14" spans="2:15" ht="36" thickBot="1" x14ac:dyDescent="0.3">
      <c r="B14" s="498" t="s">
        <v>53</v>
      </c>
      <c r="C14" s="200" t="s">
        <v>8</v>
      </c>
      <c r="D14" s="201" t="s">
        <v>9</v>
      </c>
      <c r="E14" s="202" t="s">
        <v>155</v>
      </c>
      <c r="F14" s="202" t="s">
        <v>15</v>
      </c>
      <c r="G14" s="202" t="s">
        <v>237</v>
      </c>
      <c r="H14" s="493" t="s">
        <v>156</v>
      </c>
      <c r="I14" s="201" t="s">
        <v>5</v>
      </c>
    </row>
    <row r="15" spans="2:15" ht="14.95" customHeight="1" x14ac:dyDescent="0.25">
      <c r="B15" s="326" t="str">
        <f>'Converter Components Database'!$B$5</f>
        <v>Monopole (Onshore)</v>
      </c>
      <c r="C15" s="151" t="s">
        <v>99</v>
      </c>
      <c r="D15" s="98" t="str">
        <f>IF(C15="","",'Example Project'!$O$14)</f>
        <v>Medium Case</v>
      </c>
      <c r="E15" s="96">
        <f ca="1">IFERROR(1/G15,"")</f>
        <v>0.5</v>
      </c>
      <c r="F15" s="97">
        <f ca="1">IFERROR(OFFSET('Converter Components Database'!$M$9,MATCH(B15,'Converter Components Database'!$B$5:$B$451,0),0)*OFFSET($C$5,MATCH(C15,Component,0),0),0)</f>
        <v>0.61099999999999999</v>
      </c>
      <c r="G15" s="98">
        <f ca="1">IFERROR(OFFSET('Converter Components Database'!$L$9,MATCH(B15,'Converter Components Database'!$B$5:$B$451,0),0)*OFFSET($D$5,MATCH(D15,Component,0),0),0)</f>
        <v>2</v>
      </c>
      <c r="H15" s="26">
        <f ca="1">IFERROR((G15*F15/365)*(1-I15),0)</f>
        <v>3.3479452054794518E-3</v>
      </c>
      <c r="I15" s="27">
        <f ca="1">IFERROR(OFFSET('Converter Components Database'!$N$9,MATCH(B15,'Converter Components Database'!$B$5:$B$467,0),0),0)</f>
        <v>0</v>
      </c>
    </row>
    <row r="16" spans="2:15" x14ac:dyDescent="0.25">
      <c r="B16" s="327" t="str">
        <f>'Converter Components Database'!$B$39</f>
        <v>Monopole (Offshore)</v>
      </c>
      <c r="C16" s="153" t="s">
        <v>99</v>
      </c>
      <c r="D16" s="101" t="str">
        <f>IF(C16="","",'Example Project'!$O$14)</f>
        <v>Medium Case</v>
      </c>
      <c r="E16" s="99">
        <f t="shared" ref="E16:E36" ca="1" si="0">IFERROR(1/G16,"")</f>
        <v>0.5</v>
      </c>
      <c r="F16" s="100">
        <f ca="1">IFERROR(OFFSET('Converter Components Database'!$M$9,MATCH(B16,'Converter Components Database'!$B$5:$B$451,0),0)*OFFSET($C$5,MATCH(C16,Component,0),0),0)</f>
        <v>1.2230000000000001</v>
      </c>
      <c r="G16" s="101">
        <f ca="1">IFERROR(OFFSET('Converter Components Database'!$L$9,MATCH(B16,'Converter Components Database'!$B$5:$B$451,0),0)*OFFSET($D$5,MATCH(D16,Component,0),0),0)</f>
        <v>2</v>
      </c>
      <c r="H16" s="28">
        <f t="shared" ref="H16:H36" ca="1" si="1">IFERROR((G16*F16/365)*(1-I16),0)</f>
        <v>6.7013698630136991E-3</v>
      </c>
      <c r="I16" s="29">
        <f ca="1">IFERROR(OFFSET('Converter Components Database'!$N$9,MATCH(B16,'Converter Components Database'!$B$5:$B$467,0),0),0)</f>
        <v>0</v>
      </c>
    </row>
    <row r="17" spans="2:11" x14ac:dyDescent="0.25">
      <c r="B17" s="327" t="str">
        <f>'Converter Components Database'!$B$73</f>
        <v>Symmetrical Monopole (Onshore)</v>
      </c>
      <c r="C17" s="153" t="s">
        <v>99</v>
      </c>
      <c r="D17" s="101" t="str">
        <f>IF(C17="","",'Example Project'!$O$14)</f>
        <v>Medium Case</v>
      </c>
      <c r="E17" s="99">
        <f t="shared" ca="1" si="0"/>
        <v>0.5</v>
      </c>
      <c r="F17" s="100">
        <f ca="1">IFERROR(OFFSET('Converter Components Database'!$M$9,MATCH(B17,'Converter Components Database'!$B$5:$B$451,0),0)*OFFSET($C$5,MATCH(C17,Component,0),0),0)</f>
        <v>0.61099999999999999</v>
      </c>
      <c r="G17" s="101">
        <f ca="1">IFERROR(OFFSET('Converter Components Database'!$L$9,MATCH(B17,'Converter Components Database'!$B$5:$B$451,0),0)*OFFSET($D$5,MATCH(D17,Component,0),0),0)</f>
        <v>2</v>
      </c>
      <c r="H17" s="480">
        <f ca="1">IFERROR((G17*F17/365)*(1-I17),0)</f>
        <v>3.3479452054794518E-3</v>
      </c>
      <c r="I17" s="29">
        <f ca="1">IFERROR(OFFSET('Converter Components Database'!$N$9,MATCH(B17,'Converter Components Database'!$B$5:$B$467,0),0),0)</f>
        <v>0</v>
      </c>
      <c r="J17" s="492" t="s">
        <v>79</v>
      </c>
      <c r="K17" s="403" t="s">
        <v>79</v>
      </c>
    </row>
    <row r="18" spans="2:11" x14ac:dyDescent="0.25">
      <c r="B18" s="327" t="str">
        <f>'Converter Components Database'!$B$107</f>
        <v>Symmetrical Monopole (Offshore)</v>
      </c>
      <c r="C18" s="153" t="s">
        <v>99</v>
      </c>
      <c r="D18" s="101" t="str">
        <f>IF(C18="","",'Example Project'!$O$14)</f>
        <v>Medium Case</v>
      </c>
      <c r="E18" s="99">
        <f t="shared" ca="1" si="0"/>
        <v>0.5</v>
      </c>
      <c r="F18" s="100">
        <f ca="1">IFERROR(OFFSET('Converter Components Database'!$M$9,MATCH(B18,'Converter Components Database'!$B$5:$B$451,0),0)*OFFSET($C$5,MATCH(C18,Component,0),0),0)</f>
        <v>1.2230000000000001</v>
      </c>
      <c r="G18" s="101">
        <f ca="1">IFERROR(OFFSET('Converter Components Database'!$L$9,MATCH(B18,'Converter Components Database'!$B$5:$B$451,0),0)*OFFSET($D$5,MATCH(D18,Component,0),0),0)</f>
        <v>2</v>
      </c>
      <c r="H18" s="28">
        <f t="shared" ca="1" si="1"/>
        <v>6.7013698630136991E-3</v>
      </c>
      <c r="I18" s="29">
        <f ca="1">IFERROR(OFFSET('Converter Components Database'!$N$9,MATCH(B18,'Converter Components Database'!$B$5:$B$467,0),0),0)</f>
        <v>0</v>
      </c>
    </row>
    <row r="19" spans="2:11" x14ac:dyDescent="0.25">
      <c r="B19" s="327" t="str">
        <f>'Converter Components Database'!$B$141</f>
        <v>Bipole with earth return (Onshore)</v>
      </c>
      <c r="C19" s="153" t="s">
        <v>99</v>
      </c>
      <c r="D19" s="101" t="str">
        <f>IF(C19="","",'Example Project'!$O$14)</f>
        <v>Medium Case</v>
      </c>
      <c r="E19" s="99">
        <f t="shared" ca="1" si="0"/>
        <v>0.5</v>
      </c>
      <c r="F19" s="100">
        <f ca="1">IFERROR(OFFSET('Converter Components Database'!$M$9,MATCH(B19,'Converter Components Database'!$B$5:$B$451,0),0)*OFFSET($C$5,MATCH(C19,Component,0),0),0)</f>
        <v>0.61099999999999999</v>
      </c>
      <c r="G19" s="101">
        <f ca="1">IFERROR(OFFSET('Converter Components Database'!$L$9,MATCH(B19,'Converter Components Database'!$B$5:$B$451,0),0)*OFFSET($D$5,MATCH(D19,Component,0),0),0)</f>
        <v>2</v>
      </c>
      <c r="H19" s="28">
        <f t="shared" ca="1" si="1"/>
        <v>1.6739726027397259E-3</v>
      </c>
      <c r="I19" s="29">
        <f ca="1">IFERROR(OFFSET('Converter Components Database'!$N$9,MATCH(B19,'Converter Components Database'!$B$5:$B$467,0),0),0)</f>
        <v>0.5</v>
      </c>
      <c r="K19" s="481"/>
    </row>
    <row r="20" spans="2:11" x14ac:dyDescent="0.25">
      <c r="B20" s="327" t="str">
        <f>'Converter Components Database'!$B$175</f>
        <v>Bipole with earth return (Offshore)</v>
      </c>
      <c r="C20" s="153" t="s">
        <v>99</v>
      </c>
      <c r="D20" s="101" t="str">
        <f>IF(C20="","",'Example Project'!$O$14)</f>
        <v>Medium Case</v>
      </c>
      <c r="E20" s="99">
        <f t="shared" ca="1" si="0"/>
        <v>0.5</v>
      </c>
      <c r="F20" s="100">
        <f ca="1">IFERROR(OFFSET('Converter Components Database'!$M$9,MATCH(B20,'Converter Components Database'!$B$5:$B$451,0),0)*OFFSET($C$5,MATCH(C20,Component,0),0),0)</f>
        <v>1.2230000000000001</v>
      </c>
      <c r="G20" s="101">
        <f ca="1">IFERROR(OFFSET('Converter Components Database'!$L$9,MATCH(B20,'Converter Components Database'!$B$5:$B$451,0),0)*OFFSET($D$5,MATCH(D20,Component,0),0),0)</f>
        <v>2</v>
      </c>
      <c r="H20" s="28">
        <f t="shared" ca="1" si="1"/>
        <v>3.3506849315068496E-3</v>
      </c>
      <c r="I20" s="29">
        <f ca="1">IFERROR(OFFSET('Converter Components Database'!$N$9,MATCH(B20,'Converter Components Database'!$B$5:$B$467,0),0),0)</f>
        <v>0.5</v>
      </c>
    </row>
    <row r="21" spans="2:11" x14ac:dyDescent="0.25">
      <c r="B21" s="327" t="str">
        <f>'Converter Components Database'!$B$209</f>
        <v>Bipole no earth return (onshore)</v>
      </c>
      <c r="C21" s="153" t="s">
        <v>99</v>
      </c>
      <c r="D21" s="101" t="str">
        <f>IF(C21="","",'Example Project'!$O$14)</f>
        <v>Medium Case</v>
      </c>
      <c r="E21" s="99">
        <f t="shared" ca="1" si="0"/>
        <v>0.5</v>
      </c>
      <c r="F21" s="100">
        <f ca="1">IFERROR(OFFSET('Converter Components Database'!$M$9,MATCH(B21,'Converter Components Database'!$B$5:$B$451,0),0)*OFFSET($C$5,MATCH(C21,Component,0),0),0)</f>
        <v>0.61099999999999999</v>
      </c>
      <c r="G21" s="101">
        <f ca="1">IFERROR(OFFSET('Converter Components Database'!$L$9,MATCH(B21,'Converter Components Database'!$B$5:$B$451,0),0)*OFFSET($D$5,MATCH(D21,Component,0),0),0)</f>
        <v>2</v>
      </c>
      <c r="H21" s="28">
        <f t="shared" ca="1" si="1"/>
        <v>1.6739726027397259E-3</v>
      </c>
      <c r="I21" s="29">
        <f ca="1">IFERROR(OFFSET('Converter Components Database'!$N$9,MATCH(B21,'Converter Components Database'!$B$5:$B$467,0),0),0)</f>
        <v>0.5</v>
      </c>
    </row>
    <row r="22" spans="2:11" x14ac:dyDescent="0.25">
      <c r="B22" s="327" t="str">
        <f>'Converter Components Database'!$B$243</f>
        <v>Bipole no earth return (offshore)</v>
      </c>
      <c r="C22" s="153" t="s">
        <v>99</v>
      </c>
      <c r="D22" s="101" t="str">
        <f>IF(C22="","",'Example Project'!$O$14)</f>
        <v>Medium Case</v>
      </c>
      <c r="E22" s="99">
        <f t="shared" ca="1" si="0"/>
        <v>0.5</v>
      </c>
      <c r="F22" s="100">
        <f ca="1">IFERROR(OFFSET('Converter Components Database'!$M$9,MATCH(B22,'Converter Components Database'!$B$5:$B$451,0),0)*OFFSET($C$5,MATCH(C22,Component,0),0),0)</f>
        <v>1.2230000000000001</v>
      </c>
      <c r="G22" s="101">
        <f ca="1">IFERROR(OFFSET('Converter Components Database'!$L$9,MATCH(B22,'Converter Components Database'!$B$5:$B$451,0),0)*OFFSET($D$5,MATCH(D22,Component,0),0),0)</f>
        <v>2</v>
      </c>
      <c r="H22" s="28">
        <f t="shared" ca="1" si="1"/>
        <v>3.3506849315068496E-3</v>
      </c>
      <c r="I22" s="29">
        <f ca="1">IFERROR(OFFSET('Converter Components Database'!$N$9,MATCH(B22,'Converter Components Database'!$B$5:$B$467,0),0),0)</f>
        <v>0.5</v>
      </c>
    </row>
    <row r="23" spans="2:11" x14ac:dyDescent="0.25">
      <c r="B23" s="566" t="str">
        <f>'Converter Components Database'!$B$277</f>
        <v>User Defined 1 (Onshore)</v>
      </c>
      <c r="C23" s="153" t="s">
        <v>99</v>
      </c>
      <c r="D23" s="101" t="str">
        <f>IF(C23="","",'Example Project'!$O$14)</f>
        <v>Medium Case</v>
      </c>
      <c r="E23" s="99" t="str">
        <f t="shared" ca="1" si="0"/>
        <v/>
      </c>
      <c r="F23" s="100">
        <f ca="1">IFERROR(OFFSET('Converter Components Database'!$M$9,MATCH(B23,'Converter Components Database'!$B$5:$B$451,0),0)*OFFSET($C$5,MATCH(C23,Component,0),0),0)</f>
        <v>0</v>
      </c>
      <c r="G23" s="101">
        <f ca="1">IFERROR(OFFSET('Converter Components Database'!$L$9,MATCH(B23,'Converter Components Database'!$B$5:$B$451,0),0)*OFFSET($D$5,MATCH(D23,Component,0),0),0)</f>
        <v>0</v>
      </c>
      <c r="H23" s="28">
        <f t="shared" ca="1" si="1"/>
        <v>0</v>
      </c>
      <c r="I23" s="29">
        <f ca="1">IFERROR(OFFSET('Converter Components Database'!$N$9,MATCH(B23,'Converter Components Database'!$B$5:$B$467,0),0),0)</f>
        <v>0</v>
      </c>
    </row>
    <row r="24" spans="2:11" x14ac:dyDescent="0.25">
      <c r="B24" s="556" t="str">
        <f>'Converter Components Database'!$B$311</f>
        <v>User Defined 1 (Offshore)</v>
      </c>
      <c r="C24" s="153" t="s">
        <v>99</v>
      </c>
      <c r="D24" s="101" t="str">
        <f>IF(C24="","",'Example Project'!$O$14)</f>
        <v>Medium Case</v>
      </c>
      <c r="E24" s="99" t="str">
        <f t="shared" ca="1" si="0"/>
        <v/>
      </c>
      <c r="F24" s="100">
        <f ca="1">IFERROR(OFFSET('Converter Components Database'!$M$9,MATCH(B24,'Converter Components Database'!$B$5:$B$451,0),0)*OFFSET($C$5,MATCH(C24,Component,0),0),0)</f>
        <v>0</v>
      </c>
      <c r="G24" s="101">
        <f ca="1">IFERROR(OFFSET('Converter Components Database'!$L$9,MATCH(B24,'Converter Components Database'!$B$5:$B$451,0),0)*OFFSET($D$5,MATCH(D24,Component,0),0),0)</f>
        <v>0</v>
      </c>
      <c r="H24" s="28">
        <f t="shared" ca="1" si="1"/>
        <v>0</v>
      </c>
      <c r="I24" s="29">
        <f ca="1">IFERROR(OFFSET('Converter Components Database'!$N$9,MATCH(B24,'Converter Components Database'!$B$5:$B$467,0),0),0)</f>
        <v>0</v>
      </c>
    </row>
    <row r="25" spans="2:11" x14ac:dyDescent="0.25">
      <c r="B25" s="556" t="str">
        <f>'Converter Components Database'!$B$345</f>
        <v>User Defined 2 (Onshore)</v>
      </c>
      <c r="C25" s="153" t="s">
        <v>99</v>
      </c>
      <c r="D25" s="101" t="str">
        <f>IF(C25="","",'Example Project'!$O$14)</f>
        <v>Medium Case</v>
      </c>
      <c r="E25" s="99" t="str">
        <f t="shared" ca="1" si="0"/>
        <v/>
      </c>
      <c r="F25" s="100">
        <f ca="1">IFERROR(OFFSET('Converter Components Database'!$M$9,MATCH(B25,'Converter Components Database'!$B$5:$B$451,0),0)*OFFSET($C$5,MATCH(C25,Component,0),0),0)</f>
        <v>0</v>
      </c>
      <c r="G25" s="101">
        <f ca="1">IFERROR(OFFSET('Converter Components Database'!$L$9,MATCH(B25,'Converter Components Database'!$B$5:$B$451,0),0)*OFFSET($D$5,MATCH(D25,Component,0),0),0)</f>
        <v>0</v>
      </c>
      <c r="H25" s="28">
        <f t="shared" ca="1" si="1"/>
        <v>0</v>
      </c>
      <c r="I25" s="29">
        <f ca="1">IFERROR(OFFSET('Converter Components Database'!$N$9,MATCH(B25,'Converter Components Database'!$B$5:$B$467,0),0),0)</f>
        <v>0</v>
      </c>
    </row>
    <row r="26" spans="2:11" x14ac:dyDescent="0.25">
      <c r="B26" s="556" t="str">
        <f>'Converter Components Database'!$B$379</f>
        <v>User Defined 2 (Offshore)</v>
      </c>
      <c r="C26" s="153" t="s">
        <v>99</v>
      </c>
      <c r="D26" s="101" t="str">
        <f>IF(C26="","",'Example Project'!$O$14)</f>
        <v>Medium Case</v>
      </c>
      <c r="E26" s="99" t="str">
        <f t="shared" ca="1" si="0"/>
        <v/>
      </c>
      <c r="F26" s="100">
        <f ca="1">IFERROR(OFFSET('Converter Components Database'!$M$9,MATCH(B26,'Converter Components Database'!$B$5:$B$451,0),0)*OFFSET($C$5,MATCH(C26,Component,0),0),0)</f>
        <v>0</v>
      </c>
      <c r="G26" s="101">
        <f ca="1">IFERROR(OFFSET('Converter Components Database'!$L$9,MATCH(B26,'Converter Components Database'!$B$5:$B$451,0),0)*OFFSET($D$5,MATCH(D26,Component,0),0),0)</f>
        <v>0</v>
      </c>
      <c r="H26" s="28">
        <f t="shared" ca="1" si="1"/>
        <v>0</v>
      </c>
      <c r="I26" s="29">
        <f ca="1">IFERROR(OFFSET('Converter Components Database'!$N$9,MATCH(B26,'Converter Components Database'!$B$5:$B$467,0),0),0)</f>
        <v>0</v>
      </c>
    </row>
    <row r="27" spans="2:11" x14ac:dyDescent="0.25">
      <c r="B27" s="556" t="str">
        <f>'Converter Components Database'!$B$413</f>
        <v>User Defined 3 (Onshore)</v>
      </c>
      <c r="C27" s="153" t="s">
        <v>99</v>
      </c>
      <c r="D27" s="101" t="str">
        <f>IF(C27="","",'Example Project'!$O$14)</f>
        <v>Medium Case</v>
      </c>
      <c r="E27" s="99" t="str">
        <f t="shared" ca="1" si="0"/>
        <v/>
      </c>
      <c r="F27" s="100">
        <f ca="1">IFERROR(OFFSET('Converter Components Database'!$M$9,MATCH(B27,'Converter Components Database'!$B$5:$B$451,0),0)*OFFSET($C$5,MATCH(C27,Component,0),0),0)</f>
        <v>0</v>
      </c>
      <c r="G27" s="101">
        <f ca="1">IFERROR(OFFSET('Converter Components Database'!$L$9,MATCH(B27,'Converter Components Database'!$B$5:$B$451,0),0)*OFFSET($D$5,MATCH(D27,Component,0),0),0)</f>
        <v>0</v>
      </c>
      <c r="H27" s="28">
        <f t="shared" ca="1" si="1"/>
        <v>0</v>
      </c>
      <c r="I27" s="29">
        <f ca="1">IFERROR(OFFSET('Converter Components Database'!$N$9,MATCH(B27,'Converter Components Database'!$B$5:$B$467,0),0),0)</f>
        <v>0</v>
      </c>
    </row>
    <row r="28" spans="2:11" x14ac:dyDescent="0.25">
      <c r="B28" s="556" t="str">
        <f>'Converter Components Database'!$B$447</f>
        <v>User Defined 3 (Offshore)</v>
      </c>
      <c r="C28" s="153" t="s">
        <v>99</v>
      </c>
      <c r="D28" s="101" t="str">
        <f>IF(C28="","",'Example Project'!$O$14)</f>
        <v>Medium Case</v>
      </c>
      <c r="E28" s="99" t="str">
        <f t="shared" ca="1" si="0"/>
        <v/>
      </c>
      <c r="F28" s="100">
        <f ca="1">IFERROR(OFFSET('Converter Components Database'!$M$9,MATCH(B28,'Converter Components Database'!$B$5:$B$451,0),0)*OFFSET($C$5,MATCH(C28,Component,0),0),0)</f>
        <v>0</v>
      </c>
      <c r="G28" s="101">
        <f ca="1">IFERROR(OFFSET('Converter Components Database'!$L$9,MATCH(B28,'Converter Components Database'!$B$5:$B$451,0),0)*OFFSET($D$5,MATCH(D28,Component,0),0),0)</f>
        <v>0</v>
      </c>
      <c r="H28" s="28">
        <f t="shared" ca="1" si="1"/>
        <v>0</v>
      </c>
      <c r="I28" s="29">
        <f ca="1">IFERROR(OFFSET('Converter Components Database'!$N$9,MATCH(B28,'Converter Components Database'!$B$5:$B$467,0),0),0)</f>
        <v>0</v>
      </c>
    </row>
    <row r="29" spans="2:11" x14ac:dyDescent="0.25">
      <c r="B29" s="556"/>
      <c r="C29" s="153"/>
      <c r="D29" s="101" t="str">
        <f>IF(C29="","",'Example Project'!$O$14)</f>
        <v/>
      </c>
      <c r="E29" s="99" t="str">
        <f t="shared" ca="1" si="0"/>
        <v/>
      </c>
      <c r="F29" s="100">
        <f ca="1">IFERROR(OFFSET('Converter Components Database'!$M$9,MATCH(B29,'Converter Components Database'!$B$5:$B$451,0),0)*OFFSET($C$5,MATCH(C29,Component,0),0),0)</f>
        <v>0</v>
      </c>
      <c r="G29" s="101">
        <f ca="1">IFERROR(OFFSET('Converter Components Database'!$L$9,MATCH(B29,'Converter Components Database'!$B$5:$B$451,0),0)*OFFSET($D$5,MATCH(D29,Component,0),0),0)</f>
        <v>0</v>
      </c>
      <c r="H29" s="28">
        <f t="shared" ca="1" si="1"/>
        <v>0</v>
      </c>
      <c r="I29" s="29">
        <f ca="1">IFERROR(OFFSET('Converter Components Database'!$N$9,MATCH(B29,'Converter Components Database'!$B$5:$B$467,0),0),0)</f>
        <v>0</v>
      </c>
    </row>
    <row r="30" spans="2:11" x14ac:dyDescent="0.25">
      <c r="B30" s="556"/>
      <c r="C30" s="153"/>
      <c r="D30" s="101" t="str">
        <f>IF(C30="","",'Example Project'!$O$14)</f>
        <v/>
      </c>
      <c r="E30" s="99" t="str">
        <f t="shared" ca="1" si="0"/>
        <v/>
      </c>
      <c r="F30" s="100">
        <f ca="1">IFERROR(OFFSET('Converter Components Database'!$M$9,MATCH(B30,'Converter Components Database'!$B$5:$B$451,0),0)*OFFSET($C$5,MATCH(C30,Component,0),0),0)</f>
        <v>0</v>
      </c>
      <c r="G30" s="101">
        <f ca="1">IFERROR(OFFSET('Converter Components Database'!$L$9,MATCH(B30,'Converter Components Database'!$B$5:$B$451,0),0)*OFFSET($D$5,MATCH(D30,Component,0),0),0)</f>
        <v>0</v>
      </c>
      <c r="H30" s="28">
        <f t="shared" ca="1" si="1"/>
        <v>0</v>
      </c>
      <c r="I30" s="29">
        <f ca="1">IFERROR(OFFSET('Converter Components Database'!$N$9,MATCH(B30,'Converter Components Database'!$B$5:$B$467,0),0),0)</f>
        <v>0</v>
      </c>
    </row>
    <row r="31" spans="2:11" x14ac:dyDescent="0.25">
      <c r="B31" s="556"/>
      <c r="C31" s="153"/>
      <c r="D31" s="101" t="str">
        <f>IF(C31="","",'Example Project'!$O$14)</f>
        <v/>
      </c>
      <c r="E31" s="99" t="str">
        <f t="shared" ca="1" si="0"/>
        <v/>
      </c>
      <c r="F31" s="100">
        <f ca="1">IFERROR(OFFSET('Converter Components Database'!$M$9,MATCH(B31,'Converter Components Database'!$B$5:$B$451,0),0)*OFFSET($C$5,MATCH(C31,Component,0),0),0)</f>
        <v>0</v>
      </c>
      <c r="G31" s="101">
        <f ca="1">IFERROR(OFFSET('Converter Components Database'!$L$9,MATCH(B31,'Converter Components Database'!$B$5:$B$451,0),0)*OFFSET($D$5,MATCH(D31,Component,0),0),0)</f>
        <v>0</v>
      </c>
      <c r="H31" s="28">
        <f t="shared" ca="1" si="1"/>
        <v>0</v>
      </c>
      <c r="I31" s="29">
        <f ca="1">IFERROR(OFFSET('Converter Components Database'!$N$9,MATCH(B31,'Converter Components Database'!$B$5:$B$467,0),0),0)</f>
        <v>0</v>
      </c>
    </row>
    <row r="32" spans="2:11" x14ac:dyDescent="0.25">
      <c r="B32" s="556"/>
      <c r="C32" s="153"/>
      <c r="D32" s="101" t="str">
        <f>IF(C32="","",'Example Project'!$O$14)</f>
        <v/>
      </c>
      <c r="E32" s="99" t="str">
        <f t="shared" ca="1" si="0"/>
        <v/>
      </c>
      <c r="F32" s="100">
        <f ca="1">IFERROR(OFFSET('Converter Components Database'!$M$9,MATCH(B32,'Converter Components Database'!$B$5:$B$451,0),0)*OFFSET($C$5,MATCH(C32,Component,0),0),0)</f>
        <v>0</v>
      </c>
      <c r="G32" s="101">
        <f ca="1">IFERROR(OFFSET('Converter Components Database'!$L$9,MATCH(B32,'Converter Components Database'!$B$5:$B$451,0),0)*OFFSET($D$5,MATCH(D32,Component,0),0),0)</f>
        <v>0</v>
      </c>
      <c r="H32" s="28">
        <f t="shared" ca="1" si="1"/>
        <v>0</v>
      </c>
      <c r="I32" s="29">
        <f ca="1">IFERROR(OFFSET('Converter Components Database'!$N$9,MATCH(B32,'Converter Components Database'!$B$5:$B$467,0),0),0)</f>
        <v>0</v>
      </c>
    </row>
    <row r="33" spans="2:9" x14ac:dyDescent="0.25">
      <c r="B33" s="556"/>
      <c r="C33" s="153"/>
      <c r="D33" s="101" t="str">
        <f>IF(C33="","",'Example Project'!$O$14)</f>
        <v/>
      </c>
      <c r="E33" s="99" t="str">
        <f t="shared" ca="1" si="0"/>
        <v/>
      </c>
      <c r="F33" s="100">
        <f ca="1">IFERROR(OFFSET('Converter Components Database'!$M$9,MATCH(B33,'Converter Components Database'!$B$5:$B$451,0),0)*OFFSET($C$5,MATCH(C33,Component,0),0),0)</f>
        <v>0</v>
      </c>
      <c r="G33" s="101">
        <f ca="1">IFERROR(OFFSET('Converter Components Database'!$L$9,MATCH(B33,'Converter Components Database'!$B$5:$B$451,0),0)*OFFSET($D$5,MATCH(D33,Component,0),0),0)</f>
        <v>0</v>
      </c>
      <c r="H33" s="28">
        <f t="shared" ca="1" si="1"/>
        <v>0</v>
      </c>
      <c r="I33" s="29">
        <f ca="1">IFERROR(OFFSET('Converter Components Database'!$N$9,MATCH(B33,'Converter Components Database'!$B$5:$B$467,0),0),0)</f>
        <v>0</v>
      </c>
    </row>
    <row r="34" spans="2:9" x14ac:dyDescent="0.25">
      <c r="B34" s="556"/>
      <c r="C34" s="153"/>
      <c r="D34" s="101" t="str">
        <f>IF(C34="","",'Example Project'!$O$14)</f>
        <v/>
      </c>
      <c r="E34" s="99" t="str">
        <f t="shared" ca="1" si="0"/>
        <v/>
      </c>
      <c r="F34" s="100">
        <f ca="1">IFERROR(OFFSET('Converter Components Database'!$M$9,MATCH(B34,'Converter Components Database'!$B$5:$B$451,0),0)*OFFSET($C$5,MATCH(C34,Component,0),0),0)</f>
        <v>0</v>
      </c>
      <c r="G34" s="101">
        <f ca="1">IFERROR(OFFSET('Converter Components Database'!$L$9,MATCH(B34,'Converter Components Database'!$B$5:$B$451,0),0)*OFFSET($D$5,MATCH(D34,Component,0),0),0)</f>
        <v>0</v>
      </c>
      <c r="H34" s="28">
        <f t="shared" ca="1" si="1"/>
        <v>0</v>
      </c>
      <c r="I34" s="29">
        <f ca="1">IFERROR(OFFSET('Converter Components Database'!$N$9,MATCH(B34,'Converter Components Database'!$B$5:$B$467,0),0),0)</f>
        <v>0</v>
      </c>
    </row>
    <row r="35" spans="2:9" x14ac:dyDescent="0.25">
      <c r="B35" s="556"/>
      <c r="C35" s="153"/>
      <c r="D35" s="101" t="str">
        <f>IF(C35="","",'Example Project'!$O$14)</f>
        <v/>
      </c>
      <c r="E35" s="99" t="str">
        <f t="shared" ca="1" si="0"/>
        <v/>
      </c>
      <c r="F35" s="100">
        <f ca="1">IFERROR(OFFSET('Converter Components Database'!$M$9,MATCH(B35,'Converter Components Database'!$B$5:$B$451,0),0)*OFFSET($C$5,MATCH(C35,Component,0),0),0)</f>
        <v>0</v>
      </c>
      <c r="G35" s="101">
        <f ca="1">IFERROR(OFFSET('Converter Components Database'!$L$9,MATCH(B35,'Converter Components Database'!$B$5:$B$451,0),0)*OFFSET($D$5,MATCH(D35,Component,0),0),0)</f>
        <v>0</v>
      </c>
      <c r="H35" s="28">
        <f t="shared" ca="1" si="1"/>
        <v>0</v>
      </c>
      <c r="I35" s="29">
        <f ca="1">IFERROR(OFFSET('Converter Components Database'!$N$9,MATCH(B35,'Converter Components Database'!$B$5:$B$467,0),0),0)</f>
        <v>0</v>
      </c>
    </row>
    <row r="36" spans="2:9" ht="14.95" thickBot="1" x14ac:dyDescent="0.3">
      <c r="B36" s="557"/>
      <c r="C36" s="400"/>
      <c r="D36" s="103" t="str">
        <f>IF(C36="","",'Example Project'!$O$14)</f>
        <v/>
      </c>
      <c r="E36" s="102" t="str">
        <f t="shared" ca="1" si="0"/>
        <v/>
      </c>
      <c r="F36" s="555">
        <f ca="1">IFERROR(OFFSET('Converter Components Database'!$M$9,MATCH(B36,'Converter Components Database'!$B$5:$B$451,0),0)*OFFSET($C$5,MATCH(C36,Component,0),0),0)</f>
        <v>0</v>
      </c>
      <c r="G36" s="103">
        <f ca="1">IFERROR(OFFSET('Converter Components Database'!$L$9,MATCH(B36,'Converter Components Database'!$B$5:$B$451,0),0)*OFFSET($D$5,MATCH(D36,Component,0),0),0)</f>
        <v>0</v>
      </c>
      <c r="H36" s="30">
        <f t="shared" ca="1" si="1"/>
        <v>0</v>
      </c>
      <c r="I36" s="31">
        <f ca="1">IFERROR(OFFSET('Converter Components Database'!$N$9,MATCH(B36,'Converter Components Database'!$B$5:$B$467,0),0),0)</f>
        <v>0</v>
      </c>
    </row>
    <row r="37" spans="2:9" x14ac:dyDescent="0.25">
      <c r="B37" s="12"/>
      <c r="C37" s="104"/>
      <c r="D37" s="104"/>
      <c r="E37" s="104"/>
      <c r="F37" s="104"/>
      <c r="G37" s="104"/>
      <c r="H37" s="104"/>
      <c r="I37" s="104"/>
    </row>
    <row r="38" spans="2:9" x14ac:dyDescent="0.25">
      <c r="B38" s="104"/>
      <c r="C38" s="104"/>
      <c r="D38" s="104"/>
      <c r="E38" s="104"/>
      <c r="F38" s="104"/>
      <c r="G38" s="104"/>
      <c r="H38" s="104"/>
      <c r="I38" s="104"/>
    </row>
    <row r="39" spans="2:9" x14ac:dyDescent="0.25">
      <c r="B39" s="104"/>
      <c r="C39" s="104"/>
      <c r="D39" s="104"/>
      <c r="E39" s="104"/>
      <c r="F39" s="104"/>
      <c r="G39" s="104"/>
      <c r="H39" s="104"/>
      <c r="I39" s="104"/>
    </row>
    <row r="40" spans="2:9" ht="21.1" thickBot="1" x14ac:dyDescent="0.5">
      <c r="B40" s="224" t="s">
        <v>166</v>
      </c>
      <c r="C40" s="3"/>
      <c r="D40" s="104"/>
      <c r="E40" s="104"/>
      <c r="F40" s="104"/>
      <c r="G40" s="104"/>
      <c r="H40" s="104"/>
      <c r="I40" s="104"/>
    </row>
    <row r="41" spans="2:9" ht="15.65" thickTop="1" thickBot="1" x14ac:dyDescent="0.3">
      <c r="B41" s="4"/>
      <c r="C41" s="4"/>
      <c r="D41" s="4"/>
      <c r="E41" s="4"/>
      <c r="F41" s="4"/>
      <c r="G41" s="104"/>
      <c r="H41" s="104"/>
      <c r="I41" s="104"/>
    </row>
    <row r="42" spans="2:9" ht="18.350000000000001" thickBot="1" x14ac:dyDescent="0.45">
      <c r="B42" s="203"/>
      <c r="C42" s="628" t="s">
        <v>14</v>
      </c>
      <c r="D42" s="629"/>
      <c r="E42" s="630"/>
      <c r="F42" s="104"/>
      <c r="G42" s="104"/>
      <c r="H42" s="104"/>
      <c r="I42" s="104"/>
    </row>
    <row r="43" spans="2:9" ht="53.7" thickBot="1" x14ac:dyDescent="0.45">
      <c r="B43" s="204" t="s">
        <v>12</v>
      </c>
      <c r="C43" s="500" t="s">
        <v>97</v>
      </c>
      <c r="D43" s="501" t="s">
        <v>15</v>
      </c>
      <c r="E43" s="198" t="s">
        <v>35</v>
      </c>
      <c r="F43" s="104"/>
      <c r="G43" s="104"/>
      <c r="H43" s="104"/>
      <c r="I43" s="104"/>
    </row>
    <row r="44" spans="2:9" ht="14.95" customHeight="1" x14ac:dyDescent="0.25">
      <c r="B44" s="24" t="s">
        <v>37</v>
      </c>
      <c r="C44" s="523">
        <v>0.5</v>
      </c>
      <c r="D44" s="524">
        <v>0.61099999999999999</v>
      </c>
      <c r="E44" s="525">
        <v>0</v>
      </c>
      <c r="F44" s="104"/>
      <c r="G44" s="104"/>
      <c r="H44" s="104"/>
      <c r="I44" s="104"/>
    </row>
    <row r="45" spans="2:9" x14ac:dyDescent="0.25">
      <c r="B45" s="25" t="s">
        <v>36</v>
      </c>
      <c r="C45" s="526">
        <v>0.5</v>
      </c>
      <c r="D45" s="527">
        <v>1.2230000000000001</v>
      </c>
      <c r="E45" s="528">
        <v>0</v>
      </c>
      <c r="F45" s="104"/>
      <c r="G45" s="104"/>
      <c r="H45" s="104"/>
      <c r="I45" s="104"/>
    </row>
    <row r="46" spans="2:9" x14ac:dyDescent="0.25">
      <c r="B46" s="25" t="s">
        <v>82</v>
      </c>
      <c r="C46" s="526">
        <v>0.5</v>
      </c>
      <c r="D46" s="527">
        <v>0.61099999999999999</v>
      </c>
      <c r="E46" s="528">
        <v>0</v>
      </c>
      <c r="F46" s="104"/>
      <c r="G46" s="104"/>
      <c r="H46" s="104"/>
      <c r="I46" s="104"/>
    </row>
    <row r="47" spans="2:9" x14ac:dyDescent="0.25">
      <c r="B47" s="25" t="s">
        <v>83</v>
      </c>
      <c r="C47" s="526">
        <v>0.5</v>
      </c>
      <c r="D47" s="527">
        <v>1.2230000000000001</v>
      </c>
      <c r="E47" s="528">
        <v>0</v>
      </c>
      <c r="F47" s="104"/>
      <c r="G47" s="104"/>
      <c r="H47" s="104"/>
      <c r="I47" s="104"/>
    </row>
    <row r="48" spans="2:9" x14ac:dyDescent="0.25">
      <c r="B48" s="25" t="s">
        <v>84</v>
      </c>
      <c r="C48" s="526">
        <v>0.5</v>
      </c>
      <c r="D48" s="527">
        <v>0.61099999999999999</v>
      </c>
      <c r="E48" s="528">
        <v>0.5</v>
      </c>
      <c r="F48" s="104"/>
      <c r="G48" s="104"/>
      <c r="H48" s="104"/>
      <c r="I48" s="104"/>
    </row>
    <row r="49" spans="2:9" x14ac:dyDescent="0.25">
      <c r="B49" s="25" t="s">
        <v>85</v>
      </c>
      <c r="C49" s="526">
        <v>0.5</v>
      </c>
      <c r="D49" s="527">
        <v>1.2230000000000001</v>
      </c>
      <c r="E49" s="528">
        <v>0.5</v>
      </c>
      <c r="F49" s="104"/>
      <c r="G49" s="104"/>
      <c r="H49" s="104"/>
      <c r="I49" s="104"/>
    </row>
    <row r="50" spans="2:9" x14ac:dyDescent="0.25">
      <c r="B50" s="25" t="s">
        <v>86</v>
      </c>
      <c r="C50" s="526">
        <v>0.5</v>
      </c>
      <c r="D50" s="527">
        <v>0.61099999999999999</v>
      </c>
      <c r="E50" s="528">
        <v>0.5</v>
      </c>
      <c r="F50" s="104"/>
      <c r="G50" s="104"/>
      <c r="H50" s="104"/>
      <c r="I50" s="104"/>
    </row>
    <row r="51" spans="2:9" x14ac:dyDescent="0.25">
      <c r="B51" s="25" t="s">
        <v>87</v>
      </c>
      <c r="C51" s="526">
        <v>0.5</v>
      </c>
      <c r="D51" s="527">
        <v>1.2230000000000001</v>
      </c>
      <c r="E51" s="528">
        <v>0.5</v>
      </c>
      <c r="F51" s="104"/>
      <c r="G51" s="104"/>
      <c r="H51" s="104"/>
      <c r="I51" s="104"/>
    </row>
    <row r="52" spans="2:9" x14ac:dyDescent="0.25">
      <c r="B52" s="25" t="s">
        <v>387</v>
      </c>
      <c r="C52" s="529">
        <v>3.2139184722732286</v>
      </c>
      <c r="D52" s="527">
        <v>0.61099999999999999</v>
      </c>
      <c r="E52" s="528">
        <v>0</v>
      </c>
      <c r="F52" s="104"/>
      <c r="G52" s="104"/>
      <c r="H52" s="104"/>
      <c r="I52" s="104"/>
    </row>
    <row r="53" spans="2:9" x14ac:dyDescent="0.25">
      <c r="B53" s="25" t="s">
        <v>388</v>
      </c>
      <c r="C53" s="529">
        <v>1.2104426002766253</v>
      </c>
      <c r="D53" s="527">
        <v>0.61099999999999999</v>
      </c>
      <c r="E53" s="528">
        <v>0</v>
      </c>
      <c r="F53" s="104"/>
      <c r="G53" s="104"/>
      <c r="H53" s="104"/>
      <c r="I53" s="104"/>
    </row>
    <row r="54" spans="2:9" x14ac:dyDescent="0.25">
      <c r="B54" s="25" t="s">
        <v>389</v>
      </c>
      <c r="C54" s="529">
        <v>3.535959595959596</v>
      </c>
      <c r="D54" s="527">
        <v>0.61099999999999999</v>
      </c>
      <c r="E54" s="528">
        <v>0</v>
      </c>
      <c r="F54" s="104"/>
      <c r="G54" s="104"/>
      <c r="H54" s="104"/>
      <c r="I54" s="104"/>
    </row>
    <row r="55" spans="2:9" x14ac:dyDescent="0.25">
      <c r="B55" s="25" t="s">
        <v>390</v>
      </c>
      <c r="C55" s="529">
        <v>1.9600223964165733</v>
      </c>
      <c r="D55" s="527">
        <v>0.61099999999999999</v>
      </c>
      <c r="E55" s="528">
        <v>0</v>
      </c>
      <c r="F55" s="104"/>
      <c r="G55" s="104"/>
      <c r="H55" s="104"/>
      <c r="I55" s="104"/>
    </row>
    <row r="56" spans="2:9" x14ac:dyDescent="0.25">
      <c r="B56" s="25" t="s">
        <v>26</v>
      </c>
      <c r="C56" s="529">
        <v>14.346721311475411</v>
      </c>
      <c r="D56" s="527">
        <v>0.61099999999999999</v>
      </c>
      <c r="E56" s="528">
        <v>0</v>
      </c>
      <c r="F56" s="104"/>
      <c r="G56" s="104"/>
      <c r="H56" s="104"/>
      <c r="I56" s="104"/>
    </row>
    <row r="57" spans="2:9" x14ac:dyDescent="0.25">
      <c r="B57" s="530" t="s">
        <v>92</v>
      </c>
      <c r="C57" s="529">
        <v>0.5</v>
      </c>
      <c r="D57" s="527">
        <v>2</v>
      </c>
      <c r="E57" s="528">
        <v>5.0000000000000001E-3</v>
      </c>
      <c r="F57" s="104"/>
      <c r="G57" s="104"/>
      <c r="H57" s="104"/>
      <c r="I57" s="104"/>
    </row>
    <row r="58" spans="2:9" x14ac:dyDescent="0.25">
      <c r="B58" s="530" t="s">
        <v>93</v>
      </c>
      <c r="C58" s="526"/>
      <c r="D58" s="527"/>
      <c r="E58" s="528"/>
      <c r="F58" s="104"/>
      <c r="G58" s="104"/>
      <c r="H58" s="104"/>
      <c r="I58" s="104"/>
    </row>
    <row r="59" spans="2:9" x14ac:dyDescent="0.25">
      <c r="B59" s="530" t="s">
        <v>94</v>
      </c>
      <c r="C59" s="526"/>
      <c r="D59" s="527"/>
      <c r="E59" s="528"/>
      <c r="F59" s="104"/>
      <c r="G59" s="104"/>
      <c r="H59" s="104"/>
      <c r="I59" s="104"/>
    </row>
    <row r="60" spans="2:9" x14ac:dyDescent="0.25">
      <c r="B60" s="530" t="s">
        <v>95</v>
      </c>
      <c r="C60" s="526"/>
      <c r="D60" s="527"/>
      <c r="E60" s="528"/>
      <c r="F60" s="104"/>
      <c r="G60" s="104"/>
      <c r="H60" s="104"/>
      <c r="I60" s="228"/>
    </row>
    <row r="61" spans="2:9" x14ac:dyDescent="0.25">
      <c r="B61" s="530" t="s">
        <v>96</v>
      </c>
      <c r="C61" s="526"/>
      <c r="D61" s="527"/>
      <c r="E61" s="528"/>
      <c r="F61" s="104"/>
      <c r="G61" s="104"/>
      <c r="H61" s="104"/>
      <c r="I61" s="104"/>
    </row>
    <row r="62" spans="2:9" x14ac:dyDescent="0.25">
      <c r="B62" s="530" t="s">
        <v>356</v>
      </c>
      <c r="C62" s="531"/>
      <c r="D62" s="532"/>
      <c r="E62" s="528"/>
      <c r="F62" s="104"/>
      <c r="G62" s="104"/>
      <c r="H62" s="104"/>
      <c r="I62" s="104"/>
    </row>
    <row r="63" spans="2:9" x14ac:dyDescent="0.25">
      <c r="B63" s="530" t="s">
        <v>258</v>
      </c>
      <c r="C63" s="531"/>
      <c r="D63" s="532"/>
      <c r="E63" s="528"/>
      <c r="F63" s="104"/>
      <c r="G63" s="104"/>
      <c r="H63" s="104"/>
      <c r="I63" s="104"/>
    </row>
    <row r="64" spans="2:9" ht="14.95" thickBot="1" x14ac:dyDescent="0.3">
      <c r="B64" s="533" t="s">
        <v>259</v>
      </c>
      <c r="C64" s="534"/>
      <c r="D64" s="535"/>
      <c r="E64" s="536"/>
      <c r="F64" s="104"/>
      <c r="G64" s="104"/>
      <c r="H64" s="104"/>
      <c r="I64" s="104"/>
    </row>
    <row r="65" spans="2:9" x14ac:dyDescent="0.25">
      <c r="B65" s="138"/>
      <c r="C65" s="138"/>
      <c r="D65" s="138"/>
      <c r="E65" s="104"/>
      <c r="F65" s="104"/>
      <c r="G65" s="104"/>
      <c r="H65" s="104"/>
      <c r="I65" s="104"/>
    </row>
    <row r="66" spans="2:9" x14ac:dyDescent="0.25">
      <c r="B66" s="328"/>
      <c r="C66" s="329"/>
      <c r="D66" s="329"/>
      <c r="E66" s="104"/>
      <c r="F66" s="104"/>
      <c r="G66" s="104"/>
      <c r="H66" s="104"/>
      <c r="I66" s="104"/>
    </row>
  </sheetData>
  <sheetProtection algorithmName="SHA-512" hashValue="WFMQ06ZXm5G7eUdqDjHcqaUTOLE0DT0Hj8/jmREb96jwLvLW2O93WEuaZxaCW1B7+23Whka97IkqkNPoHGauiw==" saltValue="O3iyBtZZiZ73X4ZpOySUCQ==" spinCount="100000" sheet="1" selectLockedCells="1"/>
  <mergeCells count="2">
    <mergeCell ref="C4:D4"/>
    <mergeCell ref="C42:E42"/>
  </mergeCells>
  <conditionalFormatting sqref="F52:F53">
    <cfRule type="colorScale" priority="21677">
      <colorScale>
        <cfvo type="min"/>
        <cfvo type="max"/>
        <color rgb="FFFFEF9C"/>
        <color rgb="FFFF7128"/>
      </colorScale>
    </cfRule>
    <cfRule type="colorScale" priority="21678">
      <colorScale>
        <cfvo type="min"/>
        <cfvo type="percentile" val="50"/>
        <cfvo type="max"/>
        <color rgb="FF63BE7B"/>
        <color rgb="FFFFEB84"/>
        <color rgb="FFF8696B"/>
      </colorScale>
    </cfRule>
  </conditionalFormatting>
  <conditionalFormatting sqref="F51">
    <cfRule type="colorScale" priority="21675">
      <colorScale>
        <cfvo type="min"/>
        <cfvo type="max"/>
        <color rgb="FFFFEF9C"/>
        <color rgb="FFFF7128"/>
      </colorScale>
    </cfRule>
    <cfRule type="colorScale" priority="21676">
      <colorScale>
        <cfvo type="min"/>
        <cfvo type="percentile" val="50"/>
        <cfvo type="max"/>
        <color rgb="FF63BE7B"/>
        <color rgb="FFFFEB84"/>
        <color rgb="FFF8696B"/>
      </colorScale>
    </cfRule>
  </conditionalFormatting>
  <conditionalFormatting sqref="F49:F66">
    <cfRule type="colorScale" priority="21711">
      <colorScale>
        <cfvo type="min"/>
        <cfvo type="max"/>
        <color rgb="FFFFEF9C"/>
        <color rgb="FFFF7128"/>
      </colorScale>
    </cfRule>
    <cfRule type="colorScale" priority="21712">
      <colorScale>
        <cfvo type="min"/>
        <cfvo type="percentile" val="50"/>
        <cfvo type="max"/>
        <color rgb="FF63BE7B"/>
        <color rgb="FFFFEB84"/>
        <color rgb="FFF8696B"/>
      </colorScale>
    </cfRule>
  </conditionalFormatting>
  <conditionalFormatting sqref="F49:F66">
    <cfRule type="colorScale" priority="21715">
      <colorScale>
        <cfvo type="min"/>
        <cfvo type="max"/>
        <color rgb="FFFFEF9C"/>
        <color rgb="FFFF7128"/>
      </colorScale>
    </cfRule>
  </conditionalFormatting>
  <dataValidations disablePrompts="1" xWindow="606" yWindow="671" count="6">
    <dataValidation type="list" allowBlank="1" showInputMessage="1" showErrorMessage="1" sqref="C15:C36" xr:uid="{00000000-0002-0000-0600-000000000000}">
      <formula1>Component</formula1>
    </dataValidation>
    <dataValidation type="decimal" allowBlank="1" showInputMessage="1" showErrorMessage="1" errorTitle="Invalid Input" error="Input value is out of the range 0&lt;x&lt;10 years, please check data and try again." promptTitle="Mean Time Between Failures" prompt="MTBR is a variable that will be updated as new reliability data becomes available. This is not required to be changed for basic function of the tool" sqref="C66" xr:uid="{00000000-0002-0000-0600-000001000000}">
      <formula1>0</formula1>
      <formula2>10</formula2>
    </dataValidation>
    <dataValidation allowBlank="1" showInputMessage="1" showErrorMessage="1" error="MTBR is a variable that will be updated as new reliability data becomes available. This is not required to be changed for basic function of the tool" promptTitle="Mean Time To Repair" prompt="MTTR is a variable that will be updated as new reliability data becomes available. This is not required to be changed for basic function of the tool" sqref="D66 D44:D64" xr:uid="{00000000-0002-0000-0600-000002000000}"/>
    <dataValidation type="list" allowBlank="1" showDropDown="1" showInputMessage="1" showErrorMessage="1" sqref="D15:D36" xr:uid="{00000000-0002-0000-0600-000003000000}">
      <formula1>Component</formula1>
    </dataValidation>
    <dataValidation type="decimal" allowBlank="1" showInputMessage="1" showErrorMessage="1" promptTitle="Availability %" prompt="Availability % is a variable that will be only be changed when advanced users are updating the tool. " sqref="E44:E64" xr:uid="{00000000-0002-0000-0600-000004000000}">
      <formula1>0</formula1>
      <formula2>1</formula2>
    </dataValidation>
    <dataValidation type="decimal" allowBlank="1" showInputMessage="1" showErrorMessage="1" errorTitle="Invalid Input" error="Input value is out of the range 0&lt;x&lt;10 years, please check data and try again." promptTitle="Mean Time Between Failures" prompt="MTBf_x000a_ is a variable that will be updated as new reliability data becomes available. This is not required to be changed for basic function of the tool" sqref="C44:C64" xr:uid="{00000000-0002-0000-0600-000005000000}">
      <formula1>0</formula1>
      <formula2>10</formula2>
    </dataValidation>
  </dataValidations>
  <pageMargins left="0.7" right="0.7" top="0.75" bottom="0.75" header="0.3" footer="0.3"/>
  <pageSetup paperSize="9" orientation="portrait" r:id="rId1"/>
  <ignoredErrors>
    <ignoredError sqref="B24 B25:B28"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AC62"/>
  <sheetViews>
    <sheetView showGridLines="0" topLeftCell="A16" zoomScale="70" zoomScaleNormal="70" workbookViewId="0">
      <selection activeCell="S49" sqref="S49"/>
    </sheetView>
  </sheetViews>
  <sheetFormatPr defaultColWidth="9.125" defaultRowHeight="14.3" x14ac:dyDescent="0.25"/>
  <cols>
    <col min="1" max="1" width="3.25" style="104" customWidth="1"/>
    <col min="2" max="2" width="47.625" style="104" customWidth="1"/>
    <col min="3" max="3" width="29.75" style="104" customWidth="1"/>
    <col min="4" max="4" width="11.625" style="104" customWidth="1"/>
    <col min="5" max="5" width="11.875" style="104" customWidth="1"/>
    <col min="6" max="6" width="16.5" style="104" customWidth="1"/>
    <col min="7" max="7" width="9.875" style="104" customWidth="1"/>
    <col min="8" max="8" width="17.625" style="104" customWidth="1"/>
    <col min="9" max="9" width="12.625" style="104" customWidth="1"/>
    <col min="10" max="10" width="11" style="104" customWidth="1"/>
    <col min="11" max="12" width="8.75" style="104" customWidth="1"/>
    <col min="13" max="13" width="8.25" style="104" bestFit="1" customWidth="1"/>
    <col min="14" max="14" width="13.25" style="104" customWidth="1"/>
    <col min="15" max="15" width="18" style="104" customWidth="1"/>
    <col min="16" max="16" width="16.875" style="104" customWidth="1"/>
    <col min="17" max="17" width="19.625" style="104" customWidth="1"/>
    <col min="18" max="18" width="28.125" style="104" customWidth="1"/>
    <col min="19" max="19" width="13.875" style="104" customWidth="1"/>
    <col min="20" max="20" width="17.75" style="104" customWidth="1"/>
    <col min="21" max="21" width="16.375" style="104" customWidth="1"/>
    <col min="22" max="22" width="11.375" style="104" customWidth="1"/>
    <col min="23" max="23" width="18.875" style="104" customWidth="1"/>
    <col min="24" max="24" width="36" style="104" bestFit="1" customWidth="1"/>
    <col min="25" max="26" width="9.125" style="104"/>
    <col min="27" max="27" width="9.125" style="403"/>
    <col min="28" max="28" width="14.125" style="403" customWidth="1"/>
    <col min="29" max="31" width="9.125" style="403" customWidth="1"/>
    <col min="32" max="16384" width="9.125" style="403"/>
  </cols>
  <sheetData>
    <row r="1" spans="1:26" ht="9" customHeight="1" x14ac:dyDescent="0.25">
      <c r="O1" s="104" t="s">
        <v>79</v>
      </c>
    </row>
    <row r="3" spans="1:26" ht="22.6" customHeight="1" thickBot="1" x14ac:dyDescent="0.5">
      <c r="B3" s="224" t="s">
        <v>164</v>
      </c>
      <c r="C3" s="33"/>
      <c r="D3" s="33"/>
      <c r="E3" s="33"/>
      <c r="F3" s="33"/>
      <c r="G3" s="33"/>
      <c r="H3" s="33"/>
      <c r="I3" s="33"/>
      <c r="J3" s="33"/>
      <c r="K3" s="33"/>
      <c r="L3" s="33"/>
      <c r="M3" s="33"/>
      <c r="N3" s="33"/>
      <c r="O3" s="33"/>
      <c r="P3" s="33"/>
      <c r="Q3" s="34"/>
      <c r="R3" s="33"/>
      <c r="S3" s="33"/>
    </row>
    <row r="4" spans="1:26" ht="22.6" customHeight="1" thickTop="1" x14ac:dyDescent="0.4">
      <c r="B4" s="631" t="s">
        <v>321</v>
      </c>
      <c r="C4" s="631"/>
      <c r="D4" s="33"/>
      <c r="E4" s="33"/>
      <c r="F4" s="33"/>
      <c r="G4" s="33"/>
      <c r="H4" s="33"/>
      <c r="I4" s="33"/>
      <c r="J4" s="33"/>
      <c r="K4" s="33"/>
      <c r="L4" s="33"/>
      <c r="M4" s="33"/>
      <c r="N4" s="33"/>
      <c r="O4" s="33"/>
      <c r="P4" s="33"/>
      <c r="Q4" s="34"/>
      <c r="R4" s="33"/>
      <c r="S4" s="33"/>
    </row>
    <row r="5" spans="1:26" ht="18.350000000000001" thickBot="1" x14ac:dyDescent="0.45">
      <c r="B5" s="632"/>
      <c r="C5" s="632"/>
      <c r="D5" s="33"/>
      <c r="E5" s="33"/>
      <c r="F5" s="33"/>
      <c r="G5" s="33"/>
      <c r="H5" s="33"/>
      <c r="I5" s="33"/>
      <c r="J5" s="33"/>
      <c r="K5" s="33"/>
      <c r="L5" s="33"/>
      <c r="M5" s="33"/>
      <c r="N5" s="33"/>
      <c r="O5" s="33"/>
      <c r="P5" s="33"/>
      <c r="Q5" s="34"/>
      <c r="R5" s="33"/>
      <c r="S5" s="33"/>
    </row>
    <row r="6" spans="1:26" s="36" customFormat="1" ht="18.350000000000001" thickBot="1" x14ac:dyDescent="0.3">
      <c r="A6" s="35"/>
      <c r="B6" s="206"/>
      <c r="C6" s="628" t="s">
        <v>61</v>
      </c>
      <c r="D6" s="629"/>
      <c r="E6" s="629"/>
      <c r="F6" s="629"/>
      <c r="G6" s="629"/>
      <c r="H6" s="629"/>
      <c r="I6" s="630"/>
      <c r="J6" s="628" t="s">
        <v>17</v>
      </c>
      <c r="K6" s="629"/>
      <c r="L6" s="629"/>
      <c r="M6" s="630"/>
      <c r="N6" s="628" t="s">
        <v>18</v>
      </c>
      <c r="O6" s="629"/>
      <c r="P6" s="630"/>
      <c r="Q6" s="628" t="s">
        <v>23</v>
      </c>
      <c r="R6" s="629"/>
      <c r="S6" s="630"/>
      <c r="T6" s="104"/>
      <c r="U6" s="104"/>
      <c r="V6" s="104"/>
      <c r="W6" s="104"/>
      <c r="X6" s="104"/>
      <c r="Y6" s="104"/>
      <c r="Z6" s="35"/>
    </row>
    <row r="7" spans="1:26" ht="91.05" thickBot="1" x14ac:dyDescent="0.3">
      <c r="B7" s="207" t="s">
        <v>55</v>
      </c>
      <c r="C7" s="421" t="s">
        <v>16</v>
      </c>
      <c r="D7" s="208" t="s">
        <v>56</v>
      </c>
      <c r="E7" s="208" t="s">
        <v>60</v>
      </c>
      <c r="F7" s="208" t="s">
        <v>418</v>
      </c>
      <c r="G7" s="208" t="s">
        <v>161</v>
      </c>
      <c r="H7" s="208" t="s">
        <v>52</v>
      </c>
      <c r="I7" s="209" t="s">
        <v>49</v>
      </c>
      <c r="J7" s="214" t="s">
        <v>162</v>
      </c>
      <c r="K7" s="214"/>
      <c r="L7" s="214" t="s">
        <v>8</v>
      </c>
      <c r="M7" s="214" t="s">
        <v>35</v>
      </c>
      <c r="N7" s="214" t="s">
        <v>162</v>
      </c>
      <c r="O7" s="214" t="s">
        <v>8</v>
      </c>
      <c r="P7" s="214" t="s">
        <v>54</v>
      </c>
      <c r="Q7" s="214" t="s">
        <v>30</v>
      </c>
      <c r="R7" s="214" t="s">
        <v>8</v>
      </c>
      <c r="S7" s="214" t="s">
        <v>64</v>
      </c>
      <c r="T7" s="35"/>
      <c r="U7" s="35"/>
      <c r="V7" s="35"/>
      <c r="W7" s="35"/>
      <c r="X7" s="35"/>
      <c r="Y7" s="35"/>
    </row>
    <row r="8" spans="1:26" x14ac:dyDescent="0.25">
      <c r="B8" s="24" t="s">
        <v>150</v>
      </c>
      <c r="C8" s="159" t="s">
        <v>47</v>
      </c>
      <c r="D8" s="160" t="s">
        <v>59</v>
      </c>
      <c r="E8" s="160" t="s">
        <v>59</v>
      </c>
      <c r="F8" s="160" t="s">
        <v>414</v>
      </c>
      <c r="G8" s="567" t="s">
        <v>59</v>
      </c>
      <c r="H8" s="160" t="s">
        <v>81</v>
      </c>
      <c r="I8" s="161" t="s">
        <v>51</v>
      </c>
      <c r="J8" s="422">
        <f t="shared" ref="J8:J28" ca="1" si="0">IFERROR(OFFSET($B$40,MATCH(C8,Cable_Types,0),MATCH(D8,Failure_Range,0))*OFFSET($S$46,MATCH(F8,Burial_Depth,0),0),"----")</f>
        <v>1.5799999999999999E-4</v>
      </c>
      <c r="K8" s="334"/>
      <c r="L8" s="334">
        <f t="shared" ref="L8:L28" ca="1" si="1">IFERROR(IF($G8=$F$40,OFFSET($F$40,MATCH(C8,Cable_Types,0),0),OFFSET($G$40,MATCH(C8,Cable_Types,0),0)),"----")</f>
        <v>65</v>
      </c>
      <c r="M8" s="335">
        <f t="shared" ref="M8:M17" ca="1" si="2">IFERROR((OFFSET($P$40,MATCH(H8,$O$41:$O$52,0),0))*OFFSET($S$40,MATCH(I8,Cable_Bundling,0),0),"----")</f>
        <v>0</v>
      </c>
      <c r="N8" s="334">
        <f t="shared" ref="N8:N28" ca="1" si="3">IFERROR(OFFSET($G$40,MATCH(C8,Cable_Types,0),MATCH(D8,Failure_Range,0))*OFFSET($V$40,MATCH(E8,Installation_Risk,0),0),"----")</f>
        <v>2.05E-4</v>
      </c>
      <c r="O8" s="334">
        <f t="shared" ref="O8:O28" ca="1" si="4">IFERROR(IF($G8=$K$40,OFFSET($K$40,MATCH(C8,Cable_Types,0),0),OFFSET($L$40,MATCH(C8,Cable_Types,0),0)),"----")</f>
        <v>65</v>
      </c>
      <c r="P8" s="335">
        <f t="shared" ref="P8:P33" ca="1" si="5">IFERROR((OFFSET($P$40,MATCH(H8,$O$41:$O$52,0),0))*OFFSET($S$40,MATCH(I8,Cable_Bundling,0),0),"----")</f>
        <v>0</v>
      </c>
      <c r="Q8" s="334">
        <f ca="1">IFERROR(J8+N8,"----")</f>
        <v>3.6299999999999999E-4</v>
      </c>
      <c r="R8" s="334">
        <f ca="1">IFERROR(((J8*L8)+(N8*O8))/(J8+N8),"----")</f>
        <v>65</v>
      </c>
      <c r="S8" s="337">
        <f ca="1">IFERROR(((M8*J8*L8)+(P8*N8*O8))/((J8*L8)+(O8*N8)),"----")</f>
        <v>0</v>
      </c>
    </row>
    <row r="9" spans="1:26" x14ac:dyDescent="0.25">
      <c r="B9" s="25" t="s">
        <v>151</v>
      </c>
      <c r="C9" s="162" t="s">
        <v>48</v>
      </c>
      <c r="D9" s="163" t="s">
        <v>59</v>
      </c>
      <c r="E9" s="163" t="s">
        <v>59</v>
      </c>
      <c r="F9" s="163" t="s">
        <v>414</v>
      </c>
      <c r="G9" s="173" t="s">
        <v>59</v>
      </c>
      <c r="H9" s="163" t="s">
        <v>81</v>
      </c>
      <c r="I9" s="164" t="s">
        <v>51</v>
      </c>
      <c r="J9" s="333">
        <f t="shared" ca="1" si="0"/>
        <v>4.5300000000000001E-4</v>
      </c>
      <c r="K9" s="336"/>
      <c r="L9" s="336">
        <f t="shared" ca="1" si="1"/>
        <v>40</v>
      </c>
      <c r="M9" s="338">
        <f t="shared" ca="1" si="2"/>
        <v>0</v>
      </c>
      <c r="N9" s="336">
        <f t="shared" ca="1" si="3"/>
        <v>3.0000000000000003E-4</v>
      </c>
      <c r="O9" s="336">
        <f t="shared" ca="1" si="4"/>
        <v>40</v>
      </c>
      <c r="P9" s="338">
        <f t="shared" ca="1" si="5"/>
        <v>0</v>
      </c>
      <c r="Q9" s="336">
        <f t="shared" ref="Q9:Q13" ca="1" si="6">IFERROR(J9+N9,"----")</f>
        <v>7.5299999999999998E-4</v>
      </c>
      <c r="R9" s="336">
        <f t="shared" ref="R9:R13" ca="1" si="7">IFERROR(((J9*L9)+(N9*O9))/(J9+N9),"----")</f>
        <v>40</v>
      </c>
      <c r="S9" s="339">
        <f t="shared" ref="S9" ca="1" si="8">IFERROR(((M9*J9*L9)+(P9*N9*O9))/((J9*L9)+(O9*N9)),"----")</f>
        <v>0</v>
      </c>
    </row>
    <row r="10" spans="1:26" x14ac:dyDescent="0.25">
      <c r="B10" s="25" t="s">
        <v>147</v>
      </c>
      <c r="C10" s="162" t="s">
        <v>47</v>
      </c>
      <c r="D10" s="163" t="s">
        <v>57</v>
      </c>
      <c r="E10" s="163" t="s">
        <v>59</v>
      </c>
      <c r="F10" s="163" t="s">
        <v>414</v>
      </c>
      <c r="G10" s="173" t="s">
        <v>59</v>
      </c>
      <c r="H10" s="163" t="s">
        <v>80</v>
      </c>
      <c r="I10" s="164" t="s">
        <v>51</v>
      </c>
      <c r="J10" s="333">
        <f t="shared" ca="1" si="0"/>
        <v>2.3699999999999999E-4</v>
      </c>
      <c r="K10" s="336"/>
      <c r="L10" s="336">
        <f t="shared" ca="1" si="1"/>
        <v>65</v>
      </c>
      <c r="M10" s="338">
        <f t="shared" ca="1" si="2"/>
        <v>0</v>
      </c>
      <c r="N10" s="336">
        <f t="shared" ca="1" si="3"/>
        <v>3.0749999999999999E-4</v>
      </c>
      <c r="O10" s="336">
        <f t="shared" ca="1" si="4"/>
        <v>65</v>
      </c>
      <c r="P10" s="338">
        <f t="shared" ca="1" si="5"/>
        <v>0</v>
      </c>
      <c r="Q10" s="336">
        <f ca="1">IFERROR(J10+N10,"----")</f>
        <v>5.4449999999999995E-4</v>
      </c>
      <c r="R10" s="336">
        <f ca="1">IFERROR(((J10*L10)+(N10*O10))/(J10+N10),"----")</f>
        <v>65</v>
      </c>
      <c r="S10" s="339">
        <f ca="1">IFERROR(((M10*J10*L10)+(P10*N10*O10))/((J10*L10)+(O10*N10)),"----")</f>
        <v>0</v>
      </c>
    </row>
    <row r="11" spans="1:26" x14ac:dyDescent="0.25">
      <c r="B11" s="25" t="s">
        <v>148</v>
      </c>
      <c r="C11" s="162" t="s">
        <v>48</v>
      </c>
      <c r="D11" s="163" t="s">
        <v>59</v>
      </c>
      <c r="E11" s="163" t="s">
        <v>59</v>
      </c>
      <c r="F11" s="163" t="s">
        <v>414</v>
      </c>
      <c r="G11" s="173" t="s">
        <v>59</v>
      </c>
      <c r="H11" s="163" t="s">
        <v>80</v>
      </c>
      <c r="I11" s="164" t="s">
        <v>51</v>
      </c>
      <c r="J11" s="333">
        <f t="shared" ca="1" si="0"/>
        <v>4.5300000000000001E-4</v>
      </c>
      <c r="K11" s="336"/>
      <c r="L11" s="336">
        <f t="shared" ca="1" si="1"/>
        <v>40</v>
      </c>
      <c r="M11" s="338">
        <f t="shared" ca="1" si="2"/>
        <v>0</v>
      </c>
      <c r="N11" s="336">
        <f t="shared" ca="1" si="3"/>
        <v>3.0000000000000003E-4</v>
      </c>
      <c r="O11" s="336">
        <f t="shared" ca="1" si="4"/>
        <v>40</v>
      </c>
      <c r="P11" s="338">
        <f t="shared" ca="1" si="5"/>
        <v>0</v>
      </c>
      <c r="Q11" s="336">
        <f t="shared" ca="1" si="6"/>
        <v>7.5299999999999998E-4</v>
      </c>
      <c r="R11" s="336">
        <f t="shared" ca="1" si="7"/>
        <v>40</v>
      </c>
      <c r="S11" s="339">
        <f t="shared" ref="S11:S13" ca="1" si="9">IFERROR(((M11*J11*L11)+(P11*N11*O11))/((J11*L11)+(O11*N11)),"----")</f>
        <v>0</v>
      </c>
    </row>
    <row r="12" spans="1:26" x14ac:dyDescent="0.25">
      <c r="B12" s="25" t="s">
        <v>149</v>
      </c>
      <c r="C12" s="162" t="s">
        <v>152</v>
      </c>
      <c r="D12" s="163" t="s">
        <v>59</v>
      </c>
      <c r="E12" s="163" t="s">
        <v>58</v>
      </c>
      <c r="F12" s="163" t="s">
        <v>414</v>
      </c>
      <c r="G12" s="173" t="s">
        <v>59</v>
      </c>
      <c r="H12" s="163" t="s">
        <v>80</v>
      </c>
      <c r="I12" s="164" t="s">
        <v>51</v>
      </c>
      <c r="J12" s="333">
        <f t="shared" ca="1" si="0"/>
        <v>2.1000000000000001E-4</v>
      </c>
      <c r="K12" s="336"/>
      <c r="L12" s="336">
        <f t="shared" ca="1" si="1"/>
        <v>120</v>
      </c>
      <c r="M12" s="338">
        <f t="shared" ca="1" si="2"/>
        <v>0</v>
      </c>
      <c r="N12" s="336">
        <f t="shared" ca="1" si="3"/>
        <v>2.1600000000000002E-4</v>
      </c>
      <c r="O12" s="336">
        <f t="shared" ca="1" si="4"/>
        <v>120</v>
      </c>
      <c r="P12" s="338">
        <f t="shared" ca="1" si="5"/>
        <v>0</v>
      </c>
      <c r="Q12" s="336">
        <f t="shared" ca="1" si="6"/>
        <v>4.2600000000000005E-4</v>
      </c>
      <c r="R12" s="336">
        <f t="shared" ca="1" si="7"/>
        <v>119.99999999999999</v>
      </c>
      <c r="S12" s="339">
        <f t="shared" ca="1" si="9"/>
        <v>0</v>
      </c>
    </row>
    <row r="13" spans="1:26" x14ac:dyDescent="0.25">
      <c r="B13" s="25" t="s">
        <v>146</v>
      </c>
      <c r="C13" s="162" t="s">
        <v>44</v>
      </c>
      <c r="D13" s="163" t="s">
        <v>59</v>
      </c>
      <c r="E13" s="163" t="s">
        <v>59</v>
      </c>
      <c r="F13" s="163" t="s">
        <v>414</v>
      </c>
      <c r="G13" s="173" t="s">
        <v>59</v>
      </c>
      <c r="H13" s="163" t="s">
        <v>80</v>
      </c>
      <c r="I13" s="164" t="s">
        <v>51</v>
      </c>
      <c r="J13" s="333">
        <f t="shared" ca="1" si="0"/>
        <v>4.5300000000000001E-4</v>
      </c>
      <c r="K13" s="336"/>
      <c r="L13" s="336">
        <f t="shared" ca="1" si="1"/>
        <v>20</v>
      </c>
      <c r="M13" s="338">
        <f t="shared" ca="1" si="2"/>
        <v>0</v>
      </c>
      <c r="N13" s="336">
        <f t="shared" ca="1" si="3"/>
        <v>3.0000000000000003E-4</v>
      </c>
      <c r="O13" s="336">
        <f t="shared" ca="1" si="4"/>
        <v>20</v>
      </c>
      <c r="P13" s="338">
        <f t="shared" ca="1" si="5"/>
        <v>0</v>
      </c>
      <c r="Q13" s="336">
        <f t="shared" ca="1" si="6"/>
        <v>7.5299999999999998E-4</v>
      </c>
      <c r="R13" s="336">
        <f t="shared" ca="1" si="7"/>
        <v>20</v>
      </c>
      <c r="S13" s="339">
        <f t="shared" ca="1" si="9"/>
        <v>0</v>
      </c>
    </row>
    <row r="14" spans="1:26" x14ac:dyDescent="0.25">
      <c r="B14" s="25" t="s">
        <v>256</v>
      </c>
      <c r="C14" s="162" t="s">
        <v>256</v>
      </c>
      <c r="D14" s="163" t="s">
        <v>59</v>
      </c>
      <c r="E14" s="163" t="s">
        <v>59</v>
      </c>
      <c r="F14" s="163" t="s">
        <v>414</v>
      </c>
      <c r="G14" s="173" t="s">
        <v>59</v>
      </c>
      <c r="H14" s="163" t="s">
        <v>81</v>
      </c>
      <c r="I14" s="164" t="s">
        <v>51</v>
      </c>
      <c r="J14" s="333">
        <f t="shared" ca="1" si="0"/>
        <v>2.1000000000000001E-4</v>
      </c>
      <c r="K14" s="336"/>
      <c r="L14" s="336">
        <f t="shared" ca="1" si="1"/>
        <v>90</v>
      </c>
      <c r="M14" s="338">
        <f t="shared" ca="1" si="2"/>
        <v>0</v>
      </c>
      <c r="N14" s="336">
        <f t="shared" ca="1" si="3"/>
        <v>2.7E-4</v>
      </c>
      <c r="O14" s="336">
        <f t="shared" ca="1" si="4"/>
        <v>65</v>
      </c>
      <c r="P14" s="338">
        <f t="shared" ca="1" si="5"/>
        <v>0</v>
      </c>
      <c r="Q14" s="336">
        <f t="shared" ref="Q14:Q21" ca="1" si="10">IFERROR(J14+N14,"----")</f>
        <v>4.8000000000000001E-4</v>
      </c>
      <c r="R14" s="336">
        <f t="shared" ref="R14:R20" ca="1" si="11">IFERROR(((J14*L14)+(N14*O14))/(J14+N14),"----")</f>
        <v>75.937499999999986</v>
      </c>
      <c r="S14" s="339">
        <f ca="1">IFERROR(((M14*J14*L14)+(P14*N14*O14))/((J14*L14)+(O14*N14)),"----")</f>
        <v>0</v>
      </c>
    </row>
    <row r="15" spans="1:26" x14ac:dyDescent="0.25">
      <c r="B15" s="25" t="s">
        <v>257</v>
      </c>
      <c r="C15" s="162" t="s">
        <v>44</v>
      </c>
      <c r="D15" s="163" t="s">
        <v>59</v>
      </c>
      <c r="E15" s="163" t="s">
        <v>59</v>
      </c>
      <c r="F15" s="163" t="s">
        <v>414</v>
      </c>
      <c r="G15" s="173" t="s">
        <v>59</v>
      </c>
      <c r="H15" s="163" t="s">
        <v>63</v>
      </c>
      <c r="I15" s="164" t="s">
        <v>51</v>
      </c>
      <c r="J15" s="333">
        <f t="shared" ca="1" si="0"/>
        <v>4.5300000000000001E-4</v>
      </c>
      <c r="K15" s="336"/>
      <c r="L15" s="336">
        <f t="shared" ca="1" si="1"/>
        <v>20</v>
      </c>
      <c r="M15" s="338">
        <f t="shared" ca="1" si="2"/>
        <v>0.4975</v>
      </c>
      <c r="N15" s="336">
        <f t="shared" ca="1" si="3"/>
        <v>3.0000000000000003E-4</v>
      </c>
      <c r="O15" s="336">
        <f t="shared" ca="1" si="4"/>
        <v>20</v>
      </c>
      <c r="P15" s="338">
        <f t="shared" ca="1" si="5"/>
        <v>0.4975</v>
      </c>
      <c r="Q15" s="336">
        <f t="shared" ca="1" si="10"/>
        <v>7.5299999999999998E-4</v>
      </c>
      <c r="R15" s="336">
        <f t="shared" ca="1" si="11"/>
        <v>20</v>
      </c>
      <c r="S15" s="339">
        <f t="shared" ref="S15:S21" ca="1" si="12">IFERROR(((M15*J15*L15)+(P15*N15*O15))/((J15*L15)+(O15*N15)),"----")</f>
        <v>0.49750000000000005</v>
      </c>
    </row>
    <row r="16" spans="1:26" x14ac:dyDescent="0.25">
      <c r="B16" s="25" t="s">
        <v>252</v>
      </c>
      <c r="C16" s="162" t="s">
        <v>399</v>
      </c>
      <c r="D16" s="163" t="s">
        <v>59</v>
      </c>
      <c r="E16" s="163" t="s">
        <v>59</v>
      </c>
      <c r="F16" s="163" t="s">
        <v>414</v>
      </c>
      <c r="G16" s="173" t="s">
        <v>59</v>
      </c>
      <c r="H16" s="163" t="s">
        <v>63</v>
      </c>
      <c r="I16" s="164" t="s">
        <v>51</v>
      </c>
      <c r="J16" s="333">
        <f t="shared" ca="1" si="0"/>
        <v>2.1000000000000001E-4</v>
      </c>
      <c r="K16" s="336"/>
      <c r="L16" s="336">
        <f t="shared" ca="1" si="1"/>
        <v>90</v>
      </c>
      <c r="M16" s="338">
        <f t="shared" ca="1" si="2"/>
        <v>0.4975</v>
      </c>
      <c r="N16" s="336">
        <f t="shared" ca="1" si="3"/>
        <v>2.7E-4</v>
      </c>
      <c r="O16" s="336">
        <f t="shared" ca="1" si="4"/>
        <v>65</v>
      </c>
      <c r="P16" s="338">
        <f t="shared" ca="1" si="5"/>
        <v>0.4975</v>
      </c>
      <c r="Q16" s="336">
        <f t="shared" ca="1" si="10"/>
        <v>4.8000000000000001E-4</v>
      </c>
      <c r="R16" s="336">
        <f t="shared" ca="1" si="11"/>
        <v>75.937499999999986</v>
      </c>
      <c r="S16" s="339">
        <f t="shared" ca="1" si="12"/>
        <v>0.49750000000000005</v>
      </c>
    </row>
    <row r="17" spans="1:26" x14ac:dyDescent="0.25">
      <c r="B17" s="25" t="s">
        <v>255</v>
      </c>
      <c r="C17" s="162" t="s">
        <v>44</v>
      </c>
      <c r="D17" s="163" t="s">
        <v>59</v>
      </c>
      <c r="E17" s="163" t="s">
        <v>59</v>
      </c>
      <c r="F17" s="163" t="s">
        <v>414</v>
      </c>
      <c r="G17" s="173" t="s">
        <v>59</v>
      </c>
      <c r="H17" s="163" t="s">
        <v>63</v>
      </c>
      <c r="I17" s="164" t="s">
        <v>51</v>
      </c>
      <c r="J17" s="333">
        <f t="shared" ca="1" si="0"/>
        <v>4.5300000000000001E-4</v>
      </c>
      <c r="K17" s="336"/>
      <c r="L17" s="336">
        <f t="shared" ca="1" si="1"/>
        <v>20</v>
      </c>
      <c r="M17" s="338">
        <f t="shared" ca="1" si="2"/>
        <v>0.4975</v>
      </c>
      <c r="N17" s="336">
        <f t="shared" ca="1" si="3"/>
        <v>3.0000000000000003E-4</v>
      </c>
      <c r="O17" s="336">
        <f t="shared" ca="1" si="4"/>
        <v>20</v>
      </c>
      <c r="P17" s="338">
        <f t="shared" ca="1" si="5"/>
        <v>0.4975</v>
      </c>
      <c r="Q17" s="336">
        <f t="shared" ca="1" si="10"/>
        <v>7.5299999999999998E-4</v>
      </c>
      <c r="R17" s="336">
        <f t="shared" ca="1" si="11"/>
        <v>20</v>
      </c>
      <c r="S17" s="339">
        <f t="shared" ca="1" si="12"/>
        <v>0.49750000000000005</v>
      </c>
    </row>
    <row r="18" spans="1:26" x14ac:dyDescent="0.25">
      <c r="B18" s="25" t="s">
        <v>253</v>
      </c>
      <c r="C18" s="162" t="s">
        <v>45</v>
      </c>
      <c r="D18" s="163" t="s">
        <v>59</v>
      </c>
      <c r="E18" s="163" t="s">
        <v>59</v>
      </c>
      <c r="F18" s="163" t="s">
        <v>414</v>
      </c>
      <c r="G18" s="173" t="s">
        <v>59</v>
      </c>
      <c r="H18" s="163" t="s">
        <v>81</v>
      </c>
      <c r="I18" s="164" t="s">
        <v>51</v>
      </c>
      <c r="J18" s="333">
        <f t="shared" ca="1" si="0"/>
        <v>4.5300000000000001E-4</v>
      </c>
      <c r="K18" s="336"/>
      <c r="L18" s="336">
        <f t="shared" ca="1" si="1"/>
        <v>20</v>
      </c>
      <c r="M18" s="338">
        <v>0</v>
      </c>
      <c r="N18" s="336">
        <f t="shared" ca="1" si="3"/>
        <v>3.0000000000000003E-4</v>
      </c>
      <c r="O18" s="336">
        <f t="shared" ca="1" si="4"/>
        <v>20</v>
      </c>
      <c r="P18" s="338">
        <f t="shared" ca="1" si="5"/>
        <v>0</v>
      </c>
      <c r="Q18" s="336">
        <f t="shared" ca="1" si="10"/>
        <v>7.5299999999999998E-4</v>
      </c>
      <c r="R18" s="336">
        <f t="shared" ca="1" si="11"/>
        <v>20</v>
      </c>
      <c r="S18" s="339">
        <f t="shared" ca="1" si="12"/>
        <v>0</v>
      </c>
    </row>
    <row r="19" spans="1:26" x14ac:dyDescent="0.25">
      <c r="B19" s="25" t="s">
        <v>254</v>
      </c>
      <c r="C19" s="162" t="s">
        <v>45</v>
      </c>
      <c r="D19" s="163" t="s">
        <v>59</v>
      </c>
      <c r="E19" s="163" t="s">
        <v>59</v>
      </c>
      <c r="F19" s="163" t="s">
        <v>414</v>
      </c>
      <c r="G19" s="173" t="s">
        <v>59</v>
      </c>
      <c r="H19" s="163" t="s">
        <v>81</v>
      </c>
      <c r="I19" s="164" t="s">
        <v>51</v>
      </c>
      <c r="J19" s="333">
        <f t="shared" ca="1" si="0"/>
        <v>4.5300000000000001E-4</v>
      </c>
      <c r="K19" s="336"/>
      <c r="L19" s="336">
        <f t="shared" ca="1" si="1"/>
        <v>20</v>
      </c>
      <c r="M19" s="338">
        <v>0</v>
      </c>
      <c r="N19" s="336">
        <f t="shared" ca="1" si="3"/>
        <v>3.0000000000000003E-4</v>
      </c>
      <c r="O19" s="336">
        <f t="shared" ca="1" si="4"/>
        <v>20</v>
      </c>
      <c r="P19" s="338">
        <f t="shared" ca="1" si="5"/>
        <v>0</v>
      </c>
      <c r="Q19" s="336">
        <f t="shared" ref="Q19" ca="1" si="13">IFERROR(J19+N19,"----")</f>
        <v>7.5299999999999998E-4</v>
      </c>
      <c r="R19" s="336">
        <f t="shared" ref="R19" ca="1" si="14">IFERROR(((J19*L19)+(N19*O19))/(J19+N19),"----")</f>
        <v>20</v>
      </c>
      <c r="S19" s="339">
        <f t="shared" ref="S19" ca="1" si="15">IFERROR(((M19*J19*L19)+(P19*N19*O19))/((J19*L19)+(O19*N19)),"----")</f>
        <v>0</v>
      </c>
    </row>
    <row r="20" spans="1:26" x14ac:dyDescent="0.25">
      <c r="B20" s="25" t="s">
        <v>401</v>
      </c>
      <c r="C20" s="162" t="s">
        <v>45</v>
      </c>
      <c r="D20" s="397" t="s">
        <v>58</v>
      </c>
      <c r="E20" s="163" t="s">
        <v>59</v>
      </c>
      <c r="F20" s="163" t="s">
        <v>414</v>
      </c>
      <c r="G20" s="173" t="s">
        <v>59</v>
      </c>
      <c r="H20" s="163" t="s">
        <v>80</v>
      </c>
      <c r="I20" s="164" t="s">
        <v>51</v>
      </c>
      <c r="J20" s="333">
        <f t="shared" ca="1" si="0"/>
        <v>3.3974999999999999E-4</v>
      </c>
      <c r="K20" s="336"/>
      <c r="L20" s="336">
        <f t="shared" ca="1" si="1"/>
        <v>20</v>
      </c>
      <c r="M20" s="338">
        <f t="shared" ref="M20:M33" ca="1" si="16">IFERROR((OFFSET($P$40,MATCH(H20,$O$41:$O$52,0),0))*OFFSET($S$40,MATCH(I20,Cable_Bundling,0),0),"----")</f>
        <v>0</v>
      </c>
      <c r="N20" s="336">
        <f t="shared" ca="1" si="3"/>
        <v>2.2500000000000002E-4</v>
      </c>
      <c r="O20" s="336">
        <f t="shared" ca="1" si="4"/>
        <v>20</v>
      </c>
      <c r="P20" s="338">
        <f t="shared" ca="1" si="5"/>
        <v>0</v>
      </c>
      <c r="Q20" s="336">
        <f t="shared" ca="1" si="10"/>
        <v>5.6475000000000004E-4</v>
      </c>
      <c r="R20" s="336">
        <f t="shared" ca="1" si="11"/>
        <v>19.999999999999996</v>
      </c>
      <c r="S20" s="339">
        <f t="shared" ca="1" si="12"/>
        <v>0</v>
      </c>
    </row>
    <row r="21" spans="1:26" s="125" customFormat="1" x14ac:dyDescent="0.25">
      <c r="A21" s="126"/>
      <c r="B21" s="25" t="s">
        <v>403</v>
      </c>
      <c r="C21" s="162" t="s">
        <v>45</v>
      </c>
      <c r="D21" s="397" t="s">
        <v>58</v>
      </c>
      <c r="E21" s="163" t="s">
        <v>59</v>
      </c>
      <c r="F21" s="163" t="s">
        <v>414</v>
      </c>
      <c r="G21" s="173" t="s">
        <v>59</v>
      </c>
      <c r="H21" s="163" t="s">
        <v>81</v>
      </c>
      <c r="I21" s="164" t="s">
        <v>51</v>
      </c>
      <c r="J21" s="483">
        <f t="shared" ca="1" si="0"/>
        <v>3.3974999999999999E-4</v>
      </c>
      <c r="K21" s="484"/>
      <c r="L21" s="484">
        <f t="shared" ca="1" si="1"/>
        <v>20</v>
      </c>
      <c r="M21" s="485">
        <f t="shared" ca="1" si="16"/>
        <v>0</v>
      </c>
      <c r="N21" s="484">
        <f t="shared" ca="1" si="3"/>
        <v>2.2500000000000002E-4</v>
      </c>
      <c r="O21" s="484">
        <f t="shared" ca="1" si="4"/>
        <v>20</v>
      </c>
      <c r="P21" s="485">
        <f t="shared" ca="1" si="5"/>
        <v>0</v>
      </c>
      <c r="Q21" s="484">
        <f t="shared" ca="1" si="10"/>
        <v>5.6475000000000004E-4</v>
      </c>
      <c r="R21" s="484">
        <f ca="1">IFERROR(((J21*L21)+(N21*O21))/(J21+N21),"----")</f>
        <v>19.999999999999996</v>
      </c>
      <c r="S21" s="486">
        <f t="shared" ca="1" si="12"/>
        <v>0</v>
      </c>
      <c r="T21" s="126"/>
      <c r="U21" s="126"/>
      <c r="V21" s="126"/>
      <c r="W21" s="126"/>
      <c r="X21" s="126"/>
      <c r="Y21" s="126"/>
      <c r="Z21" s="126"/>
    </row>
    <row r="22" spans="1:26" s="125" customFormat="1" x14ac:dyDescent="0.25">
      <c r="A22" s="126"/>
      <c r="B22" s="482" t="s">
        <v>402</v>
      </c>
      <c r="C22" s="162" t="s">
        <v>406</v>
      </c>
      <c r="D22" s="397" t="s">
        <v>58</v>
      </c>
      <c r="E22" s="163" t="s">
        <v>59</v>
      </c>
      <c r="F22" s="163" t="s">
        <v>414</v>
      </c>
      <c r="G22" s="173" t="s">
        <v>59</v>
      </c>
      <c r="H22" s="163" t="s">
        <v>81</v>
      </c>
      <c r="I22" s="164" t="s">
        <v>50</v>
      </c>
      <c r="J22" s="483">
        <f t="shared" ca="1" si="0"/>
        <v>1.5750000000000001E-4</v>
      </c>
      <c r="K22" s="484"/>
      <c r="L22" s="484">
        <f t="shared" ca="1" si="1"/>
        <v>65</v>
      </c>
      <c r="M22" s="485">
        <f t="shared" ca="1" si="16"/>
        <v>0</v>
      </c>
      <c r="N22" s="484">
        <f t="shared" ca="1" si="3"/>
        <v>2.0249999999999999E-4</v>
      </c>
      <c r="O22" s="484">
        <f t="shared" ca="1" si="4"/>
        <v>65</v>
      </c>
      <c r="P22" s="485">
        <f t="shared" ca="1" si="5"/>
        <v>0</v>
      </c>
      <c r="Q22" s="484">
        <f t="shared" ref="Q22:Q24" ca="1" si="17">IFERROR(J22+N22,"----")</f>
        <v>3.5999999999999997E-4</v>
      </c>
      <c r="R22" s="484">
        <f ca="1">IFERROR(((J22*L22)+(N22*O22))/(J22+N22),"----")</f>
        <v>65</v>
      </c>
      <c r="S22" s="486">
        <f t="shared" ref="S22:S24" ca="1" si="18">IFERROR(((M22*J22*L22)+(P22*N22*O22))/((J22*L22)+(O22*N22)),"----")</f>
        <v>0</v>
      </c>
      <c r="T22" s="126"/>
      <c r="U22" s="126"/>
      <c r="V22" s="126"/>
      <c r="W22" s="126"/>
      <c r="X22" s="126"/>
      <c r="Y22" s="126"/>
      <c r="Z22" s="126"/>
    </row>
    <row r="23" spans="1:26" x14ac:dyDescent="0.25">
      <c r="B23" s="482" t="s">
        <v>404</v>
      </c>
      <c r="C23" s="162" t="s">
        <v>44</v>
      </c>
      <c r="D23" s="397" t="s">
        <v>58</v>
      </c>
      <c r="E23" s="163" t="s">
        <v>59</v>
      </c>
      <c r="F23" s="163" t="s">
        <v>414</v>
      </c>
      <c r="G23" s="173" t="s">
        <v>59</v>
      </c>
      <c r="H23" s="163" t="s">
        <v>400</v>
      </c>
      <c r="I23" s="164" t="s">
        <v>51</v>
      </c>
      <c r="J23" s="333">
        <f t="shared" ca="1" si="0"/>
        <v>3.3974999999999999E-4</v>
      </c>
      <c r="K23" s="336"/>
      <c r="L23" s="336">
        <f t="shared" ca="1" si="1"/>
        <v>20</v>
      </c>
      <c r="M23" s="338">
        <f t="shared" ca="1" si="16"/>
        <v>0</v>
      </c>
      <c r="N23" s="336">
        <f t="shared" ca="1" si="3"/>
        <v>2.2500000000000002E-4</v>
      </c>
      <c r="O23" s="336">
        <f t="shared" ca="1" si="4"/>
        <v>20</v>
      </c>
      <c r="P23" s="338">
        <f t="shared" ca="1" si="5"/>
        <v>0</v>
      </c>
      <c r="Q23" s="336">
        <f t="shared" ca="1" si="17"/>
        <v>5.6475000000000004E-4</v>
      </c>
      <c r="R23" s="336">
        <f t="shared" ref="R23:R24" ca="1" si="19">IFERROR(((J23*L23)+(N23*O23))/(J23+N23),"----")</f>
        <v>19.999999999999996</v>
      </c>
      <c r="S23" s="339">
        <f t="shared" ca="1" si="18"/>
        <v>0</v>
      </c>
      <c r="U23" s="479" t="s">
        <v>79</v>
      </c>
    </row>
    <row r="24" spans="1:26" x14ac:dyDescent="0.25">
      <c r="B24" s="482" t="s">
        <v>405</v>
      </c>
      <c r="C24" s="162" t="s">
        <v>44</v>
      </c>
      <c r="D24" s="397" t="s">
        <v>58</v>
      </c>
      <c r="E24" s="163" t="s">
        <v>59</v>
      </c>
      <c r="F24" s="163" t="s">
        <v>414</v>
      </c>
      <c r="G24" s="173" t="s">
        <v>59</v>
      </c>
      <c r="H24" s="163" t="s">
        <v>400</v>
      </c>
      <c r="I24" s="164" t="s">
        <v>50</v>
      </c>
      <c r="J24" s="333">
        <f t="shared" ca="1" si="0"/>
        <v>3.3974999999999999E-4</v>
      </c>
      <c r="K24" s="336"/>
      <c r="L24" s="336">
        <f t="shared" ca="1" si="1"/>
        <v>20</v>
      </c>
      <c r="M24" s="338">
        <f t="shared" ca="1" si="16"/>
        <v>0</v>
      </c>
      <c r="N24" s="336">
        <f t="shared" ca="1" si="3"/>
        <v>2.2500000000000002E-4</v>
      </c>
      <c r="O24" s="336">
        <f t="shared" ca="1" si="4"/>
        <v>20</v>
      </c>
      <c r="P24" s="338">
        <f t="shared" ca="1" si="5"/>
        <v>0</v>
      </c>
      <c r="Q24" s="336">
        <f t="shared" ca="1" si="17"/>
        <v>5.6475000000000004E-4</v>
      </c>
      <c r="R24" s="336">
        <f t="shared" ca="1" si="19"/>
        <v>19.999999999999996</v>
      </c>
      <c r="S24" s="339">
        <f t="shared" ca="1" si="18"/>
        <v>0</v>
      </c>
    </row>
    <row r="25" spans="1:26" x14ac:dyDescent="0.25">
      <c r="B25" s="558" t="s">
        <v>407</v>
      </c>
      <c r="C25" s="162" t="s">
        <v>397</v>
      </c>
      <c r="D25" s="163" t="s">
        <v>59</v>
      </c>
      <c r="E25" s="163" t="s">
        <v>59</v>
      </c>
      <c r="F25" s="163" t="s">
        <v>414</v>
      </c>
      <c r="G25" s="173" t="s">
        <v>59</v>
      </c>
      <c r="H25" s="163" t="s">
        <v>80</v>
      </c>
      <c r="I25" s="164" t="s">
        <v>50</v>
      </c>
      <c r="J25" s="333">
        <f t="shared" ca="1" si="0"/>
        <v>4.5300000000000001E-4</v>
      </c>
      <c r="K25" s="336"/>
      <c r="L25" s="336">
        <f t="shared" ca="1" si="1"/>
        <v>40</v>
      </c>
      <c r="M25" s="338">
        <f t="shared" ca="1" si="16"/>
        <v>0</v>
      </c>
      <c r="N25" s="336">
        <f t="shared" ca="1" si="3"/>
        <v>3.0000000000000003E-4</v>
      </c>
      <c r="O25" s="336">
        <f t="shared" ca="1" si="4"/>
        <v>40</v>
      </c>
      <c r="P25" s="338">
        <f t="shared" ca="1" si="5"/>
        <v>0</v>
      </c>
      <c r="Q25" s="336">
        <f t="shared" ref="Q25" ca="1" si="20">IFERROR(J25+N25,"----")</f>
        <v>7.5299999999999998E-4</v>
      </c>
      <c r="R25" s="336">
        <f t="shared" ref="R25" ca="1" si="21">IFERROR(((J25*L25)+(N25*O25))/(J25+N25),"----")</f>
        <v>40</v>
      </c>
      <c r="S25" s="339">
        <f t="shared" ref="S25" ca="1" si="22">IFERROR(((M25*J25*L25)+(P25*N25*O25))/((J25*L25)+(O25*N25)),"----")</f>
        <v>0</v>
      </c>
    </row>
    <row r="26" spans="1:26" x14ac:dyDescent="0.25">
      <c r="B26" s="559" t="s">
        <v>408</v>
      </c>
      <c r="C26" s="162" t="s">
        <v>397</v>
      </c>
      <c r="D26" s="163" t="s">
        <v>59</v>
      </c>
      <c r="E26" s="163" t="s">
        <v>59</v>
      </c>
      <c r="F26" s="163" t="s">
        <v>414</v>
      </c>
      <c r="G26" s="173" t="s">
        <v>59</v>
      </c>
      <c r="H26" s="163" t="s">
        <v>80</v>
      </c>
      <c r="I26" s="164" t="s">
        <v>50</v>
      </c>
      <c r="J26" s="333">
        <f t="shared" ca="1" si="0"/>
        <v>4.5300000000000001E-4</v>
      </c>
      <c r="K26" s="336"/>
      <c r="L26" s="336">
        <f t="shared" ca="1" si="1"/>
        <v>40</v>
      </c>
      <c r="M26" s="338">
        <f t="shared" ca="1" si="16"/>
        <v>0</v>
      </c>
      <c r="N26" s="336">
        <f t="shared" ca="1" si="3"/>
        <v>3.0000000000000003E-4</v>
      </c>
      <c r="O26" s="336">
        <f t="shared" ca="1" si="4"/>
        <v>40</v>
      </c>
      <c r="P26" s="338">
        <f t="shared" ca="1" si="5"/>
        <v>0</v>
      </c>
      <c r="Q26" s="336">
        <f t="shared" ref="Q26:Q27" ca="1" si="23">IFERROR(J26+N26,"----")</f>
        <v>7.5299999999999998E-4</v>
      </c>
      <c r="R26" s="336">
        <f t="shared" ref="R26:R27" ca="1" si="24">IFERROR(((J26*L26)+(N26*O26))/(J26+N26),"----")</f>
        <v>40</v>
      </c>
      <c r="S26" s="339">
        <f t="shared" ref="S26:S27" ca="1" si="25">IFERROR(((M26*J26*L26)+(P26*N26*O26))/((J26*L26)+(O26*N26)),"----")</f>
        <v>0</v>
      </c>
    </row>
    <row r="27" spans="1:26" x14ac:dyDescent="0.25">
      <c r="B27" s="560" t="s">
        <v>419</v>
      </c>
      <c r="C27" s="162" t="s">
        <v>409</v>
      </c>
      <c r="D27" s="163" t="s">
        <v>59</v>
      </c>
      <c r="E27" s="163" t="s">
        <v>59</v>
      </c>
      <c r="F27" s="163" t="s">
        <v>414</v>
      </c>
      <c r="G27" s="539" t="str">
        <f>IF('NeuConnect Base'!$O$12='NeuConnect Base'!$N$2,'Cable Availability Calcs'!$F$40,IF('NeuConnect Base'!$O$12='NeuConnect Base'!$N$3,'Cable Availability Calcs'!$G$40,"ERROR"))</f>
        <v>Average</v>
      </c>
      <c r="H27" s="163" t="s">
        <v>80</v>
      </c>
      <c r="I27" s="164" t="s">
        <v>50</v>
      </c>
      <c r="J27" s="333">
        <f t="shared" ca="1" si="0"/>
        <v>1.5799999999999999E-4</v>
      </c>
      <c r="K27" s="336"/>
      <c r="L27" s="336">
        <f t="shared" ca="1" si="1"/>
        <v>65</v>
      </c>
      <c r="M27" s="338">
        <f t="shared" ca="1" si="16"/>
        <v>0</v>
      </c>
      <c r="N27" s="336">
        <f t="shared" ca="1" si="3"/>
        <v>2.05E-4</v>
      </c>
      <c r="O27" s="336">
        <f t="shared" ca="1" si="4"/>
        <v>65</v>
      </c>
      <c r="P27" s="338">
        <f t="shared" ca="1" si="5"/>
        <v>0</v>
      </c>
      <c r="Q27" s="336">
        <f t="shared" ca="1" si="23"/>
        <v>3.6299999999999999E-4</v>
      </c>
      <c r="R27" s="336">
        <f t="shared" ca="1" si="24"/>
        <v>65</v>
      </c>
      <c r="S27" s="339">
        <f t="shared" ca="1" si="25"/>
        <v>0</v>
      </c>
    </row>
    <row r="28" spans="1:26" x14ac:dyDescent="0.25">
      <c r="B28" s="560" t="s">
        <v>420</v>
      </c>
      <c r="C28" s="162" t="s">
        <v>409</v>
      </c>
      <c r="D28" s="163" t="s">
        <v>59</v>
      </c>
      <c r="E28" s="163" t="s">
        <v>59</v>
      </c>
      <c r="F28" s="163" t="s">
        <v>415</v>
      </c>
      <c r="G28" s="539" t="str">
        <f>IF('NeuConnect Base'!$O$12='NeuConnect Base'!$N$2,'Cable Availability Calcs'!$F$40,IF('NeuConnect Base'!$O$12='NeuConnect Base'!$N$3,'Cable Availability Calcs'!$G$40,"ERROR"))</f>
        <v>Average</v>
      </c>
      <c r="H28" s="163" t="s">
        <v>80</v>
      </c>
      <c r="I28" s="164" t="s">
        <v>50</v>
      </c>
      <c r="J28" s="333">
        <f t="shared" ca="1" si="0"/>
        <v>1.8959999999999997E-4</v>
      </c>
      <c r="K28" s="336"/>
      <c r="L28" s="336">
        <f t="shared" ca="1" si="1"/>
        <v>65</v>
      </c>
      <c r="M28" s="338">
        <f t="shared" ca="1" si="16"/>
        <v>0</v>
      </c>
      <c r="N28" s="336">
        <f t="shared" ca="1" si="3"/>
        <v>2.05E-4</v>
      </c>
      <c r="O28" s="336">
        <f t="shared" ca="1" si="4"/>
        <v>65</v>
      </c>
      <c r="P28" s="338">
        <f t="shared" ca="1" si="5"/>
        <v>0</v>
      </c>
      <c r="Q28" s="336">
        <f t="shared" ref="Q28" ca="1" si="26">IFERROR(J28+N28,"----")</f>
        <v>3.9459999999999994E-4</v>
      </c>
      <c r="R28" s="336">
        <f t="shared" ref="R28" ca="1" si="27">IFERROR(((J28*L28)+(N28*O28))/(J28+N28),"----")</f>
        <v>65</v>
      </c>
      <c r="S28" s="339">
        <f t="shared" ref="S28" ca="1" si="28">IFERROR(((M28*J28*L28)+(P28*N28*O28))/((J28*L28)+(O28*N28)),"----")</f>
        <v>0</v>
      </c>
    </row>
    <row r="29" spans="1:26" s="125" customFormat="1" x14ac:dyDescent="0.25">
      <c r="A29" s="126"/>
      <c r="B29" s="396" t="s">
        <v>313</v>
      </c>
      <c r="C29" s="162" t="s">
        <v>46</v>
      </c>
      <c r="D29" s="397" t="s">
        <v>59</v>
      </c>
      <c r="E29" s="163" t="s">
        <v>59</v>
      </c>
      <c r="F29" s="163" t="s">
        <v>414</v>
      </c>
      <c r="G29" s="539" t="str">
        <f>IF('Example Project'!$O$12='Example Project'!$N$2,'Cable Availability Calcs'!$F$40,IF('Example Project'!$O$12='Example Project'!$N$3,'Cable Availability Calcs'!$G$40,"ERROR"))</f>
        <v>Average</v>
      </c>
      <c r="H29" s="163" t="s">
        <v>80</v>
      </c>
      <c r="I29" s="164" t="s">
        <v>50</v>
      </c>
      <c r="J29" s="483">
        <f t="shared" ref="J29:J32" ca="1" si="29">IFERROR(OFFSET($B$40,MATCH(C29,Cable_Types,0),MATCH(D29,Failure_Range,0))*OFFSET($S$46,MATCH(F29,Burial_Depth,0),0),"----")</f>
        <v>1.5799999999999999E-4</v>
      </c>
      <c r="K29" s="484"/>
      <c r="L29" s="484">
        <f t="shared" ref="L29:L33" ca="1" si="30">IFERROR(IF($G29=$F$40,OFFSET($F$40,MATCH(C29,Cable_Types,0),0),OFFSET($G$40,MATCH(C29,Cable_Types,0),0)),"----")</f>
        <v>65</v>
      </c>
      <c r="M29" s="485">
        <f t="shared" ca="1" si="16"/>
        <v>0</v>
      </c>
      <c r="N29" s="484">
        <f t="shared" ref="N29:N33" ca="1" si="31">IFERROR(OFFSET($G$40,MATCH(C29,Cable_Types,0),MATCH(D29,Failure_Range,0))*OFFSET($V$40,MATCH(E29,Installation_Risk,0),0),"----")</f>
        <v>2.05E-4</v>
      </c>
      <c r="O29" s="484">
        <f t="shared" ref="O29:O33" ca="1" si="32">IFERROR(IF($G29=$K$40,OFFSET($K$40,MATCH(C29,Cable_Types,0),0),OFFSET($L$40,MATCH(C29,Cable_Types,0),0)),"----")</f>
        <v>65</v>
      </c>
      <c r="P29" s="485">
        <f t="shared" ca="1" si="5"/>
        <v>0</v>
      </c>
      <c r="Q29" s="484">
        <f t="shared" ref="Q29:Q33" ca="1" si="33">IFERROR(J29+N29,"----")</f>
        <v>3.6299999999999999E-4</v>
      </c>
      <c r="R29" s="484">
        <f t="shared" ref="R29:R33" ca="1" si="34">IFERROR(((J29*L29)+(N29*O29))/(J29+N29),"----")</f>
        <v>65</v>
      </c>
      <c r="S29" s="486">
        <f t="shared" ref="S29:S33" ca="1" si="35">IFERROR(((M29*J29*L29)+(P29*N29*O29))/((J29*L29)+(O29*N29)),"----")</f>
        <v>0</v>
      </c>
      <c r="T29" s="126"/>
      <c r="U29" s="126"/>
      <c r="V29" s="126"/>
      <c r="W29" s="126"/>
      <c r="X29" s="126"/>
      <c r="Y29" s="126"/>
      <c r="Z29" s="126"/>
    </row>
    <row r="30" spans="1:26" x14ac:dyDescent="0.25">
      <c r="B30" s="396" t="s">
        <v>314</v>
      </c>
      <c r="C30" s="162" t="s">
        <v>46</v>
      </c>
      <c r="D30" s="397" t="s">
        <v>59</v>
      </c>
      <c r="E30" s="163" t="s">
        <v>59</v>
      </c>
      <c r="F30" s="163" t="s">
        <v>414</v>
      </c>
      <c r="G30" s="539" t="str">
        <f>IF('Example Project'!$O$12='Example Project'!$N$2,'Cable Availability Calcs'!$F$40,IF('Example Project'!$O$12='Example Project'!$N$3,'Cable Availability Calcs'!$G$40,"ERROR"))</f>
        <v>Average</v>
      </c>
      <c r="H30" s="163" t="s">
        <v>81</v>
      </c>
      <c r="I30" s="164" t="s">
        <v>51</v>
      </c>
      <c r="J30" s="333">
        <f t="shared" ca="1" si="29"/>
        <v>1.5799999999999999E-4</v>
      </c>
      <c r="K30" s="336"/>
      <c r="L30" s="336">
        <f t="shared" ca="1" si="30"/>
        <v>65</v>
      </c>
      <c r="M30" s="338">
        <f t="shared" ca="1" si="16"/>
        <v>0</v>
      </c>
      <c r="N30" s="336">
        <f t="shared" ca="1" si="31"/>
        <v>2.05E-4</v>
      </c>
      <c r="O30" s="336">
        <f t="shared" ca="1" si="32"/>
        <v>65</v>
      </c>
      <c r="P30" s="338">
        <f t="shared" ca="1" si="5"/>
        <v>0</v>
      </c>
      <c r="Q30" s="336">
        <f t="shared" ca="1" si="33"/>
        <v>3.6299999999999999E-4</v>
      </c>
      <c r="R30" s="336">
        <f t="shared" ca="1" si="34"/>
        <v>65</v>
      </c>
      <c r="S30" s="339">
        <f t="shared" ca="1" si="35"/>
        <v>0</v>
      </c>
    </row>
    <row r="31" spans="1:26" x14ac:dyDescent="0.25">
      <c r="B31" s="396" t="s">
        <v>316</v>
      </c>
      <c r="C31" s="162" t="s">
        <v>43</v>
      </c>
      <c r="D31" s="397" t="s">
        <v>59</v>
      </c>
      <c r="E31" s="163" t="s">
        <v>59</v>
      </c>
      <c r="F31" s="163" t="s">
        <v>414</v>
      </c>
      <c r="G31" s="539" t="str">
        <f>IF('Example Project'!$O$12='Example Project'!$N$2,'Cable Availability Calcs'!$F$40,IF('Example Project'!$O$12='Example Project'!$N$3,'Cable Availability Calcs'!$G$40,"ERROR"))</f>
        <v>Average</v>
      </c>
      <c r="H31" s="163" t="s">
        <v>81</v>
      </c>
      <c r="I31" s="164" t="s">
        <v>51</v>
      </c>
      <c r="J31" s="333">
        <f t="shared" ca="1" si="29"/>
        <v>1.5799999999999999E-4</v>
      </c>
      <c r="K31" s="336"/>
      <c r="L31" s="336">
        <f t="shared" ca="1" si="30"/>
        <v>65</v>
      </c>
      <c r="M31" s="338">
        <f t="shared" ca="1" si="16"/>
        <v>0</v>
      </c>
      <c r="N31" s="336">
        <f t="shared" ca="1" si="31"/>
        <v>4.6299999999999998E-4</v>
      </c>
      <c r="O31" s="336">
        <f t="shared" ca="1" si="32"/>
        <v>65</v>
      </c>
      <c r="P31" s="338">
        <f t="shared" ca="1" si="5"/>
        <v>0</v>
      </c>
      <c r="Q31" s="336">
        <f t="shared" ca="1" si="33"/>
        <v>6.2100000000000002E-4</v>
      </c>
      <c r="R31" s="336">
        <f t="shared" ca="1" si="34"/>
        <v>65</v>
      </c>
      <c r="S31" s="339">
        <f t="shared" ca="1" si="35"/>
        <v>0</v>
      </c>
    </row>
    <row r="32" spans="1:26" s="36" customFormat="1" x14ac:dyDescent="0.25">
      <c r="A32" s="35"/>
      <c r="B32" s="396" t="s">
        <v>315</v>
      </c>
      <c r="C32" s="162" t="s">
        <v>43</v>
      </c>
      <c r="D32" s="397" t="s">
        <v>59</v>
      </c>
      <c r="E32" s="163" t="s">
        <v>59</v>
      </c>
      <c r="F32" s="163" t="s">
        <v>414</v>
      </c>
      <c r="G32" s="539" t="str">
        <f>IF('Example Project'!$O$12='Example Project'!$N$2,'Cable Availability Calcs'!$F$40,IF('Example Project'!$O$12='Example Project'!$N$3,'Cable Availability Calcs'!$G$40,"ERROR"))</f>
        <v>Average</v>
      </c>
      <c r="H32" s="163" t="s">
        <v>81</v>
      </c>
      <c r="I32" s="164" t="s">
        <v>51</v>
      </c>
      <c r="J32" s="333">
        <f t="shared" ca="1" si="29"/>
        <v>1.5799999999999999E-4</v>
      </c>
      <c r="K32" s="336"/>
      <c r="L32" s="336">
        <f t="shared" ca="1" si="30"/>
        <v>65</v>
      </c>
      <c r="M32" s="338">
        <f t="shared" ca="1" si="16"/>
        <v>0</v>
      </c>
      <c r="N32" s="336">
        <f t="shared" ca="1" si="31"/>
        <v>4.6299999999999998E-4</v>
      </c>
      <c r="O32" s="336">
        <f t="shared" ca="1" si="32"/>
        <v>65</v>
      </c>
      <c r="P32" s="338">
        <f t="shared" ca="1" si="5"/>
        <v>0</v>
      </c>
      <c r="Q32" s="336">
        <f t="shared" ca="1" si="33"/>
        <v>6.2100000000000002E-4</v>
      </c>
      <c r="R32" s="336">
        <f t="shared" ca="1" si="34"/>
        <v>65</v>
      </c>
      <c r="S32" s="339">
        <f t="shared" ca="1" si="35"/>
        <v>0</v>
      </c>
      <c r="T32" s="104"/>
      <c r="U32" s="104"/>
      <c r="V32" s="104"/>
      <c r="W32" s="104"/>
      <c r="X32" s="104"/>
      <c r="Y32" s="104"/>
      <c r="Z32" s="35"/>
    </row>
    <row r="33" spans="2:29" ht="14.95" thickBot="1" x14ac:dyDescent="0.3">
      <c r="B33" s="398"/>
      <c r="C33" s="174"/>
      <c r="D33" s="175"/>
      <c r="E33" s="175"/>
      <c r="F33" s="175"/>
      <c r="G33" s="175"/>
      <c r="H33" s="175"/>
      <c r="I33" s="176"/>
      <c r="J33" s="340" t="str">
        <f ca="1">IFERROR(OFFSET($B$40,MATCH(C33,Cable_Types,0),MATCH(D33,Failure_Range,0))*OFFSET($S$46,MATCH(F33,Burial_Depth,0),0),"----")</f>
        <v>----</v>
      </c>
      <c r="K33" s="341"/>
      <c r="L33" s="341" t="str">
        <f t="shared" ca="1" si="30"/>
        <v>----</v>
      </c>
      <c r="M33" s="342" t="str">
        <f t="shared" ca="1" si="16"/>
        <v>----</v>
      </c>
      <c r="N33" s="341" t="str">
        <f t="shared" ca="1" si="31"/>
        <v>----</v>
      </c>
      <c r="O33" s="341" t="str">
        <f t="shared" ca="1" si="32"/>
        <v>----</v>
      </c>
      <c r="P33" s="342" t="str">
        <f t="shared" ca="1" si="5"/>
        <v>----</v>
      </c>
      <c r="Q33" s="341" t="str">
        <f t="shared" ca="1" si="33"/>
        <v>----</v>
      </c>
      <c r="R33" s="341" t="str">
        <f t="shared" ca="1" si="34"/>
        <v>----</v>
      </c>
      <c r="S33" s="343" t="str">
        <f t="shared" ca="1" si="35"/>
        <v>----</v>
      </c>
    </row>
    <row r="34" spans="2:29" x14ac:dyDescent="0.25">
      <c r="J34" s="104">
        <v>2.1000000000000001E-4</v>
      </c>
      <c r="L34" s="104">
        <v>65</v>
      </c>
      <c r="M34" s="104">
        <v>0</v>
      </c>
      <c r="N34" s="104">
        <v>2.7E-4</v>
      </c>
      <c r="O34" s="104">
        <v>65</v>
      </c>
      <c r="P34" s="104">
        <v>0</v>
      </c>
      <c r="Q34" s="104">
        <v>4.8000000000000001E-4</v>
      </c>
      <c r="R34" s="37">
        <v>65</v>
      </c>
      <c r="S34" s="38">
        <v>0</v>
      </c>
      <c r="T34" s="39"/>
      <c r="AA34" s="104"/>
      <c r="AB34" s="104"/>
    </row>
    <row r="35" spans="2:29" x14ac:dyDescent="0.25">
      <c r="AA35" s="104"/>
      <c r="AB35" s="104"/>
      <c r="AC35" s="104"/>
    </row>
    <row r="36" spans="2:29" ht="18.7" customHeight="1" thickBot="1" x14ac:dyDescent="0.45">
      <c r="B36" s="33"/>
      <c r="AA36" s="104"/>
      <c r="AB36" s="104"/>
      <c r="AC36" s="104"/>
    </row>
    <row r="37" spans="2:29" ht="21.75" thickTop="1" thickBot="1" x14ac:dyDescent="0.5">
      <c r="B37" s="224" t="s">
        <v>165</v>
      </c>
      <c r="N37" s="180"/>
      <c r="O37" s="226" t="s">
        <v>67</v>
      </c>
      <c r="P37" s="181"/>
      <c r="Q37" s="181"/>
      <c r="R37" s="181"/>
      <c r="S37" s="181"/>
      <c r="T37" s="181"/>
      <c r="U37" s="181"/>
      <c r="V37" s="181"/>
      <c r="W37" s="182"/>
      <c r="Y37" s="403"/>
      <c r="Z37" s="403"/>
    </row>
    <row r="38" spans="2:29" ht="20.399999999999999" thickTop="1" thickBot="1" x14ac:dyDescent="0.35">
      <c r="B38" s="40"/>
      <c r="N38" s="497"/>
      <c r="O38" s="48"/>
      <c r="P38" s="48"/>
      <c r="Q38" s="48"/>
      <c r="R38" s="48"/>
      <c r="S38" s="48"/>
      <c r="T38" s="48"/>
      <c r="U38" s="48"/>
      <c r="V38" s="48"/>
      <c r="W38" s="183"/>
      <c r="Y38" s="403"/>
      <c r="Z38" s="403"/>
    </row>
    <row r="39" spans="2:29" ht="19.55" customHeight="1" thickBot="1" x14ac:dyDescent="0.45">
      <c r="B39" s="210"/>
      <c r="C39" s="211" t="s">
        <v>65</v>
      </c>
      <c r="D39" s="212"/>
      <c r="E39" s="213"/>
      <c r="F39" s="211" t="s">
        <v>15</v>
      </c>
      <c r="G39" s="213"/>
      <c r="H39" s="211" t="s">
        <v>66</v>
      </c>
      <c r="I39" s="212"/>
      <c r="J39" s="213"/>
      <c r="K39" s="628" t="s">
        <v>15</v>
      </c>
      <c r="L39" s="630"/>
      <c r="M39" s="13"/>
      <c r="N39" s="633"/>
      <c r="O39" s="227" t="s">
        <v>19</v>
      </c>
      <c r="P39" s="48"/>
      <c r="Q39" s="48"/>
      <c r="R39" s="227" t="s">
        <v>49</v>
      </c>
      <c r="S39" s="178"/>
      <c r="T39" s="48"/>
      <c r="U39" s="227" t="s">
        <v>71</v>
      </c>
      <c r="V39" s="178"/>
      <c r="W39" s="183"/>
      <c r="Y39" s="403"/>
      <c r="Z39" s="403"/>
    </row>
    <row r="40" spans="2:29" ht="77.3" customHeight="1" thickBot="1" x14ac:dyDescent="0.3">
      <c r="B40" s="214" t="s">
        <v>16</v>
      </c>
      <c r="C40" s="215" t="s">
        <v>57</v>
      </c>
      <c r="D40" s="216" t="s">
        <v>58</v>
      </c>
      <c r="E40" s="217" t="s">
        <v>59</v>
      </c>
      <c r="F40" s="218" t="s">
        <v>59</v>
      </c>
      <c r="G40" s="218" t="s">
        <v>57</v>
      </c>
      <c r="H40" s="215" t="s">
        <v>57</v>
      </c>
      <c r="I40" s="216" t="s">
        <v>58</v>
      </c>
      <c r="J40" s="217" t="s">
        <v>59</v>
      </c>
      <c r="K40" s="218" t="s">
        <v>59</v>
      </c>
      <c r="L40" s="218" t="s">
        <v>57</v>
      </c>
      <c r="M40" s="35"/>
      <c r="N40" s="633"/>
      <c r="O40" s="198" t="s">
        <v>19</v>
      </c>
      <c r="P40" s="198" t="s">
        <v>35</v>
      </c>
      <c r="Q40" s="179"/>
      <c r="R40" s="198" t="s">
        <v>69</v>
      </c>
      <c r="S40" s="496" t="s">
        <v>68</v>
      </c>
      <c r="T40" s="179"/>
      <c r="U40" s="198" t="s">
        <v>70</v>
      </c>
      <c r="V40" s="496" t="s">
        <v>68</v>
      </c>
      <c r="W40" s="183"/>
      <c r="Y40" s="403"/>
      <c r="Z40" s="403"/>
    </row>
    <row r="41" spans="2:29" x14ac:dyDescent="0.25">
      <c r="B41" s="47" t="s">
        <v>392</v>
      </c>
      <c r="C41" s="159">
        <f>1.5*E41</f>
        <v>2.3699999999999999E-4</v>
      </c>
      <c r="D41" s="160">
        <f>0.75*E41</f>
        <v>1.1849999999999999E-4</v>
      </c>
      <c r="E41" s="540">
        <v>1.5799999999999999E-4</v>
      </c>
      <c r="F41" s="160">
        <v>65</v>
      </c>
      <c r="G41" s="160">
        <v>90</v>
      </c>
      <c r="H41" s="159">
        <f t="shared" ref="H41:H47" si="36">1.5*J41</f>
        <v>6.9450000000000002E-4</v>
      </c>
      <c r="I41" s="160">
        <f t="shared" ref="I41:I47" si="37">0.75*J41</f>
        <v>3.4725000000000001E-4</v>
      </c>
      <c r="J41" s="540">
        <v>4.6299999999999998E-4</v>
      </c>
      <c r="K41" s="159">
        <v>65</v>
      </c>
      <c r="L41" s="161">
        <v>90</v>
      </c>
      <c r="N41" s="497"/>
      <c r="O41" s="551" t="s">
        <v>20</v>
      </c>
      <c r="P41" s="552">
        <v>0</v>
      </c>
      <c r="Q41" s="48"/>
      <c r="R41" s="550" t="s">
        <v>50</v>
      </c>
      <c r="S41" s="546">
        <v>0</v>
      </c>
      <c r="T41" s="48"/>
      <c r="U41" s="41" t="s">
        <v>57</v>
      </c>
      <c r="V41" s="549">
        <v>1.2</v>
      </c>
      <c r="W41" s="184"/>
      <c r="Y41" s="403"/>
      <c r="Z41" s="403"/>
    </row>
    <row r="42" spans="2:29" ht="14.95" thickBot="1" x14ac:dyDescent="0.3">
      <c r="B42" s="47" t="s">
        <v>393</v>
      </c>
      <c r="C42" s="162">
        <f t="shared" ref="C42:C46" si="38">1.5*E42</f>
        <v>6.7949999999999998E-4</v>
      </c>
      <c r="D42" s="163">
        <f t="shared" ref="D42:D47" si="39">0.75*E42</f>
        <v>3.3974999999999999E-4</v>
      </c>
      <c r="E42" s="541">
        <v>4.5300000000000001E-4</v>
      </c>
      <c r="F42" s="163">
        <v>20</v>
      </c>
      <c r="G42" s="163">
        <v>30</v>
      </c>
      <c r="H42" s="162">
        <f t="shared" si="36"/>
        <v>4.5000000000000004E-4</v>
      </c>
      <c r="I42" s="163">
        <f t="shared" si="37"/>
        <v>2.2500000000000002E-4</v>
      </c>
      <c r="J42" s="541">
        <v>3.0000000000000003E-4</v>
      </c>
      <c r="K42" s="162">
        <v>20</v>
      </c>
      <c r="L42" s="164">
        <v>30</v>
      </c>
      <c r="N42" s="497"/>
      <c r="O42" s="537" t="s">
        <v>81</v>
      </c>
      <c r="P42" s="553">
        <v>0</v>
      </c>
      <c r="Q42" s="48"/>
      <c r="R42" s="538" t="s">
        <v>51</v>
      </c>
      <c r="S42" s="547">
        <v>1</v>
      </c>
      <c r="T42" s="48"/>
      <c r="U42" s="42" t="s">
        <v>58</v>
      </c>
      <c r="V42" s="548">
        <v>0.8</v>
      </c>
      <c r="W42" s="183"/>
      <c r="Y42" s="403"/>
      <c r="Z42" s="403"/>
    </row>
    <row r="43" spans="2:29" ht="14.95" thickBot="1" x14ac:dyDescent="0.3">
      <c r="B43" s="47" t="s">
        <v>394</v>
      </c>
      <c r="C43" s="162">
        <f t="shared" si="38"/>
        <v>2.3699999999999999E-4</v>
      </c>
      <c r="D43" s="163">
        <f t="shared" si="39"/>
        <v>1.1849999999999999E-4</v>
      </c>
      <c r="E43" s="541">
        <v>1.5799999999999999E-4</v>
      </c>
      <c r="F43" s="163">
        <v>65</v>
      </c>
      <c r="G43" s="163">
        <v>90</v>
      </c>
      <c r="H43" s="162">
        <f t="shared" si="36"/>
        <v>3.0749999999999999E-4</v>
      </c>
      <c r="I43" s="163">
        <f t="shared" si="37"/>
        <v>1.5375E-4</v>
      </c>
      <c r="J43" s="541">
        <v>2.05E-4</v>
      </c>
      <c r="K43" s="162">
        <v>65</v>
      </c>
      <c r="L43" s="164">
        <v>90</v>
      </c>
      <c r="N43" s="497"/>
      <c r="O43" s="537" t="s">
        <v>80</v>
      </c>
      <c r="P43" s="553">
        <v>0</v>
      </c>
      <c r="Q43" s="48"/>
      <c r="R43" s="48"/>
      <c r="S43" s="48"/>
      <c r="T43" s="48"/>
      <c r="U43" s="43" t="s">
        <v>59</v>
      </c>
      <c r="V43" s="547">
        <v>1</v>
      </c>
      <c r="W43" s="183"/>
      <c r="Y43" s="403"/>
      <c r="Z43" s="403"/>
    </row>
    <row r="44" spans="2:29" x14ac:dyDescent="0.25">
      <c r="B44" s="47" t="s">
        <v>395</v>
      </c>
      <c r="C44" s="162">
        <f t="shared" si="38"/>
        <v>6.7949999999999998E-4</v>
      </c>
      <c r="D44" s="163">
        <f t="shared" si="39"/>
        <v>3.3974999999999999E-4</v>
      </c>
      <c r="E44" s="541">
        <v>4.5300000000000001E-4</v>
      </c>
      <c r="F44" s="163">
        <v>20</v>
      </c>
      <c r="G44" s="163">
        <v>30</v>
      </c>
      <c r="H44" s="162">
        <f t="shared" si="36"/>
        <v>4.5000000000000004E-4</v>
      </c>
      <c r="I44" s="163">
        <f t="shared" si="37"/>
        <v>2.2500000000000002E-4</v>
      </c>
      <c r="J44" s="541">
        <v>3.0000000000000003E-4</v>
      </c>
      <c r="K44" s="162">
        <v>20</v>
      </c>
      <c r="L44" s="164">
        <v>30</v>
      </c>
      <c r="N44" s="497"/>
      <c r="O44" s="537" t="s">
        <v>88</v>
      </c>
      <c r="P44" s="553">
        <v>0.5</v>
      </c>
      <c r="Q44" s="48"/>
      <c r="R44" s="48"/>
      <c r="S44" s="48"/>
      <c r="T44" s="48"/>
      <c r="U44" s="48"/>
      <c r="V44" s="48"/>
      <c r="W44" s="183"/>
      <c r="Y44" s="403"/>
      <c r="Z44" s="403"/>
    </row>
    <row r="45" spans="2:29" ht="18.350000000000001" thickBot="1" x14ac:dyDescent="0.45">
      <c r="B45" s="47" t="s">
        <v>396</v>
      </c>
      <c r="C45" s="162">
        <f t="shared" si="38"/>
        <v>2.3699999999999999E-4</v>
      </c>
      <c r="D45" s="163">
        <f t="shared" si="39"/>
        <v>1.1849999999999999E-4</v>
      </c>
      <c r="E45" s="541">
        <v>1.5799999999999999E-4</v>
      </c>
      <c r="F45" s="163">
        <v>65</v>
      </c>
      <c r="G45" s="163">
        <v>90</v>
      </c>
      <c r="H45" s="162">
        <f t="shared" si="36"/>
        <v>3.0749999999999999E-4</v>
      </c>
      <c r="I45" s="163">
        <f t="shared" si="37"/>
        <v>1.5375E-4</v>
      </c>
      <c r="J45" s="541">
        <v>2.05E-4</v>
      </c>
      <c r="K45" s="162">
        <v>65</v>
      </c>
      <c r="L45" s="164">
        <v>90</v>
      </c>
      <c r="N45" s="497"/>
      <c r="O45" s="165" t="s">
        <v>28</v>
      </c>
      <c r="P45" s="542">
        <v>0.5</v>
      </c>
      <c r="Q45" s="48"/>
      <c r="R45" s="227" t="s">
        <v>418</v>
      </c>
      <c r="S45" s="178"/>
      <c r="T45" s="48"/>
      <c r="U45" s="48"/>
      <c r="V45" s="48"/>
      <c r="W45" s="183"/>
      <c r="Y45" s="403"/>
      <c r="Z45" s="403"/>
    </row>
    <row r="46" spans="2:29" ht="18.350000000000001" thickBot="1" x14ac:dyDescent="0.3">
      <c r="B46" s="47" t="s">
        <v>397</v>
      </c>
      <c r="C46" s="162">
        <f t="shared" si="38"/>
        <v>6.7949999999999998E-4</v>
      </c>
      <c r="D46" s="163">
        <f t="shared" si="39"/>
        <v>3.3974999999999999E-4</v>
      </c>
      <c r="E46" s="541">
        <v>4.5300000000000001E-4</v>
      </c>
      <c r="F46" s="163">
        <v>40</v>
      </c>
      <c r="G46" s="163">
        <v>65</v>
      </c>
      <c r="H46" s="162">
        <f t="shared" si="36"/>
        <v>4.5000000000000004E-4</v>
      </c>
      <c r="I46" s="163">
        <f t="shared" si="37"/>
        <v>2.2500000000000002E-4</v>
      </c>
      <c r="J46" s="541">
        <v>3.0000000000000003E-4</v>
      </c>
      <c r="K46" s="162">
        <v>40</v>
      </c>
      <c r="L46" s="164">
        <v>65</v>
      </c>
      <c r="N46" s="497"/>
      <c r="O46" s="165" t="s">
        <v>29</v>
      </c>
      <c r="P46" s="542">
        <v>0.75</v>
      </c>
      <c r="Q46" s="48"/>
      <c r="R46" s="205" t="s">
        <v>417</v>
      </c>
      <c r="S46" s="205" t="s">
        <v>68</v>
      </c>
      <c r="T46" s="48"/>
      <c r="U46" s="48"/>
      <c r="V46" s="48"/>
      <c r="W46" s="183"/>
      <c r="Y46" s="403"/>
      <c r="Z46" s="403"/>
    </row>
    <row r="47" spans="2:29" ht="16.5" customHeight="1" x14ac:dyDescent="0.25">
      <c r="B47" s="25" t="s">
        <v>391</v>
      </c>
      <c r="C47" s="162">
        <f t="shared" ref="C47:C49" si="40">1.5*E47</f>
        <v>3.1500000000000001E-4</v>
      </c>
      <c r="D47" s="163">
        <f t="shared" si="39"/>
        <v>1.5750000000000001E-4</v>
      </c>
      <c r="E47" s="541">
        <v>2.1000000000000001E-4</v>
      </c>
      <c r="F47" s="163">
        <v>120</v>
      </c>
      <c r="G47" s="163">
        <v>145</v>
      </c>
      <c r="H47" s="162">
        <f t="shared" si="36"/>
        <v>4.0499999999999998E-4</v>
      </c>
      <c r="I47" s="163">
        <f t="shared" si="37"/>
        <v>2.0249999999999999E-4</v>
      </c>
      <c r="J47" s="541">
        <v>2.7E-4</v>
      </c>
      <c r="K47" s="162">
        <v>120</v>
      </c>
      <c r="L47" s="164">
        <v>145</v>
      </c>
      <c r="N47" s="497"/>
      <c r="O47" s="165" t="s">
        <v>400</v>
      </c>
      <c r="P47" s="542">
        <v>0</v>
      </c>
      <c r="Q47" s="48"/>
      <c r="R47" s="550" t="s">
        <v>413</v>
      </c>
      <c r="S47" s="546">
        <v>0.8</v>
      </c>
      <c r="T47" s="48"/>
      <c r="U47" s="48"/>
      <c r="V47" s="48"/>
      <c r="W47" s="183"/>
      <c r="Y47" s="403"/>
      <c r="Z47" s="403"/>
    </row>
    <row r="48" spans="2:29" x14ac:dyDescent="0.25">
      <c r="B48" s="25" t="s">
        <v>399</v>
      </c>
      <c r="C48" s="162">
        <f t="shared" si="40"/>
        <v>3.1500000000000001E-4</v>
      </c>
      <c r="D48" s="163">
        <f t="shared" ref="D48:D49" si="41">0.75*E48</f>
        <v>1.5750000000000001E-4</v>
      </c>
      <c r="E48" s="541">
        <v>2.1000000000000001E-4</v>
      </c>
      <c r="F48" s="163">
        <v>90</v>
      </c>
      <c r="G48" s="163">
        <v>115</v>
      </c>
      <c r="H48" s="162">
        <f t="shared" ref="H48:H49" si="42">1.5*J48</f>
        <v>4.0499999999999998E-4</v>
      </c>
      <c r="I48" s="163">
        <f t="shared" ref="I48:I49" si="43">0.75*J48</f>
        <v>2.0249999999999999E-4</v>
      </c>
      <c r="J48" s="541">
        <v>2.7E-4</v>
      </c>
      <c r="K48" s="162">
        <v>65</v>
      </c>
      <c r="L48" s="164">
        <v>90</v>
      </c>
      <c r="N48" s="497"/>
      <c r="O48" s="165" t="s">
        <v>62</v>
      </c>
      <c r="P48" s="542">
        <v>0.86399999999999999</v>
      </c>
      <c r="Q48" s="48"/>
      <c r="R48" s="537" t="s">
        <v>414</v>
      </c>
      <c r="S48" s="548">
        <v>1</v>
      </c>
      <c r="T48" s="48"/>
      <c r="U48" s="48"/>
      <c r="V48" s="48"/>
      <c r="W48" s="183"/>
      <c r="Y48" s="403"/>
      <c r="Z48" s="403"/>
    </row>
    <row r="49" spans="2:27" x14ac:dyDescent="0.25">
      <c r="B49" s="482" t="s">
        <v>406</v>
      </c>
      <c r="C49" s="162">
        <f t="shared" si="40"/>
        <v>3.1500000000000001E-4</v>
      </c>
      <c r="D49" s="163">
        <f t="shared" si="41"/>
        <v>1.5750000000000001E-4</v>
      </c>
      <c r="E49" s="541">
        <v>2.1000000000000001E-4</v>
      </c>
      <c r="F49" s="163">
        <v>65</v>
      </c>
      <c r="G49" s="163">
        <v>90</v>
      </c>
      <c r="H49" s="162">
        <f t="shared" si="42"/>
        <v>4.0499999999999998E-4</v>
      </c>
      <c r="I49" s="163">
        <f t="shared" si="43"/>
        <v>2.0249999999999999E-4</v>
      </c>
      <c r="J49" s="541">
        <v>2.7E-4</v>
      </c>
      <c r="K49" s="162">
        <v>65</v>
      </c>
      <c r="L49" s="164">
        <v>90</v>
      </c>
      <c r="N49" s="497"/>
      <c r="O49" s="165" t="s">
        <v>63</v>
      </c>
      <c r="P49" s="542">
        <v>0.4975</v>
      </c>
      <c r="Q49" s="48"/>
      <c r="R49" s="537" t="s">
        <v>415</v>
      </c>
      <c r="S49" s="548">
        <v>1.2</v>
      </c>
      <c r="T49" s="48"/>
      <c r="U49" s="48"/>
      <c r="V49" s="48"/>
      <c r="W49" s="183"/>
      <c r="Y49" s="403"/>
      <c r="Z49" s="403"/>
    </row>
    <row r="50" spans="2:27" ht="14.95" thickBot="1" x14ac:dyDescent="0.3">
      <c r="B50" s="559" t="s">
        <v>409</v>
      </c>
      <c r="C50" s="162">
        <f>E50</f>
        <v>1.5799999999999999E-4</v>
      </c>
      <c r="D50" s="163">
        <f>E50</f>
        <v>1.5799999999999999E-4</v>
      </c>
      <c r="E50" s="541">
        <v>1.5799999999999999E-4</v>
      </c>
      <c r="F50" s="163">
        <v>65</v>
      </c>
      <c r="G50" s="163">
        <v>90</v>
      </c>
      <c r="H50" s="162">
        <f t="shared" ref="H50" si="44">1.5*J50</f>
        <v>3.0749999999999999E-4</v>
      </c>
      <c r="I50" s="163">
        <f t="shared" ref="I50" si="45">0.75*J50</f>
        <v>1.5375E-4</v>
      </c>
      <c r="J50" s="541">
        <v>2.05E-4</v>
      </c>
      <c r="K50" s="162">
        <v>65</v>
      </c>
      <c r="L50" s="164">
        <v>90</v>
      </c>
      <c r="N50" s="561"/>
      <c r="O50" s="165"/>
      <c r="P50" s="542"/>
      <c r="Q50" s="48"/>
      <c r="R50" s="538" t="s">
        <v>416</v>
      </c>
      <c r="S50" s="547">
        <v>2.4</v>
      </c>
      <c r="T50" s="48"/>
      <c r="U50" s="48"/>
      <c r="V50" s="48"/>
      <c r="W50" s="183"/>
      <c r="Y50" s="403"/>
      <c r="Z50" s="403"/>
    </row>
    <row r="51" spans="2:27" x14ac:dyDescent="0.25">
      <c r="B51" s="162" t="s">
        <v>398</v>
      </c>
      <c r="C51" s="165"/>
      <c r="D51" s="166"/>
      <c r="E51" s="167" t="s">
        <v>101</v>
      </c>
      <c r="F51" s="166"/>
      <c r="G51" s="166"/>
      <c r="H51" s="165"/>
      <c r="I51" s="166"/>
      <c r="J51" s="167" t="s">
        <v>101</v>
      </c>
      <c r="K51" s="165"/>
      <c r="L51" s="168"/>
      <c r="N51" s="497"/>
      <c r="O51" s="543"/>
      <c r="P51" s="542"/>
      <c r="Q51" s="48"/>
      <c r="R51" s="562"/>
      <c r="S51" s="563"/>
      <c r="T51" s="48"/>
      <c r="U51" s="48"/>
      <c r="V51" s="48"/>
      <c r="W51" s="183"/>
      <c r="Y51" s="403"/>
      <c r="Z51" s="403"/>
    </row>
    <row r="52" spans="2:27" ht="14.95" thickBot="1" x14ac:dyDescent="0.3">
      <c r="B52" s="162" t="s">
        <v>398</v>
      </c>
      <c r="C52" s="165"/>
      <c r="D52" s="166"/>
      <c r="E52" s="167" t="s">
        <v>101</v>
      </c>
      <c r="F52" s="166"/>
      <c r="G52" s="166"/>
      <c r="H52" s="165"/>
      <c r="I52" s="166"/>
      <c r="J52" s="167" t="s">
        <v>101</v>
      </c>
      <c r="K52" s="165"/>
      <c r="L52" s="168"/>
      <c r="N52" s="497"/>
      <c r="O52" s="544"/>
      <c r="P52" s="545"/>
      <c r="Q52" s="48"/>
      <c r="R52" s="48"/>
      <c r="S52" s="48"/>
      <c r="T52" s="48"/>
      <c r="U52" s="554"/>
      <c r="V52" s="48"/>
      <c r="W52" s="183"/>
      <c r="Y52" s="403"/>
      <c r="Z52" s="403"/>
    </row>
    <row r="53" spans="2:27" x14ac:dyDescent="0.25">
      <c r="B53" s="162" t="s">
        <v>398</v>
      </c>
      <c r="C53" s="165"/>
      <c r="D53" s="166"/>
      <c r="E53" s="167" t="s">
        <v>101</v>
      </c>
      <c r="F53" s="166"/>
      <c r="G53" s="166"/>
      <c r="H53" s="165"/>
      <c r="I53" s="166"/>
      <c r="J53" s="167" t="s">
        <v>101</v>
      </c>
      <c r="K53" s="165"/>
      <c r="L53" s="168"/>
      <c r="N53" s="497"/>
      <c r="O53" s="564"/>
      <c r="P53" s="565"/>
      <c r="Q53" s="48"/>
      <c r="R53" s="48"/>
      <c r="S53" s="48"/>
      <c r="T53" s="48"/>
      <c r="U53" s="48"/>
      <c r="V53" s="48"/>
      <c r="W53" s="183"/>
      <c r="Y53" s="403"/>
      <c r="Z53" s="403"/>
    </row>
    <row r="54" spans="2:27" x14ac:dyDescent="0.25">
      <c r="B54" s="162" t="s">
        <v>398</v>
      </c>
      <c r="C54" s="165"/>
      <c r="D54" s="166"/>
      <c r="E54" s="167" t="s">
        <v>101</v>
      </c>
      <c r="F54" s="166"/>
      <c r="G54" s="166"/>
      <c r="H54" s="165"/>
      <c r="I54" s="166"/>
      <c r="J54" s="167" t="s">
        <v>101</v>
      </c>
      <c r="K54" s="165"/>
      <c r="L54" s="168"/>
      <c r="N54" s="497"/>
      <c r="O54" s="177"/>
      <c r="P54" s="48"/>
      <c r="Q54" s="48"/>
      <c r="R54" s="48"/>
      <c r="S54" s="48"/>
      <c r="T54" s="48"/>
      <c r="U54" s="48"/>
      <c r="V54" s="48"/>
      <c r="W54" s="183"/>
      <c r="Y54" s="403"/>
      <c r="Z54" s="403"/>
    </row>
    <row r="55" spans="2:27" ht="14.95" thickBot="1" x14ac:dyDescent="0.3">
      <c r="B55" s="162" t="s">
        <v>398</v>
      </c>
      <c r="C55" s="165"/>
      <c r="D55" s="166"/>
      <c r="E55" s="167" t="s">
        <v>101</v>
      </c>
      <c r="F55" s="166"/>
      <c r="G55" s="166"/>
      <c r="H55" s="165"/>
      <c r="I55" s="166"/>
      <c r="J55" s="167" t="s">
        <v>101</v>
      </c>
      <c r="K55" s="165"/>
      <c r="L55" s="168"/>
      <c r="N55" s="185"/>
      <c r="O55" s="186"/>
      <c r="P55" s="186"/>
      <c r="Q55" s="186"/>
      <c r="R55" s="186"/>
      <c r="S55" s="186"/>
      <c r="T55" s="186"/>
      <c r="U55" s="186"/>
      <c r="V55" s="186"/>
      <c r="W55" s="187"/>
      <c r="Y55" s="403"/>
      <c r="Z55" s="403"/>
    </row>
    <row r="56" spans="2:27" ht="14.95" thickTop="1" x14ac:dyDescent="0.25">
      <c r="B56" s="162" t="s">
        <v>398</v>
      </c>
      <c r="C56" s="165"/>
      <c r="D56" s="166"/>
      <c r="E56" s="167" t="s">
        <v>101</v>
      </c>
      <c r="F56" s="166"/>
      <c r="G56" s="166"/>
      <c r="H56" s="165"/>
      <c r="I56" s="166"/>
      <c r="J56" s="167" t="s">
        <v>101</v>
      </c>
      <c r="K56" s="165"/>
      <c r="L56" s="168"/>
      <c r="Z56" s="403"/>
    </row>
    <row r="57" spans="2:27" ht="14.95" thickBot="1" x14ac:dyDescent="0.3">
      <c r="B57" s="399" t="s">
        <v>398</v>
      </c>
      <c r="C57" s="169"/>
      <c r="D57" s="170"/>
      <c r="E57" s="171" t="s">
        <v>101</v>
      </c>
      <c r="F57" s="170"/>
      <c r="G57" s="170"/>
      <c r="H57" s="169"/>
      <c r="I57" s="170"/>
      <c r="J57" s="171" t="s">
        <v>101</v>
      </c>
      <c r="K57" s="169"/>
      <c r="L57" s="172"/>
      <c r="Z57" s="403"/>
    </row>
    <row r="58" spans="2:27" x14ac:dyDescent="0.25">
      <c r="AA58" s="104"/>
    </row>
    <row r="59" spans="2:27" x14ac:dyDescent="0.25">
      <c r="C59" s="32"/>
      <c r="D59" s="32"/>
      <c r="E59" s="32"/>
      <c r="F59" s="32"/>
      <c r="G59" s="32"/>
      <c r="H59" s="32"/>
      <c r="I59" s="32"/>
      <c r="J59" s="32"/>
      <c r="K59" s="32"/>
      <c r="L59" s="32"/>
    </row>
    <row r="60" spans="2:27" x14ac:dyDescent="0.25">
      <c r="C60" s="32"/>
      <c r="D60" s="32"/>
      <c r="E60" s="32"/>
      <c r="F60" s="32"/>
      <c r="G60" s="32"/>
      <c r="H60" s="32"/>
      <c r="I60" s="32"/>
      <c r="J60" s="32"/>
      <c r="K60" s="32"/>
      <c r="L60" s="32"/>
    </row>
    <row r="61" spans="2:27" x14ac:dyDescent="0.25">
      <c r="C61" s="44"/>
      <c r="D61" s="44"/>
      <c r="E61" s="45"/>
      <c r="F61" s="44"/>
      <c r="G61" s="44"/>
      <c r="H61" s="44"/>
      <c r="I61" s="44"/>
      <c r="J61" s="45"/>
      <c r="K61" s="32"/>
      <c r="L61" s="32"/>
    </row>
    <row r="62" spans="2:27" x14ac:dyDescent="0.25">
      <c r="C62" s="32"/>
      <c r="D62" s="32"/>
      <c r="E62" s="32"/>
      <c r="F62" s="32"/>
      <c r="G62" s="32"/>
      <c r="H62" s="32"/>
      <c r="I62" s="32"/>
      <c r="J62" s="32"/>
      <c r="K62" s="32"/>
      <c r="L62" s="32"/>
    </row>
  </sheetData>
  <sheetProtection algorithmName="SHA-512" hashValue="Zkau/0TvNXOOnWej0tqLr+BmUvBeXdW68VidAWTZ6s/Gxp4gXHROBTUS2eeTA2nhE4+YAc5yvkfhPKV73BNvwg==" saltValue="PPIaLFCMH5w31Y6OeLENDA==" spinCount="100000" sheet="1" selectLockedCells="1"/>
  <mergeCells count="7">
    <mergeCell ref="B4:C5"/>
    <mergeCell ref="Q6:S6"/>
    <mergeCell ref="N39:N40"/>
    <mergeCell ref="J6:M6"/>
    <mergeCell ref="C6:I6"/>
    <mergeCell ref="N6:P6"/>
    <mergeCell ref="K39:L39"/>
  </mergeCells>
  <phoneticPr fontId="86" type="noConversion"/>
  <conditionalFormatting sqref="C41:D46 F41:G45 F47:G47 H41:I47 K41:L47 C33:I33 I14:I20 I22:I25 I27 C26 C50:D50 C14:E20 C22:E25 C27:E27">
    <cfRule type="expression" dxfId="43" priority="84">
      <formula>IF(AND($B14&gt;0,C14=0),TRUE,FALSE)</formula>
    </cfRule>
  </conditionalFormatting>
  <conditionalFormatting sqref="P45:P53">
    <cfRule type="expression" dxfId="42" priority="74">
      <formula>IF(AND($O45&gt;0,P45=""),TRUE,FALSE)</formula>
    </cfRule>
  </conditionalFormatting>
  <conditionalFormatting sqref="C41:D46 H46:I46 C50:D50">
    <cfRule type="expression" dxfId="41" priority="68">
      <formula>IF(AND($B41&gt;0,C41=0),TRUE,FALSE)</formula>
    </cfRule>
  </conditionalFormatting>
  <conditionalFormatting sqref="F41:G45">
    <cfRule type="expression" dxfId="40" priority="67">
      <formula>IF(AND($B41&gt;0,F41=0),TRUE,FALSE)</formula>
    </cfRule>
  </conditionalFormatting>
  <conditionalFormatting sqref="F41:G45">
    <cfRule type="expression" dxfId="39" priority="66">
      <formula>IF(AND($B41&gt;0,F41=0),TRUE,FALSE)</formula>
    </cfRule>
  </conditionalFormatting>
  <conditionalFormatting sqref="C61:D61 F61:I61">
    <cfRule type="expression" dxfId="38" priority="62">
      <formula>IF(AND($B61&gt;0,C61=0),TRUE,FALSE)</formula>
    </cfRule>
  </conditionalFormatting>
  <conditionalFormatting sqref="C61:D61 F61:I61">
    <cfRule type="expression" dxfId="37" priority="61">
      <formula>IF(AND($B61&gt;0,C61=0),TRUE,FALSE)</formula>
    </cfRule>
  </conditionalFormatting>
  <conditionalFormatting sqref="F61:G61">
    <cfRule type="expression" dxfId="36" priority="60">
      <formula>IF(AND($B61&gt;0,F61=0),TRUE,FALSE)</formula>
    </cfRule>
  </conditionalFormatting>
  <conditionalFormatting sqref="F61:G61">
    <cfRule type="expression" dxfId="35" priority="59">
      <formula>IF(AND($B61&gt;0,F61=0),TRUE,FALSE)</formula>
    </cfRule>
  </conditionalFormatting>
  <conditionalFormatting sqref="C47:D47">
    <cfRule type="expression" dxfId="34" priority="58">
      <formula>IF(AND($B47&gt;0,C47=0),TRUE,FALSE)</formula>
    </cfRule>
  </conditionalFormatting>
  <conditionalFormatting sqref="C47:D49">
    <cfRule type="expression" dxfId="33" priority="57">
      <formula>IF(AND($B47&gt;0,C47=0),TRUE,FALSE)</formula>
    </cfRule>
  </conditionalFormatting>
  <conditionalFormatting sqref="F47:G47">
    <cfRule type="expression" dxfId="32" priority="56">
      <formula>IF(AND($B47&gt;0,F47=0),TRUE,FALSE)</formula>
    </cfRule>
  </conditionalFormatting>
  <conditionalFormatting sqref="F47:G47">
    <cfRule type="expression" dxfId="31" priority="55">
      <formula>IF(AND($B47&gt;0,F47=0),TRUE,FALSE)</formula>
    </cfRule>
  </conditionalFormatting>
  <conditionalFormatting sqref="F47:G47">
    <cfRule type="expression" dxfId="30" priority="52">
      <formula>IF(AND($B47&gt;0,F47=0),TRUE,FALSE)</formula>
    </cfRule>
  </conditionalFormatting>
  <conditionalFormatting sqref="F47:G47">
    <cfRule type="expression" dxfId="29" priority="51">
      <formula>IF(AND($B47&gt;0,F47=0),TRUE,FALSE)</formula>
    </cfRule>
  </conditionalFormatting>
  <conditionalFormatting sqref="F46:G46">
    <cfRule type="expression" dxfId="28" priority="50">
      <formula>IF(AND($B46&gt;0,F46=0),TRUE,FALSE)</formula>
    </cfRule>
  </conditionalFormatting>
  <conditionalFormatting sqref="F46:G46">
    <cfRule type="expression" dxfId="27" priority="49">
      <formula>IF(AND($B46&gt;0,F46=0),TRUE,FALSE)</formula>
    </cfRule>
  </conditionalFormatting>
  <conditionalFormatting sqref="F46:G46">
    <cfRule type="expression" dxfId="26" priority="48">
      <formula>IF(AND($B46&gt;0,F46=0),TRUE,FALSE)</formula>
    </cfRule>
  </conditionalFormatting>
  <conditionalFormatting sqref="F46:G46">
    <cfRule type="expression" dxfId="25" priority="47">
      <formula>IF(AND($B46&gt;0,F46=0),TRUE,FALSE)</formula>
    </cfRule>
  </conditionalFormatting>
  <conditionalFormatting sqref="H12:I13 H14:H20 H22:H25 H27 D12:E13 H29">
    <cfRule type="expression" dxfId="24" priority="21732">
      <formula>IF(AND(#REF!&gt;0,D12=0),TRUE,FALSE)</formula>
    </cfRule>
  </conditionalFormatting>
  <conditionalFormatting sqref="C12:C13">
    <cfRule type="expression" dxfId="23" priority="41">
      <formula>IF(AND(#REF!&gt;0,C12=0),TRUE,FALSE)</formula>
    </cfRule>
  </conditionalFormatting>
  <conditionalFormatting sqref="C30">
    <cfRule type="expression" dxfId="22" priority="34">
      <formula>IF(AND($B30&gt;0,C30=0),TRUE,FALSE)</formula>
    </cfRule>
  </conditionalFormatting>
  <conditionalFormatting sqref="C31:C32">
    <cfRule type="expression" dxfId="21" priority="33">
      <formula>IF(AND($B31&gt;0,C31=0),TRUE,FALSE)</formula>
    </cfRule>
  </conditionalFormatting>
  <conditionalFormatting sqref="D30:D32">
    <cfRule type="expression" dxfId="20" priority="32">
      <formula>IF(AND($B30&gt;0,D30=0),TRUE,FALSE)</formula>
    </cfRule>
  </conditionalFormatting>
  <conditionalFormatting sqref="E30:E32">
    <cfRule type="expression" dxfId="19" priority="31">
      <formula>IF(AND($B30&gt;0,E30=0),TRUE,FALSE)</formula>
    </cfRule>
  </conditionalFormatting>
  <conditionalFormatting sqref="H30:H32">
    <cfRule type="expression" dxfId="18" priority="29">
      <formula>IF(AND($B30&gt;0,H30=0),TRUE,FALSE)</formula>
    </cfRule>
  </conditionalFormatting>
  <conditionalFormatting sqref="I30:I32">
    <cfRule type="expression" dxfId="17" priority="28">
      <formula>IF(AND($B30&gt;0,I30=0),TRUE,FALSE)</formula>
    </cfRule>
  </conditionalFormatting>
  <conditionalFormatting sqref="F48:I48 K48:L48 C48:D48">
    <cfRule type="expression" dxfId="16" priority="26">
      <formula>IF(AND($B48&gt;0,C48=0),TRUE,FALSE)</formula>
    </cfRule>
  </conditionalFormatting>
  <conditionalFormatting sqref="C48:D48">
    <cfRule type="expression" dxfId="15" priority="25">
      <formula>IF(AND($B48&gt;0,C48=0),TRUE,FALSE)</formula>
    </cfRule>
  </conditionalFormatting>
  <conditionalFormatting sqref="F48:G48">
    <cfRule type="expression" dxfId="14" priority="24">
      <formula>IF(AND($B48&gt;0,F48=0),TRUE,FALSE)</formula>
    </cfRule>
  </conditionalFormatting>
  <conditionalFormatting sqref="F48:G48">
    <cfRule type="expression" dxfId="13" priority="23">
      <formula>IF(AND($B48&gt;0,F48=0),TRUE,FALSE)</formula>
    </cfRule>
  </conditionalFormatting>
  <conditionalFormatting sqref="C29">
    <cfRule type="expression" dxfId="12" priority="17">
      <formula>IF(AND($B29&gt;0,C29=0),TRUE,FALSE)</formula>
    </cfRule>
  </conditionalFormatting>
  <conditionalFormatting sqref="D29">
    <cfRule type="expression" dxfId="11" priority="16">
      <formula>IF(AND($B29&gt;0,D29=0),TRUE,FALSE)</formula>
    </cfRule>
  </conditionalFormatting>
  <conditionalFormatting sqref="E29">
    <cfRule type="expression" dxfId="10" priority="15">
      <formula>IF(AND($B29&gt;0,E29=0),TRUE,FALSE)</formula>
    </cfRule>
  </conditionalFormatting>
  <conditionalFormatting sqref="I29">
    <cfRule type="expression" dxfId="9" priority="12">
      <formula>IF(AND($B29&gt;0,I29=0),TRUE,FALSE)</formula>
    </cfRule>
  </conditionalFormatting>
  <conditionalFormatting sqref="C21:E21 I21 D26:E26 I26">
    <cfRule type="expression" dxfId="8" priority="8">
      <formula>IF(AND($B21&gt;0,C21=0),TRUE,FALSE)</formula>
    </cfRule>
  </conditionalFormatting>
  <conditionalFormatting sqref="H21 H26">
    <cfRule type="expression" dxfId="7" priority="9">
      <formula>IF(AND(#REF!&gt;0,H21=0),TRUE,FALSE)</formula>
    </cfRule>
  </conditionalFormatting>
  <conditionalFormatting sqref="C49:D49 F49:I50 K49:L50">
    <cfRule type="expression" dxfId="6" priority="7">
      <formula>IF(AND($B49&gt;0,C49=0),TRUE,FALSE)</formula>
    </cfRule>
  </conditionalFormatting>
  <conditionalFormatting sqref="C49:D49">
    <cfRule type="expression" dxfId="5" priority="6">
      <formula>IF(AND($B49&gt;0,C49=0),TRUE,FALSE)</formula>
    </cfRule>
  </conditionalFormatting>
  <conditionalFormatting sqref="F49:G50">
    <cfRule type="expression" dxfId="4" priority="5">
      <formula>IF(AND($B49&gt;0,F49=0),TRUE,FALSE)</formula>
    </cfRule>
  </conditionalFormatting>
  <conditionalFormatting sqref="F49:G50">
    <cfRule type="expression" dxfId="3" priority="4">
      <formula>IF(AND($B49&gt;0,F49=0),TRUE,FALSE)</formula>
    </cfRule>
  </conditionalFormatting>
  <conditionalFormatting sqref="I28 C28:E28">
    <cfRule type="expression" dxfId="2" priority="2">
      <formula>IF(AND($B28&gt;0,C28=0),TRUE,FALSE)</formula>
    </cfRule>
  </conditionalFormatting>
  <conditionalFormatting sqref="H28">
    <cfRule type="expression" dxfId="1" priority="3">
      <formula>IF(AND(#REF!&gt;0,H28=0),TRUE,FALSE)</formula>
    </cfRule>
  </conditionalFormatting>
  <conditionalFormatting sqref="P45">
    <cfRule type="expression" dxfId="0" priority="1">
      <formula>IF(AND($O45&gt;0,P45=""),TRUE,FALSE)</formula>
    </cfRule>
  </conditionalFormatting>
  <dataValidations xWindow="347" yWindow="600" count="10">
    <dataValidation type="list" allowBlank="1" showInputMessage="1" showErrorMessage="1" sqref="H8:H14 H18:H33" xr:uid="{00000000-0002-0000-0700-000000000000}">
      <formula1>Converter_arrangement</formula1>
    </dataValidation>
    <dataValidation type="list" allowBlank="1" showInputMessage="1" showErrorMessage="1" sqref="G33 G8:G26" xr:uid="{00000000-0002-0000-0700-000001000000}">
      <formula1>$F$40:$G$40</formula1>
    </dataValidation>
    <dataValidation allowBlank="1" showInputMessage="1" showErrorMessage="1" promptTitle="Advanced Users" prompt="Only enter values in this area if you are an advanced user, as below. _x000a__x000a_1) Adding new cable type and therefore failure data._x000a__x000a_2) Modifing Failure data. for example a complex installation that means the cable is more prone to failure, change and add." sqref="F48:L48 C48:D48 B48:B49 B51:L57" xr:uid="{00000000-0002-0000-0700-000002000000}"/>
    <dataValidation type="list" allowBlank="1" showDropDown="1" showInputMessage="1" showErrorMessage="1" sqref="G27:G32" xr:uid="{00000000-0002-0000-0700-000003000000}">
      <formula1>$F$40:$G$40</formula1>
    </dataValidation>
    <dataValidation type="textLength" allowBlank="1" showInputMessage="1" showErrorMessage="1" errorTitle="Invalid Input" error="Text with max of 100 characters only_x000a_" promptTitle="Cable Name" prompt="If new cables are added, please enter the cable name in format:-_x000a_&quot;Project Name - Subsea/Underground/Onshore Cable #&quot;" sqref="B50 B14:B33" xr:uid="{00000000-0002-0000-0700-000004000000}">
      <formula1>0</formula1>
      <formula2>100</formula2>
    </dataValidation>
    <dataValidation type="list" allowBlank="1" showInputMessage="1" showErrorMessage="1" sqref="D8:D33" xr:uid="{00000000-0002-0000-0700-000005000000}">
      <formula1>Failure_Range</formula1>
    </dataValidation>
    <dataValidation type="list" allowBlank="1" showInputMessage="1" showErrorMessage="1" sqref="F8:F33" xr:uid="{00000000-0002-0000-0700-000006000000}">
      <formula1>Burial_Depth</formula1>
    </dataValidation>
    <dataValidation type="list" allowBlank="1" showInputMessage="1" showErrorMessage="1" sqref="I8:I33" xr:uid="{00000000-0002-0000-0700-000007000000}">
      <formula1>Cable_Bundling</formula1>
    </dataValidation>
    <dataValidation type="list" allowBlank="1" showInputMessage="1" showErrorMessage="1" sqref="E8:E33" xr:uid="{00000000-0002-0000-0700-000008000000}">
      <formula1>Installation_Risk</formula1>
    </dataValidation>
    <dataValidation type="list" allowBlank="1" showInputMessage="1" showErrorMessage="1" errorTitle="Invalid Input" error="Please select cable type from drop down box" promptTitle="Cable Type" prompt="Select cable type from dropdown. _x000a__x000a_These varibables are linked to the input table below" sqref="C8:C33" xr:uid="{00000000-0002-0000-0700-000009000000}">
      <formula1>Cable_Types</formula1>
    </dataValidation>
  </dataValidations>
  <pageMargins left="0.7" right="0.7" top="0.75" bottom="0.75" header="0.3" footer="0.3"/>
  <pageSetup paperSize="9" orientation="portrait" r:id="rId1"/>
  <ignoredErrors>
    <ignoredError sqref="C41:D41 C47:D47 H41:I41 G11:G13 G17:G18 G29:G32 G24 C42:D42 F42:I42 C43:D43 F43:I43 C44:D44 F44:I44 C45:D45 F45:I45 C46:D46 F46:I46 C49:D49 F49:I49 C48:D48 F48:I48 F47:I47" unlocked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J37"/>
  <sheetViews>
    <sheetView showGridLines="0" zoomScale="85" zoomScaleNormal="85" workbookViewId="0">
      <selection activeCell="D15" sqref="D15"/>
    </sheetView>
  </sheetViews>
  <sheetFormatPr defaultColWidth="9.125" defaultRowHeight="14.3" x14ac:dyDescent="0.25"/>
  <cols>
    <col min="1" max="2" width="9.125" style="403"/>
    <col min="3" max="3" width="57" style="403" customWidth="1"/>
    <col min="4" max="4" width="16.375" style="403" customWidth="1"/>
    <col min="5" max="5" width="14.125" style="403" customWidth="1"/>
    <col min="6" max="7" width="16.25" style="403" customWidth="1"/>
    <col min="8" max="8" width="11" style="403" customWidth="1"/>
    <col min="9" max="9" width="28.125" style="403" customWidth="1"/>
    <col min="10" max="16384" width="9.125" style="403"/>
  </cols>
  <sheetData>
    <row r="1" spans="1:10" x14ac:dyDescent="0.25">
      <c r="A1" s="104"/>
      <c r="B1" s="104"/>
      <c r="C1" s="104"/>
      <c r="D1" s="104"/>
      <c r="E1" s="104"/>
      <c r="F1" s="104"/>
      <c r="G1" s="104"/>
      <c r="H1" s="104"/>
      <c r="I1" s="104"/>
    </row>
    <row r="2" spans="1:10" ht="21.1" thickBot="1" x14ac:dyDescent="0.5">
      <c r="A2" s="104"/>
      <c r="B2" s="104"/>
      <c r="C2" s="224" t="s">
        <v>78</v>
      </c>
      <c r="D2" s="104"/>
      <c r="E2" s="104"/>
      <c r="F2" s="104"/>
      <c r="G2" s="104"/>
      <c r="H2" s="104"/>
      <c r="I2" s="104"/>
    </row>
    <row r="3" spans="1:10" ht="11.25" customHeight="1" thickTop="1" thickBot="1" x14ac:dyDescent="0.3">
      <c r="A3" s="104"/>
      <c r="B3" s="104"/>
      <c r="C3" s="104"/>
      <c r="D3" s="104"/>
      <c r="E3" s="104"/>
      <c r="F3" s="104"/>
      <c r="G3" s="104"/>
      <c r="H3" s="104"/>
      <c r="I3" s="104"/>
    </row>
    <row r="4" spans="1:10" s="36" customFormat="1" ht="20.25" customHeight="1" thickBot="1" x14ac:dyDescent="0.3">
      <c r="A4" s="35"/>
      <c r="B4" s="35"/>
      <c r="C4" s="499"/>
      <c r="D4" s="648" t="s">
        <v>14</v>
      </c>
      <c r="E4" s="649"/>
      <c r="F4" s="650" t="s">
        <v>7</v>
      </c>
      <c r="G4" s="649"/>
      <c r="H4" s="646" t="s">
        <v>35</v>
      </c>
      <c r="I4" s="637" t="s">
        <v>233</v>
      </c>
      <c r="J4" s="403"/>
    </row>
    <row r="5" spans="1:10" s="36" customFormat="1" ht="33.799999999999997" customHeight="1" thickBot="1" x14ac:dyDescent="0.3">
      <c r="A5" s="35"/>
      <c r="B5" s="35"/>
      <c r="C5" s="220" t="s">
        <v>12</v>
      </c>
      <c r="D5" s="221" t="s">
        <v>30</v>
      </c>
      <c r="E5" s="222" t="s">
        <v>15</v>
      </c>
      <c r="F5" s="223" t="s">
        <v>32</v>
      </c>
      <c r="G5" s="222" t="s">
        <v>15</v>
      </c>
      <c r="H5" s="647"/>
      <c r="I5" s="638"/>
    </row>
    <row r="6" spans="1:10" x14ac:dyDescent="0.25">
      <c r="A6" s="104"/>
      <c r="B6" s="78"/>
      <c r="C6" s="344" t="s">
        <v>118</v>
      </c>
      <c r="D6" s="151">
        <v>0</v>
      </c>
      <c r="E6" s="152">
        <v>0</v>
      </c>
      <c r="F6" s="151">
        <v>1</v>
      </c>
      <c r="G6" s="152">
        <v>1.5</v>
      </c>
      <c r="H6" s="461">
        <v>0</v>
      </c>
      <c r="I6" s="639" t="s">
        <v>249</v>
      </c>
    </row>
    <row r="7" spans="1:10" x14ac:dyDescent="0.25">
      <c r="A7" s="104"/>
      <c r="B7" s="78"/>
      <c r="C7" s="345" t="s">
        <v>109</v>
      </c>
      <c r="D7" s="153">
        <v>0</v>
      </c>
      <c r="E7" s="154">
        <v>0</v>
      </c>
      <c r="F7" s="153">
        <v>1</v>
      </c>
      <c r="G7" s="154">
        <v>2</v>
      </c>
      <c r="H7" s="462">
        <v>0</v>
      </c>
      <c r="I7" s="640"/>
    </row>
    <row r="8" spans="1:10" x14ac:dyDescent="0.25">
      <c r="A8" s="104"/>
      <c r="B8" s="78"/>
      <c r="C8" s="345" t="s">
        <v>119</v>
      </c>
      <c r="D8" s="153">
        <v>0</v>
      </c>
      <c r="E8" s="154">
        <v>0</v>
      </c>
      <c r="F8" s="153">
        <v>1</v>
      </c>
      <c r="G8" s="154">
        <v>3</v>
      </c>
      <c r="H8" s="462">
        <v>0</v>
      </c>
      <c r="I8" s="640"/>
    </row>
    <row r="9" spans="1:10" x14ac:dyDescent="0.25">
      <c r="A9" s="104"/>
      <c r="B9" s="78"/>
      <c r="C9" s="345" t="s">
        <v>111</v>
      </c>
      <c r="D9" s="153">
        <v>4.4999999999999998E-2</v>
      </c>
      <c r="E9" s="154">
        <v>8</v>
      </c>
      <c r="F9" s="153">
        <v>0</v>
      </c>
      <c r="G9" s="154">
        <v>0</v>
      </c>
      <c r="H9" s="462">
        <v>0</v>
      </c>
      <c r="I9" s="640"/>
    </row>
    <row r="10" spans="1:10" x14ac:dyDescent="0.25">
      <c r="A10" s="104"/>
      <c r="B10" s="78"/>
      <c r="C10" s="345" t="s">
        <v>120</v>
      </c>
      <c r="D10" s="153">
        <v>0</v>
      </c>
      <c r="E10" s="154">
        <v>0</v>
      </c>
      <c r="F10" s="153">
        <v>1</v>
      </c>
      <c r="G10" s="154">
        <v>1.5</v>
      </c>
      <c r="H10" s="462">
        <v>0.5</v>
      </c>
      <c r="I10" s="640"/>
    </row>
    <row r="11" spans="1:10" x14ac:dyDescent="0.25">
      <c r="A11" s="104"/>
      <c r="B11" s="78"/>
      <c r="C11" s="345" t="s">
        <v>102</v>
      </c>
      <c r="D11" s="153">
        <v>0</v>
      </c>
      <c r="E11" s="154">
        <v>0</v>
      </c>
      <c r="F11" s="153">
        <v>1</v>
      </c>
      <c r="G11" s="154">
        <v>2</v>
      </c>
      <c r="H11" s="462">
        <v>0.5</v>
      </c>
      <c r="I11" s="640"/>
    </row>
    <row r="12" spans="1:10" x14ac:dyDescent="0.25">
      <c r="A12" s="104"/>
      <c r="B12" s="78"/>
      <c r="C12" s="345" t="s">
        <v>121</v>
      </c>
      <c r="D12" s="153">
        <v>0</v>
      </c>
      <c r="E12" s="154">
        <v>0</v>
      </c>
      <c r="F12" s="153">
        <v>1</v>
      </c>
      <c r="G12" s="154">
        <v>3</v>
      </c>
      <c r="H12" s="462">
        <v>0.5</v>
      </c>
      <c r="I12" s="640"/>
    </row>
    <row r="13" spans="1:10" x14ac:dyDescent="0.25">
      <c r="A13" s="104"/>
      <c r="B13" s="78"/>
      <c r="C13" s="345" t="s">
        <v>103</v>
      </c>
      <c r="D13" s="153">
        <v>4.4999999999999998E-2</v>
      </c>
      <c r="E13" s="154">
        <v>8</v>
      </c>
      <c r="F13" s="153">
        <v>0</v>
      </c>
      <c r="G13" s="154">
        <v>0</v>
      </c>
      <c r="H13" s="462">
        <v>0.5</v>
      </c>
      <c r="I13" s="640"/>
    </row>
    <row r="14" spans="1:10" x14ac:dyDescent="0.25">
      <c r="A14" s="104"/>
      <c r="B14" s="78"/>
      <c r="C14" s="345" t="s">
        <v>122</v>
      </c>
      <c r="D14" s="153">
        <v>0</v>
      </c>
      <c r="E14" s="154">
        <v>0</v>
      </c>
      <c r="F14" s="153">
        <v>1</v>
      </c>
      <c r="G14" s="154">
        <v>1.5</v>
      </c>
      <c r="H14" s="462">
        <v>0.5</v>
      </c>
      <c r="I14" s="640"/>
    </row>
    <row r="15" spans="1:10" x14ac:dyDescent="0.25">
      <c r="A15" s="104"/>
      <c r="B15" s="78"/>
      <c r="C15" s="345" t="s">
        <v>104</v>
      </c>
      <c r="D15" s="153">
        <v>0</v>
      </c>
      <c r="E15" s="154">
        <v>0</v>
      </c>
      <c r="F15" s="153">
        <v>1</v>
      </c>
      <c r="G15" s="154">
        <v>2</v>
      </c>
      <c r="H15" s="462">
        <v>0.5</v>
      </c>
      <c r="I15" s="640"/>
    </row>
    <row r="16" spans="1:10" x14ac:dyDescent="0.25">
      <c r="A16" s="104"/>
      <c r="B16" s="78"/>
      <c r="C16" s="345" t="s">
        <v>123</v>
      </c>
      <c r="D16" s="153">
        <v>0</v>
      </c>
      <c r="E16" s="154">
        <v>0</v>
      </c>
      <c r="F16" s="153">
        <v>1</v>
      </c>
      <c r="G16" s="154">
        <v>3</v>
      </c>
      <c r="H16" s="462">
        <v>0.5</v>
      </c>
      <c r="I16" s="640"/>
    </row>
    <row r="17" spans="1:9" x14ac:dyDescent="0.25">
      <c r="A17" s="104"/>
      <c r="B17" s="78"/>
      <c r="C17" s="345" t="s">
        <v>124</v>
      </c>
      <c r="D17" s="153">
        <v>0</v>
      </c>
      <c r="E17" s="154">
        <v>0</v>
      </c>
      <c r="F17" s="153">
        <v>1</v>
      </c>
      <c r="G17" s="154">
        <v>1.5</v>
      </c>
      <c r="H17" s="462">
        <v>0</v>
      </c>
      <c r="I17" s="640"/>
    </row>
    <row r="18" spans="1:9" x14ac:dyDescent="0.25">
      <c r="A18" s="104"/>
      <c r="B18" s="78"/>
      <c r="C18" s="345" t="s">
        <v>110</v>
      </c>
      <c r="D18" s="153">
        <v>0</v>
      </c>
      <c r="E18" s="154">
        <v>0</v>
      </c>
      <c r="F18" s="153">
        <v>1</v>
      </c>
      <c r="G18" s="154">
        <v>2</v>
      </c>
      <c r="H18" s="462">
        <v>0</v>
      </c>
      <c r="I18" s="640"/>
    </row>
    <row r="19" spans="1:9" ht="14.95" thickBot="1" x14ac:dyDescent="0.3">
      <c r="A19" s="104"/>
      <c r="B19" s="78"/>
      <c r="C19" s="345" t="s">
        <v>125</v>
      </c>
      <c r="D19" s="153">
        <v>0</v>
      </c>
      <c r="E19" s="154">
        <v>0</v>
      </c>
      <c r="F19" s="153">
        <v>1</v>
      </c>
      <c r="G19" s="154">
        <v>3</v>
      </c>
      <c r="H19" s="462">
        <v>0</v>
      </c>
      <c r="I19" s="640"/>
    </row>
    <row r="20" spans="1:9" x14ac:dyDescent="0.25">
      <c r="A20" s="104"/>
      <c r="B20" s="78"/>
      <c r="C20" s="345" t="s">
        <v>134</v>
      </c>
      <c r="D20" s="190">
        <f>E31</f>
        <v>4.0000000000000001E-3</v>
      </c>
      <c r="E20" s="488">
        <f>F31</f>
        <v>3</v>
      </c>
      <c r="F20" s="463">
        <v>0</v>
      </c>
      <c r="G20" s="464">
        <v>0</v>
      </c>
      <c r="H20" s="465">
        <v>0.5</v>
      </c>
      <c r="I20" s="641"/>
    </row>
    <row r="21" spans="1:9" ht="14.95" thickBot="1" x14ac:dyDescent="0.3">
      <c r="A21" s="104"/>
      <c r="B21" s="78"/>
      <c r="C21" s="346" t="s">
        <v>135</v>
      </c>
      <c r="D21" s="92">
        <f>E37</f>
        <v>1.4999999999999999E-2</v>
      </c>
      <c r="E21" s="489">
        <f>F37</f>
        <v>32.25</v>
      </c>
      <c r="F21" s="466">
        <v>0</v>
      </c>
      <c r="G21" s="467">
        <v>0</v>
      </c>
      <c r="H21" s="468">
        <v>0</v>
      </c>
      <c r="I21" s="642"/>
    </row>
    <row r="22" spans="1:9" x14ac:dyDescent="0.25">
      <c r="A22" s="104"/>
      <c r="B22" s="104"/>
      <c r="C22" s="104"/>
      <c r="D22" s="104"/>
      <c r="E22" s="104"/>
      <c r="F22" s="104"/>
      <c r="G22" s="104"/>
      <c r="H22" s="104"/>
      <c r="I22" s="104"/>
    </row>
    <row r="23" spans="1:9" x14ac:dyDescent="0.25">
      <c r="A23" s="104"/>
      <c r="B23" s="104"/>
      <c r="C23" s="104"/>
      <c r="D23" s="104"/>
      <c r="E23" s="104"/>
      <c r="F23" s="104"/>
      <c r="G23" s="104"/>
      <c r="H23" s="104"/>
      <c r="I23" s="104"/>
    </row>
    <row r="24" spans="1:9" x14ac:dyDescent="0.25">
      <c r="A24" s="104"/>
      <c r="B24" s="104"/>
      <c r="C24" s="104"/>
      <c r="D24" s="104"/>
      <c r="E24" s="104"/>
      <c r="F24" s="104"/>
      <c r="G24" s="104"/>
      <c r="H24" s="104"/>
      <c r="I24" s="104"/>
    </row>
    <row r="25" spans="1:9" ht="21.1" thickBot="1" x14ac:dyDescent="0.5">
      <c r="A25" s="104"/>
      <c r="B25" s="104"/>
      <c r="C25" s="225" t="s">
        <v>236</v>
      </c>
      <c r="D25" s="104"/>
      <c r="E25" s="104"/>
      <c r="F25" s="104"/>
      <c r="G25" s="104"/>
      <c r="H25" s="104"/>
      <c r="I25" s="104"/>
    </row>
    <row r="26" spans="1:9" ht="15.65" thickTop="1" thickBot="1" x14ac:dyDescent="0.3">
      <c r="A26" s="104"/>
      <c r="B26" s="104"/>
      <c r="C26" s="104"/>
      <c r="D26" s="104"/>
      <c r="E26" s="104"/>
      <c r="F26" s="104"/>
      <c r="G26" s="104"/>
      <c r="H26" s="104"/>
      <c r="I26" s="104"/>
    </row>
    <row r="27" spans="1:9" ht="36" thickBot="1" x14ac:dyDescent="0.3">
      <c r="A27" s="104"/>
      <c r="B27" s="104"/>
      <c r="C27" s="219" t="s">
        <v>126</v>
      </c>
      <c r="D27" s="219" t="s">
        <v>127</v>
      </c>
      <c r="E27" s="202" t="s">
        <v>237</v>
      </c>
      <c r="F27" s="219" t="s">
        <v>15</v>
      </c>
      <c r="G27" s="104"/>
      <c r="H27" s="104"/>
      <c r="I27" s="104"/>
    </row>
    <row r="28" spans="1:9" ht="15.8" customHeight="1" thickBot="1" x14ac:dyDescent="0.3">
      <c r="A28" s="104"/>
      <c r="B28" s="104"/>
      <c r="C28" s="643" t="s">
        <v>128</v>
      </c>
      <c r="D28" s="644"/>
      <c r="E28" s="644"/>
      <c r="F28" s="645"/>
      <c r="G28" s="104"/>
      <c r="H28" s="104"/>
      <c r="I28" s="104"/>
    </row>
    <row r="29" spans="1:9" x14ac:dyDescent="0.25">
      <c r="A29" s="104"/>
      <c r="B29" s="104"/>
      <c r="C29" s="634" t="s">
        <v>134</v>
      </c>
      <c r="D29" s="46" t="s">
        <v>129</v>
      </c>
      <c r="E29" s="160">
        <v>2.8E-3</v>
      </c>
      <c r="F29" s="487">
        <v>3</v>
      </c>
      <c r="G29" s="104"/>
      <c r="H29" s="104"/>
      <c r="I29" s="104"/>
    </row>
    <row r="30" spans="1:9" ht="14.95" thickBot="1" x14ac:dyDescent="0.3">
      <c r="A30" s="104"/>
      <c r="B30" s="104"/>
      <c r="C30" s="635"/>
      <c r="D30" s="47" t="s">
        <v>137</v>
      </c>
      <c r="E30" s="163">
        <v>1.1999999999999999E-3</v>
      </c>
      <c r="F30" s="490">
        <v>3</v>
      </c>
      <c r="G30" s="104"/>
      <c r="H30" s="104"/>
      <c r="I30" s="104"/>
    </row>
    <row r="31" spans="1:9" ht="14.95" thickBot="1" x14ac:dyDescent="0.3">
      <c r="A31" s="104"/>
      <c r="B31" s="104"/>
      <c r="C31" s="636"/>
      <c r="D31" s="188" t="s">
        <v>130</v>
      </c>
      <c r="E31" s="347">
        <f>E30+E29</f>
        <v>4.0000000000000001E-3</v>
      </c>
      <c r="F31" s="491">
        <f>((E29*F29)+(E30*F30))/E31</f>
        <v>3</v>
      </c>
      <c r="G31" s="104"/>
      <c r="H31" s="104"/>
      <c r="I31" s="104"/>
    </row>
    <row r="32" spans="1:9" ht="14.95" thickBot="1" x14ac:dyDescent="0.3">
      <c r="A32" s="104"/>
      <c r="B32" s="104"/>
      <c r="C32" s="104"/>
      <c r="D32" s="104"/>
      <c r="E32" s="104"/>
      <c r="F32" s="104"/>
      <c r="G32" s="104"/>
      <c r="H32" s="104"/>
      <c r="I32" s="104"/>
    </row>
    <row r="33" spans="1:9" ht="36" thickBot="1" x14ac:dyDescent="0.3">
      <c r="A33" s="104"/>
      <c r="B33" s="104"/>
      <c r="C33" s="219" t="s">
        <v>126</v>
      </c>
      <c r="D33" s="219" t="s">
        <v>127</v>
      </c>
      <c r="E33" s="202" t="s">
        <v>237</v>
      </c>
      <c r="F33" s="219" t="s">
        <v>15</v>
      </c>
      <c r="G33" s="48"/>
      <c r="H33" s="104"/>
      <c r="I33" s="104"/>
    </row>
    <row r="34" spans="1:9" ht="14.95" thickBot="1" x14ac:dyDescent="0.3">
      <c r="A34" s="104"/>
      <c r="B34" s="104"/>
      <c r="C34" s="643" t="s">
        <v>128</v>
      </c>
      <c r="D34" s="644"/>
      <c r="E34" s="644"/>
      <c r="F34" s="645"/>
      <c r="G34" s="48"/>
      <c r="H34" s="104"/>
      <c r="I34" s="104"/>
    </row>
    <row r="35" spans="1:9" x14ac:dyDescent="0.25">
      <c r="A35" s="104"/>
      <c r="B35" s="104"/>
      <c r="C35" s="634" t="s">
        <v>136</v>
      </c>
      <c r="D35" s="24" t="s">
        <v>129</v>
      </c>
      <c r="E35" s="160">
        <v>1.0500000000000001E-2</v>
      </c>
      <c r="F35" s="161">
        <v>7.5</v>
      </c>
      <c r="G35" s="49"/>
      <c r="H35" s="104"/>
      <c r="I35" s="104"/>
    </row>
    <row r="36" spans="1:9" ht="14.95" thickBot="1" x14ac:dyDescent="0.3">
      <c r="A36" s="104"/>
      <c r="B36" s="104"/>
      <c r="C36" s="635"/>
      <c r="D36" s="25" t="s">
        <v>137</v>
      </c>
      <c r="E36" s="163">
        <v>4.4999999999999997E-3</v>
      </c>
      <c r="F36" s="164">
        <v>90</v>
      </c>
      <c r="G36" s="49"/>
      <c r="H36" s="104"/>
      <c r="I36" s="104"/>
    </row>
    <row r="37" spans="1:9" ht="14.95" thickBot="1" x14ac:dyDescent="0.3">
      <c r="A37" s="104"/>
      <c r="B37" s="104"/>
      <c r="C37" s="636"/>
      <c r="D37" s="188" t="s">
        <v>130</v>
      </c>
      <c r="E37" s="347">
        <f>E36+E35</f>
        <v>1.4999999999999999E-2</v>
      </c>
      <c r="F37" s="348">
        <f>((E35*F35)+(E36*F36))/E37</f>
        <v>32.25</v>
      </c>
      <c r="G37" s="49"/>
      <c r="H37" s="104"/>
      <c r="I37" s="104"/>
    </row>
  </sheetData>
  <sheetProtection algorithmName="SHA-512" hashValue="BKsJPbKajInFJARjV2nEgeb+6qNTzP+MfFjxrM5yAT1M0OylziNH22IrNtOnarKGNKZVXmG2Dq8fDZxmUG5i5A==" saltValue="1QzyHemTRLKJ7Odveuld2g==" spinCount="100000" sheet="1" objects="1" scenarios="1" selectLockedCells="1"/>
  <mergeCells count="10">
    <mergeCell ref="C35:C37"/>
    <mergeCell ref="C29:C31"/>
    <mergeCell ref="I4:I5"/>
    <mergeCell ref="I6:I19"/>
    <mergeCell ref="I20:I21"/>
    <mergeCell ref="C28:F28"/>
    <mergeCell ref="C34:F34"/>
    <mergeCell ref="H4:H5"/>
    <mergeCell ref="D4:E4"/>
    <mergeCell ref="F4:G4"/>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P480"/>
  <sheetViews>
    <sheetView zoomScale="55" zoomScaleNormal="55" workbookViewId="0">
      <selection activeCell="C283" sqref="C283"/>
    </sheetView>
  </sheetViews>
  <sheetFormatPr defaultColWidth="9.125" defaultRowHeight="14.3" x14ac:dyDescent="0.25"/>
  <cols>
    <col min="1" max="1" width="9.125" style="403"/>
    <col min="2" max="2" width="36.75" style="403" bestFit="1" customWidth="1"/>
    <col min="3" max="3" width="30" style="403" customWidth="1"/>
    <col min="4" max="7" width="15.25" style="403" customWidth="1"/>
    <col min="8" max="8" width="18.625" style="403" customWidth="1"/>
    <col min="9" max="9" width="15.25" style="403" customWidth="1"/>
    <col min="10" max="10" width="34" style="403" customWidth="1"/>
    <col min="11" max="11" width="33.375" style="403" customWidth="1"/>
    <col min="12" max="12" width="21.75" style="107" customWidth="1"/>
    <col min="13" max="13" width="18.25" style="107" customWidth="1"/>
    <col min="14" max="14" width="20.375" style="107" customWidth="1"/>
    <col min="15" max="16384" width="9.125" style="403"/>
  </cols>
  <sheetData>
    <row r="1" spans="2:14" x14ac:dyDescent="0.25">
      <c r="B1" s="104"/>
      <c r="C1" s="104"/>
      <c r="D1" s="104"/>
      <c r="E1" s="104"/>
      <c r="F1" s="104"/>
      <c r="G1" s="104"/>
      <c r="H1" s="104"/>
      <c r="I1" s="104"/>
      <c r="J1" s="104"/>
      <c r="K1" s="104"/>
    </row>
    <row r="2" spans="2:14" x14ac:dyDescent="0.25">
      <c r="B2" s="104"/>
      <c r="C2" s="104"/>
      <c r="D2" s="104"/>
      <c r="E2" s="104"/>
      <c r="F2" s="104"/>
      <c r="G2" s="104"/>
      <c r="H2" s="104"/>
      <c r="I2" s="104"/>
      <c r="J2" s="104"/>
      <c r="K2" s="104"/>
    </row>
    <row r="3" spans="2:14" ht="21.1" thickBot="1" x14ac:dyDescent="0.5">
      <c r="B3" s="224" t="s">
        <v>229</v>
      </c>
      <c r="C3" s="3"/>
      <c r="D3" s="104"/>
      <c r="E3" s="104"/>
      <c r="F3" s="104"/>
      <c r="G3" s="104"/>
      <c r="H3" s="104"/>
      <c r="I3" s="104"/>
      <c r="J3" s="104"/>
      <c r="K3" s="104"/>
    </row>
    <row r="4" spans="2:14" ht="118.55" customHeight="1" thickTop="1" x14ac:dyDescent="0.25">
      <c r="B4" s="651" t="s">
        <v>318</v>
      </c>
      <c r="C4" s="651"/>
      <c r="D4" s="423"/>
      <c r="E4" s="423"/>
      <c r="F4" s="104"/>
      <c r="G4" s="104"/>
      <c r="H4" s="104"/>
      <c r="I4" s="104"/>
      <c r="J4" s="104"/>
      <c r="K4" s="104"/>
    </row>
    <row r="5" spans="2:14" ht="17.7" x14ac:dyDescent="0.4">
      <c r="B5" s="67" t="s">
        <v>37</v>
      </c>
      <c r="C5" s="64" t="s">
        <v>21</v>
      </c>
      <c r="D5" s="65">
        <f ca="1">K5</f>
        <v>3.3479452054794518E-3</v>
      </c>
      <c r="E5" s="13"/>
      <c r="F5" s="14"/>
      <c r="G5" s="13"/>
      <c r="H5" s="15"/>
      <c r="I5" s="13"/>
      <c r="J5" s="64" t="s">
        <v>90</v>
      </c>
      <c r="K5" s="66">
        <f ca="1">SUM(H10:H31)</f>
        <v>3.3479452054794518E-3</v>
      </c>
    </row>
    <row r="6" spans="2:14" ht="17.7" x14ac:dyDescent="0.4">
      <c r="B6" s="104"/>
      <c r="C6" s="68" t="s">
        <v>153</v>
      </c>
      <c r="D6" s="69">
        <f ca="1">1-D5</f>
        <v>0.99665205479452057</v>
      </c>
      <c r="E6" s="104"/>
      <c r="F6" s="104"/>
      <c r="G6" s="104"/>
      <c r="H6" s="104"/>
      <c r="I6" s="104"/>
      <c r="J6" s="104"/>
      <c r="K6" s="104"/>
      <c r="L6" s="58"/>
      <c r="M6" s="58"/>
      <c r="N6" s="58"/>
    </row>
    <row r="7" spans="2:14" ht="14.95" thickBot="1" x14ac:dyDescent="0.3">
      <c r="B7" s="104"/>
      <c r="C7" s="104"/>
      <c r="D7" s="104"/>
      <c r="E7" s="104"/>
      <c r="F7" s="104"/>
      <c r="G7" s="104"/>
      <c r="H7" s="104"/>
      <c r="I7" s="104"/>
      <c r="J7" s="104"/>
      <c r="K7" s="104"/>
      <c r="L7" s="58"/>
      <c r="M7" s="58"/>
      <c r="N7" s="58"/>
    </row>
    <row r="8" spans="2:14" ht="18.350000000000001" thickBot="1" x14ac:dyDescent="0.3">
      <c r="B8" s="122" t="s">
        <v>13</v>
      </c>
      <c r="C8" s="123"/>
      <c r="D8" s="123"/>
      <c r="E8" s="123"/>
      <c r="F8" s="123"/>
      <c r="G8" s="124"/>
      <c r="H8" s="123"/>
      <c r="I8" s="123"/>
      <c r="J8" s="117" t="s">
        <v>73</v>
      </c>
      <c r="K8" s="109"/>
      <c r="L8" s="652" t="s">
        <v>250</v>
      </c>
      <c r="M8" s="653"/>
      <c r="N8" s="654"/>
    </row>
    <row r="9" spans="2:14" ht="71.349999999999994" thickBot="1" x14ac:dyDescent="0.3">
      <c r="B9" s="219" t="s">
        <v>6</v>
      </c>
      <c r="C9" s="219" t="s">
        <v>12</v>
      </c>
      <c r="D9" s="449" t="s">
        <v>237</v>
      </c>
      <c r="E9" s="451" t="s">
        <v>155</v>
      </c>
      <c r="F9" s="450" t="s">
        <v>15</v>
      </c>
      <c r="G9" s="219" t="s">
        <v>5</v>
      </c>
      <c r="H9" s="449" t="s">
        <v>4</v>
      </c>
      <c r="I9" s="450" t="s">
        <v>10</v>
      </c>
      <c r="J9" s="451" t="s">
        <v>74</v>
      </c>
      <c r="K9" s="450" t="s">
        <v>154</v>
      </c>
      <c r="L9" s="198" t="s">
        <v>243</v>
      </c>
      <c r="M9" s="198" t="s">
        <v>244</v>
      </c>
      <c r="N9" s="23" t="s">
        <v>245</v>
      </c>
    </row>
    <row r="10" spans="2:14" ht="14.95" thickBot="1" x14ac:dyDescent="0.3">
      <c r="B10" s="8">
        <v>1</v>
      </c>
      <c r="C10" s="16" t="s">
        <v>37</v>
      </c>
      <c r="D10" s="51">
        <f ca="1">IFERROR(1/E10,0)</f>
        <v>2</v>
      </c>
      <c r="E10" s="12">
        <f ca="1">IFERROR(OFFSET('Converter Availability Calcs'!$C$43,MATCH(C10,'Converter Availability Calcs'!$B$44:$B$66,0),0),0)</f>
        <v>0.5</v>
      </c>
      <c r="F10" s="17">
        <f ca="1">IFERROR(OFFSET('Converter Availability Calcs'!$D$43,MATCH(C10,'Converter Availability Calcs'!$B$44:$B$66,0),0),0)</f>
        <v>0.61099999999999999</v>
      </c>
      <c r="G10" s="139">
        <f ca="1">IFERROR(OFFSET('Converter Availability Calcs'!$E$43,MATCH(C10,'Converter Availability Calcs'!$B$44:$B$66,0),0),0)</f>
        <v>0</v>
      </c>
      <c r="H10" s="9">
        <f t="shared" ref="H10:H31" ca="1" si="0">IFERROR(((B10*D10*F10)/365)*(1-G10),0)</f>
        <v>3.3479452054794518E-3</v>
      </c>
      <c r="I10" s="118">
        <f ca="1">IFERROR(H10/$D$5,0)</f>
        <v>1</v>
      </c>
      <c r="J10" s="115">
        <f t="shared" ref="J10:J31" ca="1" si="1">D10*F10</f>
        <v>1.222</v>
      </c>
      <c r="K10" s="110">
        <f t="shared" ref="K10:K31" ca="1" si="2">J10*G10</f>
        <v>0</v>
      </c>
      <c r="L10" s="112">
        <f ca="1">SUM(D10:D31)</f>
        <v>2</v>
      </c>
      <c r="M10" s="113">
        <f ca="1">IFERROR(SUM(J10:J31)/L10,0)</f>
        <v>0.61099999999999999</v>
      </c>
      <c r="N10" s="114">
        <f ca="1">IFERROR(SUM(K10:K31)/SUM(J10:J31),0)</f>
        <v>0</v>
      </c>
    </row>
    <row r="11" spans="2:14" x14ac:dyDescent="0.25">
      <c r="B11" s="52" t="s">
        <v>79</v>
      </c>
      <c r="C11" s="18"/>
      <c r="D11" s="53">
        <f t="shared" ref="D11:D31" ca="1" si="3">IFERROR(1/E11,0)</f>
        <v>0</v>
      </c>
      <c r="E11" s="54">
        <f ca="1">IFERROR(OFFSET('Converter Availability Calcs'!$C$43,MATCH(C11,'Converter Availability Calcs'!$B$44:$B$66,0),0),0)</f>
        <v>0</v>
      </c>
      <c r="F11" s="19">
        <f ca="1">IFERROR(OFFSET('Converter Availability Calcs'!$D$43,MATCH(C11,'Converter Availability Calcs'!$B$44:$B$66,0),0),0)</f>
        <v>0</v>
      </c>
      <c r="G11" s="140">
        <f ca="1">IFERROR(OFFSET('Converter Availability Calcs'!$E$43,MATCH(C11,'Converter Availability Calcs'!$B$44:$B$66,0),0),0)</f>
        <v>0</v>
      </c>
      <c r="H11" s="10">
        <f t="shared" ca="1" si="0"/>
        <v>0</v>
      </c>
      <c r="I11" s="119">
        <f t="shared" ref="I11:I31" ca="1" si="4">IFERROR(H11/$D$5,0)</f>
        <v>0</v>
      </c>
      <c r="J11" s="115">
        <f t="shared" ca="1" si="1"/>
        <v>0</v>
      </c>
      <c r="K11" s="110">
        <f t="shared" ca="1" si="2"/>
        <v>0</v>
      </c>
      <c r="L11" s="58"/>
      <c r="M11" s="58"/>
      <c r="N11" s="58"/>
    </row>
    <row r="12" spans="2:14" x14ac:dyDescent="0.25">
      <c r="B12" s="52"/>
      <c r="C12" s="18"/>
      <c r="D12" s="53">
        <f t="shared" ca="1" si="3"/>
        <v>0</v>
      </c>
      <c r="E12" s="54">
        <f ca="1">IFERROR(OFFSET('Converter Availability Calcs'!$C$43,MATCH(C12,'Converter Availability Calcs'!$B$44:$B$66,0),0),0)</f>
        <v>0</v>
      </c>
      <c r="F12" s="19">
        <f ca="1">IFERROR(OFFSET('Converter Availability Calcs'!$D$43,MATCH(C12,'Converter Availability Calcs'!$B$44:$B$66,0),0),0)</f>
        <v>0</v>
      </c>
      <c r="G12" s="140">
        <f ca="1">IFERROR(OFFSET('Converter Availability Calcs'!$E$43,MATCH(C12,'Converter Availability Calcs'!$B$44:$B$66,0),0),0)</f>
        <v>0</v>
      </c>
      <c r="H12" s="10">
        <f t="shared" ca="1" si="0"/>
        <v>0</v>
      </c>
      <c r="I12" s="119">
        <f t="shared" ca="1" si="4"/>
        <v>0</v>
      </c>
      <c r="J12" s="115">
        <f t="shared" ca="1" si="1"/>
        <v>0</v>
      </c>
      <c r="K12" s="110">
        <f t="shared" ca="1" si="2"/>
        <v>0</v>
      </c>
      <c r="L12" s="58"/>
      <c r="M12" s="58"/>
      <c r="N12" s="58"/>
    </row>
    <row r="13" spans="2:14" x14ac:dyDescent="0.25">
      <c r="B13" s="52"/>
      <c r="C13" s="18"/>
      <c r="D13" s="53">
        <f t="shared" ca="1" si="3"/>
        <v>0</v>
      </c>
      <c r="E13" s="54">
        <f ca="1">IFERROR(OFFSET('Converter Availability Calcs'!$C$43,MATCH(C13,'Converter Availability Calcs'!$B$44:$B$66,0),0),0)</f>
        <v>0</v>
      </c>
      <c r="F13" s="19">
        <f ca="1">IFERROR(OFFSET('Converter Availability Calcs'!$D$43,MATCH(C13,'Converter Availability Calcs'!$B$44:$B$66,0),0),0)</f>
        <v>0</v>
      </c>
      <c r="G13" s="140">
        <f ca="1">IFERROR(OFFSET('Converter Availability Calcs'!$E$43,MATCH(C13,'Converter Availability Calcs'!$B$44:$B$66,0),0),0)</f>
        <v>0</v>
      </c>
      <c r="H13" s="10">
        <f t="shared" ca="1" si="0"/>
        <v>0</v>
      </c>
      <c r="I13" s="119">
        <f t="shared" ca="1" si="4"/>
        <v>0</v>
      </c>
      <c r="J13" s="115">
        <f t="shared" ca="1" si="1"/>
        <v>0</v>
      </c>
      <c r="K13" s="110">
        <f t="shared" ca="1" si="2"/>
        <v>0</v>
      </c>
      <c r="L13" s="58"/>
      <c r="M13" s="58"/>
      <c r="N13" s="58"/>
    </row>
    <row r="14" spans="2:14" x14ac:dyDescent="0.25">
      <c r="B14" s="52"/>
      <c r="C14" s="18"/>
      <c r="D14" s="53">
        <f t="shared" ca="1" si="3"/>
        <v>0</v>
      </c>
      <c r="E14" s="54">
        <f ca="1">IFERROR(OFFSET('Converter Availability Calcs'!$C$43,MATCH(C14,'Converter Availability Calcs'!$B$44:$B$66,0),0),0)</f>
        <v>0</v>
      </c>
      <c r="F14" s="19">
        <f ca="1">IFERROR(OFFSET('Converter Availability Calcs'!$D$43,MATCH(C14,'Converter Availability Calcs'!$B$44:$B$66,0),0),0)</f>
        <v>0</v>
      </c>
      <c r="G14" s="140">
        <f ca="1">IFERROR(OFFSET('Converter Availability Calcs'!$E$43,MATCH(C14,'Converter Availability Calcs'!$B$44:$B$66,0),0),0)</f>
        <v>0</v>
      </c>
      <c r="H14" s="10">
        <f t="shared" ca="1" si="0"/>
        <v>0</v>
      </c>
      <c r="I14" s="119">
        <f t="shared" ca="1" si="4"/>
        <v>0</v>
      </c>
      <c r="J14" s="115">
        <f t="shared" ca="1" si="1"/>
        <v>0</v>
      </c>
      <c r="K14" s="110">
        <f t="shared" ca="1" si="2"/>
        <v>0</v>
      </c>
      <c r="L14" s="58"/>
      <c r="M14" s="58"/>
      <c r="N14" s="58"/>
    </row>
    <row r="15" spans="2:14" x14ac:dyDescent="0.25">
      <c r="B15" s="52"/>
      <c r="C15" s="18"/>
      <c r="D15" s="53">
        <f t="shared" ca="1" si="3"/>
        <v>0</v>
      </c>
      <c r="E15" s="54">
        <f ca="1">IFERROR(OFFSET('Converter Availability Calcs'!$C$43,MATCH(C15,'Converter Availability Calcs'!$B$44:$B$66,0),0),0)</f>
        <v>0</v>
      </c>
      <c r="F15" s="19">
        <f ca="1">IFERROR(OFFSET('Converter Availability Calcs'!$D$43,MATCH(C15,'Converter Availability Calcs'!$B$44:$B$66,0),0),0)</f>
        <v>0</v>
      </c>
      <c r="G15" s="140">
        <f ca="1">IFERROR(OFFSET('Converter Availability Calcs'!$E$43,MATCH(C15,'Converter Availability Calcs'!$B$44:$B$66,0),0),0)</f>
        <v>0</v>
      </c>
      <c r="H15" s="10">
        <f t="shared" ca="1" si="0"/>
        <v>0</v>
      </c>
      <c r="I15" s="119">
        <f t="shared" ca="1" si="4"/>
        <v>0</v>
      </c>
      <c r="J15" s="115">
        <f t="shared" ca="1" si="1"/>
        <v>0</v>
      </c>
      <c r="K15" s="110">
        <f t="shared" ca="1" si="2"/>
        <v>0</v>
      </c>
      <c r="L15" s="58"/>
      <c r="M15" s="58"/>
      <c r="N15" s="58"/>
    </row>
    <row r="16" spans="2:14" x14ac:dyDescent="0.25">
      <c r="B16" s="52"/>
      <c r="C16" s="18"/>
      <c r="D16" s="53">
        <f t="shared" ca="1" si="3"/>
        <v>0</v>
      </c>
      <c r="E16" s="54">
        <f ca="1">IFERROR(OFFSET('Converter Availability Calcs'!$C$43,MATCH(C16,'Converter Availability Calcs'!$B$44:$B$66,0),0),0)</f>
        <v>0</v>
      </c>
      <c r="F16" s="19">
        <f ca="1">IFERROR(OFFSET('Converter Availability Calcs'!$D$43,MATCH(C16,'Converter Availability Calcs'!$B$44:$B$66,0),0),0)</f>
        <v>0</v>
      </c>
      <c r="G16" s="140">
        <f ca="1">IFERROR(OFFSET('Converter Availability Calcs'!$E$43,MATCH(C16,'Converter Availability Calcs'!$B$44:$B$66,0),0),0)</f>
        <v>0</v>
      </c>
      <c r="H16" s="10">
        <f t="shared" ca="1" si="0"/>
        <v>0</v>
      </c>
      <c r="I16" s="119">
        <f t="shared" ca="1" si="4"/>
        <v>0</v>
      </c>
      <c r="J16" s="115">
        <f t="shared" ca="1" si="1"/>
        <v>0</v>
      </c>
      <c r="K16" s="110">
        <f t="shared" ca="1" si="2"/>
        <v>0</v>
      </c>
      <c r="L16" s="58"/>
      <c r="M16" s="58"/>
      <c r="N16" s="58"/>
    </row>
    <row r="17" spans="2:14" x14ac:dyDescent="0.25">
      <c r="B17" s="52"/>
      <c r="C17" s="18"/>
      <c r="D17" s="53">
        <f t="shared" ca="1" si="3"/>
        <v>0</v>
      </c>
      <c r="E17" s="54">
        <f ca="1">IFERROR(OFFSET('Converter Availability Calcs'!$C$43,MATCH(C17,'Converter Availability Calcs'!$B$44:$B$66,0),0),0)</f>
        <v>0</v>
      </c>
      <c r="F17" s="19">
        <f ca="1">IFERROR(OFFSET('Converter Availability Calcs'!$D$43,MATCH(C17,'Converter Availability Calcs'!$B$44:$B$66,0),0),0)</f>
        <v>0</v>
      </c>
      <c r="G17" s="140">
        <f ca="1">IFERROR(OFFSET('Converter Availability Calcs'!$E$43,MATCH(C17,'Converter Availability Calcs'!$B$44:$B$66,0),0),0)</f>
        <v>0</v>
      </c>
      <c r="H17" s="10">
        <f t="shared" ca="1" si="0"/>
        <v>0</v>
      </c>
      <c r="I17" s="119">
        <f t="shared" ca="1" si="4"/>
        <v>0</v>
      </c>
      <c r="J17" s="115">
        <f t="shared" ca="1" si="1"/>
        <v>0</v>
      </c>
      <c r="K17" s="110">
        <f t="shared" ca="1" si="2"/>
        <v>0</v>
      </c>
      <c r="L17" s="58"/>
      <c r="M17" s="58"/>
      <c r="N17" s="58"/>
    </row>
    <row r="18" spans="2:14" x14ac:dyDescent="0.25">
      <c r="B18" s="52"/>
      <c r="C18" s="18"/>
      <c r="D18" s="53">
        <f t="shared" ca="1" si="3"/>
        <v>0</v>
      </c>
      <c r="E18" s="54">
        <f ca="1">IFERROR(OFFSET('Converter Availability Calcs'!$C$43,MATCH(C18,'Converter Availability Calcs'!$B$44:$B$66,0),0),0)</f>
        <v>0</v>
      </c>
      <c r="F18" s="19">
        <f ca="1">IFERROR(OFFSET('Converter Availability Calcs'!$D$43,MATCH(C18,'Converter Availability Calcs'!$B$44:$B$66,0),0),0)</f>
        <v>0</v>
      </c>
      <c r="G18" s="140">
        <f ca="1">IFERROR(OFFSET('Converter Availability Calcs'!$E$43,MATCH(C18,'Converter Availability Calcs'!$B$44:$B$66,0),0),0)</f>
        <v>0</v>
      </c>
      <c r="H18" s="10">
        <f t="shared" ca="1" si="0"/>
        <v>0</v>
      </c>
      <c r="I18" s="119">
        <f t="shared" ca="1" si="4"/>
        <v>0</v>
      </c>
      <c r="J18" s="115">
        <f t="shared" ca="1" si="1"/>
        <v>0</v>
      </c>
      <c r="K18" s="110">
        <f t="shared" ca="1" si="2"/>
        <v>0</v>
      </c>
      <c r="L18" s="58"/>
      <c r="M18" s="58"/>
      <c r="N18" s="58"/>
    </row>
    <row r="19" spans="2:14" x14ac:dyDescent="0.25">
      <c r="B19" s="52"/>
      <c r="C19" s="18"/>
      <c r="D19" s="53">
        <f t="shared" ca="1" si="3"/>
        <v>0</v>
      </c>
      <c r="E19" s="54">
        <f ca="1">IFERROR(OFFSET('Converter Availability Calcs'!$C$43,MATCH(C19,'Converter Availability Calcs'!$B$44:$B$66,0),0),0)</f>
        <v>0</v>
      </c>
      <c r="F19" s="19">
        <f ca="1">IFERROR(OFFSET('Converter Availability Calcs'!$D$43,MATCH(C19,'Converter Availability Calcs'!$B$44:$B$66,0),0),0)</f>
        <v>0</v>
      </c>
      <c r="G19" s="140">
        <f ca="1">IFERROR(OFFSET('Converter Availability Calcs'!$E$43,MATCH(C19,'Converter Availability Calcs'!$B$44:$B$66,0),0),0)</f>
        <v>0</v>
      </c>
      <c r="H19" s="10">
        <f t="shared" ca="1" si="0"/>
        <v>0</v>
      </c>
      <c r="I19" s="119">
        <f t="shared" ca="1" si="4"/>
        <v>0</v>
      </c>
      <c r="J19" s="115">
        <f t="shared" ca="1" si="1"/>
        <v>0</v>
      </c>
      <c r="K19" s="110">
        <f t="shared" ca="1" si="2"/>
        <v>0</v>
      </c>
      <c r="L19" s="58"/>
      <c r="M19" s="58"/>
      <c r="N19" s="58"/>
    </row>
    <row r="20" spans="2:14" x14ac:dyDescent="0.25">
      <c r="B20" s="52"/>
      <c r="C20" s="18"/>
      <c r="D20" s="53">
        <f t="shared" ca="1" si="3"/>
        <v>0</v>
      </c>
      <c r="E20" s="54">
        <f ca="1">IFERROR(OFFSET('Converter Availability Calcs'!$C$43,MATCH(C20,'Converter Availability Calcs'!$B$44:$B$66,0),0),0)</f>
        <v>0</v>
      </c>
      <c r="F20" s="19">
        <f ca="1">IFERROR(OFFSET('Converter Availability Calcs'!$D$43,MATCH(C20,'Converter Availability Calcs'!$B$44:$B$66,0),0),0)</f>
        <v>0</v>
      </c>
      <c r="G20" s="140">
        <f ca="1">IFERROR(OFFSET('Converter Availability Calcs'!$E$43,MATCH(C20,'Converter Availability Calcs'!$B$44:$B$66,0),0),0)</f>
        <v>0</v>
      </c>
      <c r="H20" s="10">
        <f t="shared" ca="1" si="0"/>
        <v>0</v>
      </c>
      <c r="I20" s="119">
        <f t="shared" ca="1" si="4"/>
        <v>0</v>
      </c>
      <c r="J20" s="115">
        <f t="shared" ca="1" si="1"/>
        <v>0</v>
      </c>
      <c r="K20" s="110">
        <f t="shared" ca="1" si="2"/>
        <v>0</v>
      </c>
      <c r="L20" s="58"/>
      <c r="M20" s="58"/>
      <c r="N20" s="58"/>
    </row>
    <row r="21" spans="2:14" x14ac:dyDescent="0.25">
      <c r="B21" s="52"/>
      <c r="C21" s="18"/>
      <c r="D21" s="53">
        <f t="shared" ca="1" si="3"/>
        <v>0</v>
      </c>
      <c r="E21" s="54">
        <f ca="1">IFERROR(OFFSET('Converter Availability Calcs'!$C$43,MATCH(C21,'Converter Availability Calcs'!$B$44:$B$66,0),0),0)</f>
        <v>0</v>
      </c>
      <c r="F21" s="19">
        <f ca="1">IFERROR(OFFSET('Converter Availability Calcs'!$D$43,MATCH(C21,'Converter Availability Calcs'!$B$44:$B$66,0),0),0)</f>
        <v>0</v>
      </c>
      <c r="G21" s="140">
        <f ca="1">IFERROR(OFFSET('Converter Availability Calcs'!$E$43,MATCH(C21,'Converter Availability Calcs'!$B$44:$B$66,0),0),0)</f>
        <v>0</v>
      </c>
      <c r="H21" s="10">
        <f t="shared" ca="1" si="0"/>
        <v>0</v>
      </c>
      <c r="I21" s="119">
        <f t="shared" ca="1" si="4"/>
        <v>0</v>
      </c>
      <c r="J21" s="115">
        <f t="shared" ca="1" si="1"/>
        <v>0</v>
      </c>
      <c r="K21" s="110">
        <f t="shared" ca="1" si="2"/>
        <v>0</v>
      </c>
      <c r="L21" s="58"/>
      <c r="M21" s="58"/>
      <c r="N21" s="58"/>
    </row>
    <row r="22" spans="2:14" x14ac:dyDescent="0.25">
      <c r="B22" s="52"/>
      <c r="C22" s="18"/>
      <c r="D22" s="53">
        <f t="shared" ca="1" si="3"/>
        <v>0</v>
      </c>
      <c r="E22" s="54">
        <f ca="1">IFERROR(OFFSET('Converter Availability Calcs'!$C$43,MATCH(C22,'Converter Availability Calcs'!$B$44:$B$66,0),0),0)</f>
        <v>0</v>
      </c>
      <c r="F22" s="19">
        <f ca="1">IFERROR(OFFSET('Converter Availability Calcs'!$D$43,MATCH(C22,'Converter Availability Calcs'!$B$44:$B$66,0),0),0)</f>
        <v>0</v>
      </c>
      <c r="G22" s="140">
        <f ca="1">IFERROR(OFFSET('Converter Availability Calcs'!$E$43,MATCH(C22,'Converter Availability Calcs'!$B$44:$B$66,0),0),0)</f>
        <v>0</v>
      </c>
      <c r="H22" s="10">
        <f t="shared" ca="1" si="0"/>
        <v>0</v>
      </c>
      <c r="I22" s="119">
        <f t="shared" ca="1" si="4"/>
        <v>0</v>
      </c>
      <c r="J22" s="115">
        <f t="shared" ca="1" si="1"/>
        <v>0</v>
      </c>
      <c r="K22" s="110">
        <f t="shared" ca="1" si="2"/>
        <v>0</v>
      </c>
      <c r="L22" s="58"/>
      <c r="M22" s="58"/>
      <c r="N22" s="58"/>
    </row>
    <row r="23" spans="2:14" x14ac:dyDescent="0.25">
      <c r="B23" s="52"/>
      <c r="C23" s="18"/>
      <c r="D23" s="53">
        <f t="shared" ca="1" si="3"/>
        <v>0</v>
      </c>
      <c r="E23" s="54">
        <f ca="1">IFERROR(OFFSET('Converter Availability Calcs'!$C$43,MATCH(C23,'Converter Availability Calcs'!$B$44:$B$66,0),0),0)</f>
        <v>0</v>
      </c>
      <c r="F23" s="19">
        <f ca="1">IFERROR(OFFSET('Converter Availability Calcs'!$D$43,MATCH(C23,'Converter Availability Calcs'!$B$44:$B$66,0),0),0)</f>
        <v>0</v>
      </c>
      <c r="G23" s="140">
        <f ca="1">IFERROR(OFFSET('Converter Availability Calcs'!$E$43,MATCH(C23,'Converter Availability Calcs'!$B$44:$B$66,0),0),0)</f>
        <v>0</v>
      </c>
      <c r="H23" s="10">
        <f t="shared" ca="1" si="0"/>
        <v>0</v>
      </c>
      <c r="I23" s="119">
        <f t="shared" ca="1" si="4"/>
        <v>0</v>
      </c>
      <c r="J23" s="115">
        <f t="shared" ca="1" si="1"/>
        <v>0</v>
      </c>
      <c r="K23" s="110">
        <f t="shared" ca="1" si="2"/>
        <v>0</v>
      </c>
      <c r="L23" s="58"/>
      <c r="M23" s="58"/>
      <c r="N23" s="58"/>
    </row>
    <row r="24" spans="2:14" x14ac:dyDescent="0.25">
      <c r="B24" s="52"/>
      <c r="C24" s="18"/>
      <c r="D24" s="53">
        <f t="shared" ca="1" si="3"/>
        <v>0</v>
      </c>
      <c r="E24" s="54">
        <f ca="1">IFERROR(OFFSET('Converter Availability Calcs'!$C$43,MATCH(C24,'Converter Availability Calcs'!$B$44:$B$66,0),0),0)</f>
        <v>0</v>
      </c>
      <c r="F24" s="19">
        <f ca="1">IFERROR(OFFSET('Converter Availability Calcs'!$D$43,MATCH(C24,'Converter Availability Calcs'!$B$44:$B$66,0),0),0)</f>
        <v>0</v>
      </c>
      <c r="G24" s="140">
        <f ca="1">IFERROR(OFFSET('Converter Availability Calcs'!$E$43,MATCH(C24,'Converter Availability Calcs'!$B$44:$B$66,0),0),0)</f>
        <v>0</v>
      </c>
      <c r="H24" s="10">
        <f t="shared" ca="1" si="0"/>
        <v>0</v>
      </c>
      <c r="I24" s="119">
        <f t="shared" ca="1" si="4"/>
        <v>0</v>
      </c>
      <c r="J24" s="115">
        <f t="shared" ca="1" si="1"/>
        <v>0</v>
      </c>
      <c r="K24" s="110">
        <f t="shared" ca="1" si="2"/>
        <v>0</v>
      </c>
      <c r="L24" s="58"/>
      <c r="M24" s="58"/>
      <c r="N24" s="58"/>
    </row>
    <row r="25" spans="2:14" x14ac:dyDescent="0.25">
      <c r="B25" s="52"/>
      <c r="C25" s="18"/>
      <c r="D25" s="53">
        <f t="shared" ca="1" si="3"/>
        <v>0</v>
      </c>
      <c r="E25" s="54">
        <f ca="1">IFERROR(OFFSET('Converter Availability Calcs'!$C$43,MATCH(C25,'Converter Availability Calcs'!$B$44:$B$66,0),0),0)</f>
        <v>0</v>
      </c>
      <c r="F25" s="19">
        <f ca="1">IFERROR(OFFSET('Converter Availability Calcs'!$D$43,MATCH(C25,'Converter Availability Calcs'!$B$44:$B$66,0),0),0)</f>
        <v>0</v>
      </c>
      <c r="G25" s="140">
        <f ca="1">IFERROR(OFFSET('Converter Availability Calcs'!$E$43,MATCH(C25,'Converter Availability Calcs'!$B$44:$B$66,0),0),0)</f>
        <v>0</v>
      </c>
      <c r="H25" s="10">
        <f t="shared" ca="1" si="0"/>
        <v>0</v>
      </c>
      <c r="I25" s="119">
        <f t="shared" ca="1" si="4"/>
        <v>0</v>
      </c>
      <c r="J25" s="115">
        <f t="shared" ca="1" si="1"/>
        <v>0</v>
      </c>
      <c r="K25" s="110">
        <f t="shared" ca="1" si="2"/>
        <v>0</v>
      </c>
      <c r="L25" s="58"/>
      <c r="M25" s="58"/>
      <c r="N25" s="58"/>
    </row>
    <row r="26" spans="2:14" x14ac:dyDescent="0.25">
      <c r="B26" s="52"/>
      <c r="C26" s="18"/>
      <c r="D26" s="53">
        <f t="shared" ca="1" si="3"/>
        <v>0</v>
      </c>
      <c r="E26" s="54">
        <f ca="1">IFERROR(OFFSET('Converter Availability Calcs'!$C$43,MATCH(C26,'Converter Availability Calcs'!$B$44:$B$66,0),0),0)</f>
        <v>0</v>
      </c>
      <c r="F26" s="19">
        <f ca="1">IFERROR(OFFSET('Converter Availability Calcs'!$D$43,MATCH(C26,'Converter Availability Calcs'!$B$44:$B$66,0),0),0)</f>
        <v>0</v>
      </c>
      <c r="G26" s="140">
        <f ca="1">IFERROR(OFFSET('Converter Availability Calcs'!$E$43,MATCH(C26,'Converter Availability Calcs'!$B$44:$B$66,0),0),0)</f>
        <v>0</v>
      </c>
      <c r="H26" s="10">
        <f t="shared" ca="1" si="0"/>
        <v>0</v>
      </c>
      <c r="I26" s="119">
        <f t="shared" ca="1" si="4"/>
        <v>0</v>
      </c>
      <c r="J26" s="115">
        <f t="shared" ca="1" si="1"/>
        <v>0</v>
      </c>
      <c r="K26" s="110">
        <f t="shared" ca="1" si="2"/>
        <v>0</v>
      </c>
      <c r="L26" s="58"/>
      <c r="M26" s="58"/>
      <c r="N26" s="58"/>
    </row>
    <row r="27" spans="2:14" x14ac:dyDescent="0.25">
      <c r="B27" s="52"/>
      <c r="C27" s="18"/>
      <c r="D27" s="53">
        <f t="shared" ca="1" si="3"/>
        <v>0</v>
      </c>
      <c r="E27" s="54">
        <f ca="1">IFERROR(OFFSET('Converter Availability Calcs'!$C$43,MATCH(C27,'Converter Availability Calcs'!$B$44:$B$66,0),0),0)</f>
        <v>0</v>
      </c>
      <c r="F27" s="19">
        <f ca="1">IFERROR(OFFSET('Converter Availability Calcs'!$D$43,MATCH(C27,'Converter Availability Calcs'!$B$44:$B$66,0),0),0)</f>
        <v>0</v>
      </c>
      <c r="G27" s="140">
        <f ca="1">IFERROR(OFFSET('Converter Availability Calcs'!$E$43,MATCH(C27,'Converter Availability Calcs'!$B$44:$B$66,0),0),0)</f>
        <v>0</v>
      </c>
      <c r="H27" s="10">
        <f t="shared" ca="1" si="0"/>
        <v>0</v>
      </c>
      <c r="I27" s="119">
        <f t="shared" ca="1" si="4"/>
        <v>0</v>
      </c>
      <c r="J27" s="115">
        <f t="shared" ca="1" si="1"/>
        <v>0</v>
      </c>
      <c r="K27" s="110">
        <f t="shared" ca="1" si="2"/>
        <v>0</v>
      </c>
      <c r="L27" s="58"/>
      <c r="M27" s="58"/>
      <c r="N27" s="58"/>
    </row>
    <row r="28" spans="2:14" x14ac:dyDescent="0.25">
      <c r="B28" s="52"/>
      <c r="C28" s="18"/>
      <c r="D28" s="53">
        <f t="shared" ca="1" si="3"/>
        <v>0</v>
      </c>
      <c r="E28" s="54">
        <f ca="1">IFERROR(OFFSET('Converter Availability Calcs'!$C$43,MATCH(C28,'Converter Availability Calcs'!$B$44:$B$66,0),0),0)</f>
        <v>0</v>
      </c>
      <c r="F28" s="19">
        <f ca="1">IFERROR(OFFSET('Converter Availability Calcs'!$D$43,MATCH(C28,'Converter Availability Calcs'!$B$44:$B$66,0),0),0)</f>
        <v>0</v>
      </c>
      <c r="G28" s="140">
        <f ca="1">IFERROR(OFFSET('Converter Availability Calcs'!$E$43,MATCH(C28,'Converter Availability Calcs'!$B$44:$B$66,0),0),0)</f>
        <v>0</v>
      </c>
      <c r="H28" s="10">
        <f t="shared" ca="1" si="0"/>
        <v>0</v>
      </c>
      <c r="I28" s="119">
        <f t="shared" ca="1" si="4"/>
        <v>0</v>
      </c>
      <c r="J28" s="115">
        <f t="shared" ca="1" si="1"/>
        <v>0</v>
      </c>
      <c r="K28" s="110">
        <f t="shared" ca="1" si="2"/>
        <v>0</v>
      </c>
      <c r="L28" s="58"/>
      <c r="M28" s="58"/>
      <c r="N28" s="58"/>
    </row>
    <row r="29" spans="2:14" x14ac:dyDescent="0.25">
      <c r="B29" s="52"/>
      <c r="C29" s="18"/>
      <c r="D29" s="53">
        <f t="shared" ca="1" si="3"/>
        <v>0</v>
      </c>
      <c r="E29" s="54">
        <f ca="1">IFERROR(OFFSET('Converter Availability Calcs'!$C$43,MATCH(C29,'Converter Availability Calcs'!$B$44:$B$66,0),0),0)</f>
        <v>0</v>
      </c>
      <c r="F29" s="19">
        <f ca="1">IFERROR(OFFSET('Converter Availability Calcs'!$D$43,MATCH(C29,'Converter Availability Calcs'!$B$44:$B$66,0),0),0)</f>
        <v>0</v>
      </c>
      <c r="G29" s="140">
        <f ca="1">IFERROR(OFFSET('Converter Availability Calcs'!$E$43,MATCH(C29,'Converter Availability Calcs'!$B$44:$B$66,0),0),0)</f>
        <v>0</v>
      </c>
      <c r="H29" s="10">
        <f t="shared" ca="1" si="0"/>
        <v>0</v>
      </c>
      <c r="I29" s="119">
        <f t="shared" ca="1" si="4"/>
        <v>0</v>
      </c>
      <c r="J29" s="115">
        <f t="shared" ca="1" si="1"/>
        <v>0</v>
      </c>
      <c r="K29" s="110">
        <f t="shared" ca="1" si="2"/>
        <v>0</v>
      </c>
      <c r="L29" s="58"/>
      <c r="M29" s="58"/>
      <c r="N29" s="58"/>
    </row>
    <row r="30" spans="2:14" x14ac:dyDescent="0.25">
      <c r="B30" s="52"/>
      <c r="C30" s="18"/>
      <c r="D30" s="53">
        <f t="shared" ca="1" si="3"/>
        <v>0</v>
      </c>
      <c r="E30" s="54">
        <f ca="1">IFERROR(OFFSET('Converter Availability Calcs'!$C$43,MATCH(C30,'Converter Availability Calcs'!$B$44:$B$66,0),0),0)</f>
        <v>0</v>
      </c>
      <c r="F30" s="19">
        <f ca="1">IFERROR(OFFSET('Converter Availability Calcs'!$D$43,MATCH(C30,'Converter Availability Calcs'!$B$44:$B$66,0),0),0)</f>
        <v>0</v>
      </c>
      <c r="G30" s="140">
        <f ca="1">IFERROR(OFFSET('Converter Availability Calcs'!$E$43,MATCH(C30,'Converter Availability Calcs'!$B$44:$B$66,0),0),0)</f>
        <v>0</v>
      </c>
      <c r="H30" s="10">
        <f t="shared" ca="1" si="0"/>
        <v>0</v>
      </c>
      <c r="I30" s="119">
        <f t="shared" ca="1" si="4"/>
        <v>0</v>
      </c>
      <c r="J30" s="115">
        <f t="shared" ca="1" si="1"/>
        <v>0</v>
      </c>
      <c r="K30" s="110">
        <f t="shared" ca="1" si="2"/>
        <v>0</v>
      </c>
      <c r="L30" s="58"/>
      <c r="M30" s="58"/>
      <c r="N30" s="58"/>
    </row>
    <row r="31" spans="2:14" ht="14.95" thickBot="1" x14ac:dyDescent="0.3">
      <c r="B31" s="55"/>
      <c r="C31" s="20"/>
      <c r="D31" s="56">
        <f t="shared" ca="1" si="3"/>
        <v>0</v>
      </c>
      <c r="E31" s="57">
        <f ca="1">IFERROR(OFFSET('Converter Availability Calcs'!$C$43,MATCH(C31,'Converter Availability Calcs'!$B$44:$B$66,0),0),0)</f>
        <v>0</v>
      </c>
      <c r="F31" s="21">
        <f ca="1">IFERROR(OFFSET('Converter Availability Calcs'!$D$43,MATCH(C31,'Converter Availability Calcs'!$B$44:$B$66,0),0),0)</f>
        <v>0</v>
      </c>
      <c r="G31" s="141">
        <f ca="1">IFERROR(OFFSET('Converter Availability Calcs'!$E$43,MATCH(C31,'Converter Availability Calcs'!$B$44:$B$66,0),0),0)</f>
        <v>0</v>
      </c>
      <c r="H31" s="11">
        <f t="shared" ca="1" si="0"/>
        <v>0</v>
      </c>
      <c r="I31" s="120">
        <f t="shared" ca="1" si="4"/>
        <v>0</v>
      </c>
      <c r="J31" s="116">
        <f t="shared" ca="1" si="1"/>
        <v>0</v>
      </c>
      <c r="K31" s="111">
        <f t="shared" ca="1" si="2"/>
        <v>0</v>
      </c>
      <c r="L31" s="58"/>
      <c r="M31" s="58"/>
      <c r="N31" s="58"/>
    </row>
    <row r="32" spans="2:14" x14ac:dyDescent="0.25">
      <c r="B32" s="12"/>
      <c r="C32" s="104"/>
      <c r="D32" s="104"/>
      <c r="E32" s="104"/>
      <c r="F32" s="104"/>
      <c r="G32" s="104"/>
      <c r="H32" s="104"/>
      <c r="I32" s="104"/>
      <c r="J32" s="104"/>
      <c r="K32" s="104"/>
      <c r="L32" s="58"/>
      <c r="M32" s="58"/>
      <c r="N32" s="58"/>
    </row>
    <row r="33" spans="2:14" x14ac:dyDescent="0.25">
      <c r="B33" s="104"/>
      <c r="C33" s="104"/>
      <c r="D33" s="104"/>
      <c r="E33" s="104"/>
      <c r="F33" s="104"/>
      <c r="G33" s="104"/>
      <c r="H33" s="104"/>
      <c r="I33" s="22"/>
      <c r="J33" s="104"/>
      <c r="K33" s="104"/>
      <c r="L33" s="58"/>
      <c r="M33" s="58"/>
      <c r="N33" s="58"/>
    </row>
    <row r="34" spans="2:14" x14ac:dyDescent="0.25">
      <c r="B34" s="104"/>
      <c r="C34" s="104"/>
      <c r="D34" s="104"/>
      <c r="E34" s="104"/>
      <c r="F34" s="104"/>
      <c r="G34" s="104"/>
      <c r="H34" s="104"/>
      <c r="I34" s="104"/>
      <c r="J34" s="104"/>
      <c r="K34" s="104"/>
      <c r="L34" s="58"/>
      <c r="M34" s="58"/>
      <c r="N34" s="58"/>
    </row>
    <row r="35" spans="2:14" x14ac:dyDescent="0.25">
      <c r="B35" s="104"/>
      <c r="C35" s="104"/>
      <c r="D35" s="104"/>
      <c r="E35" s="104"/>
      <c r="F35" s="104"/>
      <c r="G35" s="104"/>
      <c r="H35" s="104"/>
      <c r="I35" s="104"/>
      <c r="J35" s="104"/>
      <c r="K35" s="104"/>
      <c r="L35" s="58"/>
      <c r="M35" s="58"/>
      <c r="N35" s="58"/>
    </row>
    <row r="36" spans="2:14" x14ac:dyDescent="0.25">
      <c r="B36" s="104"/>
      <c r="C36" s="104"/>
      <c r="D36" s="104"/>
      <c r="E36" s="104"/>
      <c r="F36" s="104"/>
      <c r="G36" s="104"/>
      <c r="H36" s="104"/>
      <c r="I36" s="104"/>
      <c r="J36" s="104"/>
      <c r="K36" s="104"/>
      <c r="L36" s="58"/>
      <c r="M36" s="58"/>
      <c r="N36" s="58"/>
    </row>
    <row r="37" spans="2:14" x14ac:dyDescent="0.25">
      <c r="B37" s="104"/>
      <c r="C37" s="104"/>
      <c r="D37" s="104"/>
      <c r="E37" s="104"/>
      <c r="F37" s="104"/>
      <c r="G37" s="104"/>
      <c r="H37" s="104"/>
      <c r="I37" s="104"/>
      <c r="J37" s="104"/>
      <c r="K37" s="104"/>
      <c r="L37" s="58"/>
      <c r="M37" s="58"/>
      <c r="N37" s="58"/>
    </row>
    <row r="38" spans="2:14" x14ac:dyDescent="0.25">
      <c r="B38" s="104"/>
      <c r="C38" s="104"/>
      <c r="D38" s="104"/>
      <c r="E38" s="104"/>
      <c r="F38" s="104"/>
      <c r="G38" s="104"/>
      <c r="H38" s="104"/>
      <c r="I38" s="104"/>
      <c r="J38" s="104"/>
      <c r="K38" s="104"/>
      <c r="L38" s="58"/>
      <c r="M38" s="58"/>
      <c r="N38" s="58"/>
    </row>
    <row r="39" spans="2:14" ht="17.7" x14ac:dyDescent="0.4">
      <c r="B39" s="67" t="s">
        <v>36</v>
      </c>
      <c r="C39" s="64" t="s">
        <v>21</v>
      </c>
      <c r="D39" s="65">
        <f ca="1">K39</f>
        <v>6.7013698630136991E-3</v>
      </c>
      <c r="E39" s="13"/>
      <c r="F39" s="14"/>
      <c r="G39" s="13"/>
      <c r="H39" s="15"/>
      <c r="I39" s="13"/>
      <c r="J39" s="64" t="s">
        <v>90</v>
      </c>
      <c r="K39" s="66">
        <f ca="1">SUM(H44:H65)</f>
        <v>6.7013698630136991E-3</v>
      </c>
    </row>
    <row r="40" spans="2:14" ht="17.7" x14ac:dyDescent="0.4">
      <c r="B40" s="104"/>
      <c r="C40" s="68" t="s">
        <v>153</v>
      </c>
      <c r="D40" s="69">
        <f ca="1">1-D39</f>
        <v>0.99329863013698627</v>
      </c>
      <c r="E40" s="104"/>
      <c r="F40" s="104"/>
      <c r="G40" s="104"/>
      <c r="H40" s="104"/>
      <c r="I40" s="104"/>
      <c r="J40" s="104"/>
      <c r="K40" s="104"/>
      <c r="L40" s="58"/>
      <c r="M40" s="58"/>
      <c r="N40" s="58"/>
    </row>
    <row r="41" spans="2:14" ht="14.95" thickBot="1" x14ac:dyDescent="0.3">
      <c r="B41" s="104"/>
      <c r="C41" s="104"/>
      <c r="D41" s="104"/>
      <c r="E41" s="104"/>
      <c r="F41" s="104"/>
      <c r="G41" s="104"/>
      <c r="H41" s="104"/>
      <c r="I41" s="104"/>
      <c r="J41" s="104"/>
      <c r="K41" s="104"/>
      <c r="L41" s="58"/>
      <c r="M41" s="58"/>
      <c r="N41" s="58"/>
    </row>
    <row r="42" spans="2:14" ht="18.350000000000001" thickBot="1" x14ac:dyDescent="0.3">
      <c r="B42" s="122" t="s">
        <v>13</v>
      </c>
      <c r="C42" s="123"/>
      <c r="D42" s="123"/>
      <c r="E42" s="123"/>
      <c r="F42" s="123"/>
      <c r="G42" s="124"/>
      <c r="H42" s="123"/>
      <c r="I42" s="123"/>
      <c r="J42" s="117" t="s">
        <v>73</v>
      </c>
      <c r="K42" s="109"/>
      <c r="L42" s="652" t="s">
        <v>250</v>
      </c>
      <c r="M42" s="653"/>
      <c r="N42" s="654"/>
    </row>
    <row r="43" spans="2:14" ht="71.349999999999994" thickBot="1" x14ac:dyDescent="0.3">
      <c r="B43" s="219" t="s">
        <v>6</v>
      </c>
      <c r="C43" s="219" t="s">
        <v>12</v>
      </c>
      <c r="D43" s="449" t="s">
        <v>1</v>
      </c>
      <c r="E43" s="451" t="s">
        <v>155</v>
      </c>
      <c r="F43" s="450" t="s">
        <v>15</v>
      </c>
      <c r="G43" s="219" t="s">
        <v>5</v>
      </c>
      <c r="H43" s="449" t="s">
        <v>4</v>
      </c>
      <c r="I43" s="450" t="s">
        <v>10</v>
      </c>
      <c r="J43" s="451" t="s">
        <v>74</v>
      </c>
      <c r="K43" s="450" t="s">
        <v>154</v>
      </c>
      <c r="L43" s="198" t="s">
        <v>243</v>
      </c>
      <c r="M43" s="198" t="s">
        <v>244</v>
      </c>
      <c r="N43" s="198" t="s">
        <v>245</v>
      </c>
    </row>
    <row r="44" spans="2:14" ht="14.95" thickBot="1" x14ac:dyDescent="0.3">
      <c r="B44" s="8">
        <v>1</v>
      </c>
      <c r="C44" s="16" t="s">
        <v>36</v>
      </c>
      <c r="D44" s="51">
        <f t="shared" ref="D44:D65" ca="1" si="5">IFERROR(1/E44,0)</f>
        <v>2</v>
      </c>
      <c r="E44" s="12">
        <f ca="1">IFERROR(OFFSET('Converter Availability Calcs'!$C$43,MATCH(C44,'Converter Availability Calcs'!$B$44:$B$66,0),0),0)</f>
        <v>0.5</v>
      </c>
      <c r="F44" s="17">
        <f ca="1">IFERROR(OFFSET('Converter Availability Calcs'!$D$43,MATCH(C44,'Converter Availability Calcs'!$B$44:$B$66,0),0),0)</f>
        <v>1.2230000000000001</v>
      </c>
      <c r="G44" s="139">
        <f ca="1">IFERROR(OFFSET('Converter Availability Calcs'!$E$43,MATCH(C44,'Converter Availability Calcs'!$B$44:$B$66,0),0),0)</f>
        <v>0</v>
      </c>
      <c r="H44" s="9">
        <f t="shared" ref="H44:H65" ca="1" si="6">IFERROR(((B44*D44*F44)/365)*(1-G44),0)</f>
        <v>6.7013698630136991E-3</v>
      </c>
      <c r="I44" s="118">
        <f ca="1">IFERROR(H44/$D$39,0)</f>
        <v>1</v>
      </c>
      <c r="J44" s="115">
        <f t="shared" ref="J44:J65" ca="1" si="7">D44*F44</f>
        <v>2.4460000000000002</v>
      </c>
      <c r="K44" s="110">
        <f t="shared" ref="K44:K65" ca="1" si="8">J44*G44</f>
        <v>0</v>
      </c>
      <c r="L44" s="112">
        <f ca="1">SUM(D44:D65)</f>
        <v>2</v>
      </c>
      <c r="M44" s="113">
        <f ca="1">IFERROR(SUM(J44:J65)/L44,0)</f>
        <v>1.2230000000000001</v>
      </c>
      <c r="N44" s="114">
        <f ca="1">IFERROR(SUM(K44:K65)/SUM(J44:J65),0)</f>
        <v>0</v>
      </c>
    </row>
    <row r="45" spans="2:14" x14ac:dyDescent="0.25">
      <c r="B45" s="52"/>
      <c r="C45" s="18"/>
      <c r="D45" s="53">
        <f t="shared" ca="1" si="5"/>
        <v>0</v>
      </c>
      <c r="E45" s="54">
        <f ca="1">IFERROR(OFFSET('Converter Availability Calcs'!$C$43,MATCH(C45,'Converter Availability Calcs'!$B$44:$B$66,0),0),0)</f>
        <v>0</v>
      </c>
      <c r="F45" s="19">
        <f ca="1">IFERROR(OFFSET('Converter Availability Calcs'!$D$43,MATCH(C45,'Converter Availability Calcs'!$B$44:$B$66,0),0),0)</f>
        <v>0</v>
      </c>
      <c r="G45" s="140">
        <f ca="1">IFERROR(OFFSET('Converter Availability Calcs'!$E$43,MATCH(C45,'Converter Availability Calcs'!$B$44:$B$66,0),0),0)</f>
        <v>0</v>
      </c>
      <c r="H45" s="10">
        <f t="shared" ca="1" si="6"/>
        <v>0</v>
      </c>
      <c r="I45" s="119">
        <f t="shared" ref="I45:I65" ca="1" si="9">IFERROR(H45/$D$39,0)</f>
        <v>0</v>
      </c>
      <c r="J45" s="115">
        <f t="shared" ca="1" si="7"/>
        <v>0</v>
      </c>
      <c r="K45" s="110">
        <f t="shared" ca="1" si="8"/>
        <v>0</v>
      </c>
      <c r="L45" s="58"/>
      <c r="M45" s="58"/>
      <c r="N45" s="58"/>
    </row>
    <row r="46" spans="2:14" x14ac:dyDescent="0.25">
      <c r="B46" s="52"/>
      <c r="C46" s="18"/>
      <c r="D46" s="53">
        <f t="shared" ca="1" si="5"/>
        <v>0</v>
      </c>
      <c r="E46" s="54">
        <f ca="1">IFERROR(OFFSET('Converter Availability Calcs'!$C$43,MATCH(C46,'Converter Availability Calcs'!$B$44:$B$66,0),0),0)</f>
        <v>0</v>
      </c>
      <c r="F46" s="19">
        <f ca="1">IFERROR(OFFSET('Converter Availability Calcs'!$D$43,MATCH(C46,'Converter Availability Calcs'!$B$44:$B$66,0),0),0)</f>
        <v>0</v>
      </c>
      <c r="G46" s="140">
        <f ca="1">IFERROR(OFFSET('Converter Availability Calcs'!$E$43,MATCH(C46,'Converter Availability Calcs'!$B$44:$B$66,0),0),0)</f>
        <v>0</v>
      </c>
      <c r="H46" s="10">
        <f t="shared" ca="1" si="6"/>
        <v>0</v>
      </c>
      <c r="I46" s="119">
        <f t="shared" ca="1" si="9"/>
        <v>0</v>
      </c>
      <c r="J46" s="115">
        <f t="shared" ca="1" si="7"/>
        <v>0</v>
      </c>
      <c r="K46" s="110">
        <f t="shared" ca="1" si="8"/>
        <v>0</v>
      </c>
      <c r="L46" s="58"/>
      <c r="M46" s="58"/>
      <c r="N46" s="58"/>
    </row>
    <row r="47" spans="2:14" x14ac:dyDescent="0.25">
      <c r="B47" s="52"/>
      <c r="C47" s="18"/>
      <c r="D47" s="53">
        <f t="shared" ca="1" si="5"/>
        <v>0</v>
      </c>
      <c r="E47" s="54">
        <f ca="1">IFERROR(OFFSET('Converter Availability Calcs'!$C$43,MATCH(C47,'Converter Availability Calcs'!$B$44:$B$66,0),0),0)</f>
        <v>0</v>
      </c>
      <c r="F47" s="19">
        <f ca="1">IFERROR(OFFSET('Converter Availability Calcs'!$D$43,MATCH(C47,'Converter Availability Calcs'!$B$44:$B$66,0),0),0)</f>
        <v>0</v>
      </c>
      <c r="G47" s="140">
        <f ca="1">IFERROR(OFFSET('Converter Availability Calcs'!$E$43,MATCH(C47,'Converter Availability Calcs'!$B$44:$B$66,0),0),0)</f>
        <v>0</v>
      </c>
      <c r="H47" s="10">
        <f t="shared" ca="1" si="6"/>
        <v>0</v>
      </c>
      <c r="I47" s="119">
        <f t="shared" ca="1" si="9"/>
        <v>0</v>
      </c>
      <c r="J47" s="115">
        <f t="shared" ca="1" si="7"/>
        <v>0</v>
      </c>
      <c r="K47" s="110">
        <f t="shared" ca="1" si="8"/>
        <v>0</v>
      </c>
      <c r="L47" s="58"/>
      <c r="M47" s="58"/>
      <c r="N47" s="58"/>
    </row>
    <row r="48" spans="2:14" x14ac:dyDescent="0.25">
      <c r="B48" s="52"/>
      <c r="C48" s="18"/>
      <c r="D48" s="53">
        <f t="shared" ca="1" si="5"/>
        <v>0</v>
      </c>
      <c r="E48" s="54">
        <f ca="1">IFERROR(OFFSET('Converter Availability Calcs'!$C$43,MATCH(C48,'Converter Availability Calcs'!$B$44:$B$66,0),0),0)</f>
        <v>0</v>
      </c>
      <c r="F48" s="19">
        <f ca="1">IFERROR(OFFSET('Converter Availability Calcs'!$D$43,MATCH(C48,'Converter Availability Calcs'!$B$44:$B$66,0),0),0)</f>
        <v>0</v>
      </c>
      <c r="G48" s="140">
        <f ca="1">IFERROR(OFFSET('Converter Availability Calcs'!$E$43,MATCH(C48,'Converter Availability Calcs'!$B$44:$B$66,0),0),0)</f>
        <v>0</v>
      </c>
      <c r="H48" s="10">
        <f t="shared" ca="1" si="6"/>
        <v>0</v>
      </c>
      <c r="I48" s="119">
        <f t="shared" ca="1" si="9"/>
        <v>0</v>
      </c>
      <c r="J48" s="115">
        <f t="shared" ca="1" si="7"/>
        <v>0</v>
      </c>
      <c r="K48" s="110">
        <f t="shared" ca="1" si="8"/>
        <v>0</v>
      </c>
      <c r="L48" s="58"/>
      <c r="M48" s="58"/>
      <c r="N48" s="58"/>
    </row>
    <row r="49" spans="2:14" x14ac:dyDescent="0.25">
      <c r="B49" s="52"/>
      <c r="C49" s="18"/>
      <c r="D49" s="53">
        <f t="shared" ca="1" si="5"/>
        <v>0</v>
      </c>
      <c r="E49" s="54">
        <f ca="1">IFERROR(OFFSET('Converter Availability Calcs'!$C$43,MATCH(C49,'Converter Availability Calcs'!$B$44:$B$66,0),0),0)</f>
        <v>0</v>
      </c>
      <c r="F49" s="19">
        <f ca="1">IFERROR(OFFSET('Converter Availability Calcs'!$D$43,MATCH(C49,'Converter Availability Calcs'!$B$44:$B$66,0),0),0)</f>
        <v>0</v>
      </c>
      <c r="G49" s="140">
        <f ca="1">IFERROR(OFFSET('Converter Availability Calcs'!$E$43,MATCH(C49,'Converter Availability Calcs'!$B$44:$B$66,0),0),0)</f>
        <v>0</v>
      </c>
      <c r="H49" s="10">
        <f t="shared" ca="1" si="6"/>
        <v>0</v>
      </c>
      <c r="I49" s="119">
        <f t="shared" ca="1" si="9"/>
        <v>0</v>
      </c>
      <c r="J49" s="115">
        <f t="shared" ca="1" si="7"/>
        <v>0</v>
      </c>
      <c r="K49" s="110">
        <f t="shared" ca="1" si="8"/>
        <v>0</v>
      </c>
      <c r="L49" s="58"/>
      <c r="M49" s="58"/>
      <c r="N49" s="58"/>
    </row>
    <row r="50" spans="2:14" x14ac:dyDescent="0.25">
      <c r="B50" s="52"/>
      <c r="C50" s="18"/>
      <c r="D50" s="53">
        <f ca="1">IFERROR(1/E50,0)</f>
        <v>0</v>
      </c>
      <c r="E50" s="54">
        <f ca="1">IFERROR(OFFSET('Converter Availability Calcs'!$C$43,MATCH(C50,'Converter Availability Calcs'!$B$44:$B$66,0),0),0)</f>
        <v>0</v>
      </c>
      <c r="F50" s="19">
        <f ca="1">IFERROR(OFFSET('Converter Availability Calcs'!$D$43,MATCH(C50,'Converter Availability Calcs'!$B$44:$B$66,0),0),0)</f>
        <v>0</v>
      </c>
      <c r="G50" s="140">
        <f ca="1">IFERROR(OFFSET('Converter Availability Calcs'!$E$43,MATCH(C50,'Converter Availability Calcs'!$B$44:$B$66,0),0),0)</f>
        <v>0</v>
      </c>
      <c r="H50" s="10">
        <f t="shared" ca="1" si="6"/>
        <v>0</v>
      </c>
      <c r="I50" s="119">
        <f t="shared" ca="1" si="9"/>
        <v>0</v>
      </c>
      <c r="J50" s="115">
        <f ca="1">D50*F50</f>
        <v>0</v>
      </c>
      <c r="K50" s="110">
        <f t="shared" ca="1" si="8"/>
        <v>0</v>
      </c>
      <c r="L50" s="58"/>
      <c r="M50" s="58"/>
      <c r="N50" s="58"/>
    </row>
    <row r="51" spans="2:14" x14ac:dyDescent="0.25">
      <c r="B51" s="52"/>
      <c r="C51" s="18"/>
      <c r="D51" s="53">
        <f t="shared" ca="1" si="5"/>
        <v>0</v>
      </c>
      <c r="E51" s="54">
        <f ca="1">IFERROR(OFFSET('Converter Availability Calcs'!$C$43,MATCH(C51,'Converter Availability Calcs'!$B$44:$B$66,0),0),0)</f>
        <v>0</v>
      </c>
      <c r="F51" s="19">
        <f ca="1">IFERROR(OFFSET('Converter Availability Calcs'!$D$43,MATCH(C51,'Converter Availability Calcs'!$B$44:$B$66,0),0),0)</f>
        <v>0</v>
      </c>
      <c r="G51" s="140">
        <f ca="1">IFERROR(OFFSET('Converter Availability Calcs'!$E$43,MATCH(C51,'Converter Availability Calcs'!$B$44:$B$66,0),0),0)</f>
        <v>0</v>
      </c>
      <c r="H51" s="10">
        <f t="shared" ca="1" si="6"/>
        <v>0</v>
      </c>
      <c r="I51" s="119">
        <f t="shared" ca="1" si="9"/>
        <v>0</v>
      </c>
      <c r="J51" s="115">
        <f t="shared" ca="1" si="7"/>
        <v>0</v>
      </c>
      <c r="K51" s="110">
        <f t="shared" ca="1" si="8"/>
        <v>0</v>
      </c>
      <c r="L51" s="58"/>
      <c r="M51" s="58"/>
      <c r="N51" s="58"/>
    </row>
    <row r="52" spans="2:14" x14ac:dyDescent="0.25">
      <c r="B52" s="52"/>
      <c r="C52" s="18"/>
      <c r="D52" s="53">
        <f t="shared" ca="1" si="5"/>
        <v>0</v>
      </c>
      <c r="E52" s="54">
        <f ca="1">IFERROR(OFFSET('Converter Availability Calcs'!$C$43,MATCH(C52,'Converter Availability Calcs'!$B$44:$B$66,0),0),0)</f>
        <v>0</v>
      </c>
      <c r="F52" s="19">
        <f ca="1">IFERROR(OFFSET('Converter Availability Calcs'!$D$43,MATCH(C52,'Converter Availability Calcs'!$B$44:$B$66,0),0),0)</f>
        <v>0</v>
      </c>
      <c r="G52" s="140">
        <f ca="1">IFERROR(OFFSET('Converter Availability Calcs'!$E$43,MATCH(C52,'Converter Availability Calcs'!$B$44:$B$66,0),0),0)</f>
        <v>0</v>
      </c>
      <c r="H52" s="10">
        <f t="shared" ca="1" si="6"/>
        <v>0</v>
      </c>
      <c r="I52" s="119">
        <f t="shared" ca="1" si="9"/>
        <v>0</v>
      </c>
      <c r="J52" s="115">
        <f t="shared" ca="1" si="7"/>
        <v>0</v>
      </c>
      <c r="K52" s="110">
        <f t="shared" ca="1" si="8"/>
        <v>0</v>
      </c>
      <c r="L52" s="58"/>
      <c r="M52" s="58"/>
      <c r="N52" s="58"/>
    </row>
    <row r="53" spans="2:14" x14ac:dyDescent="0.25">
      <c r="B53" s="52"/>
      <c r="C53" s="18"/>
      <c r="D53" s="53">
        <f t="shared" ca="1" si="5"/>
        <v>0</v>
      </c>
      <c r="E53" s="54">
        <f ca="1">IFERROR(OFFSET('Converter Availability Calcs'!$C$43,MATCH(C53,'Converter Availability Calcs'!$B$44:$B$66,0),0),0)</f>
        <v>0</v>
      </c>
      <c r="F53" s="19">
        <f ca="1">IFERROR(OFFSET('Converter Availability Calcs'!$D$43,MATCH(C53,'Converter Availability Calcs'!$B$44:$B$66,0),0),0)</f>
        <v>0</v>
      </c>
      <c r="G53" s="140">
        <f ca="1">IFERROR(OFFSET('Converter Availability Calcs'!$E$43,MATCH(C53,'Converter Availability Calcs'!$B$44:$B$66,0),0),0)</f>
        <v>0</v>
      </c>
      <c r="H53" s="10">
        <f t="shared" ca="1" si="6"/>
        <v>0</v>
      </c>
      <c r="I53" s="119">
        <f t="shared" ca="1" si="9"/>
        <v>0</v>
      </c>
      <c r="J53" s="115">
        <f t="shared" ca="1" si="7"/>
        <v>0</v>
      </c>
      <c r="K53" s="110">
        <f t="shared" ca="1" si="8"/>
        <v>0</v>
      </c>
      <c r="L53" s="58"/>
      <c r="M53" s="58"/>
      <c r="N53" s="58"/>
    </row>
    <row r="54" spans="2:14" x14ac:dyDescent="0.25">
      <c r="B54" s="52"/>
      <c r="C54" s="18"/>
      <c r="D54" s="53">
        <f t="shared" ca="1" si="5"/>
        <v>0</v>
      </c>
      <c r="E54" s="54">
        <f ca="1">IFERROR(OFFSET('Converter Availability Calcs'!$C$43,MATCH(C54,'Converter Availability Calcs'!$B$44:$B$66,0),0),0)</f>
        <v>0</v>
      </c>
      <c r="F54" s="19">
        <f ca="1">IFERROR(OFFSET('Converter Availability Calcs'!$D$43,MATCH(C54,'Converter Availability Calcs'!$B$44:$B$66,0),0),0)</f>
        <v>0</v>
      </c>
      <c r="G54" s="140">
        <f ca="1">IFERROR(OFFSET('Converter Availability Calcs'!$E$43,MATCH(C54,'Converter Availability Calcs'!$B$44:$B$66,0),0),0)</f>
        <v>0</v>
      </c>
      <c r="H54" s="10">
        <f t="shared" ca="1" si="6"/>
        <v>0</v>
      </c>
      <c r="I54" s="119">
        <f t="shared" ca="1" si="9"/>
        <v>0</v>
      </c>
      <c r="J54" s="115">
        <f t="shared" ca="1" si="7"/>
        <v>0</v>
      </c>
      <c r="K54" s="110">
        <f t="shared" ca="1" si="8"/>
        <v>0</v>
      </c>
      <c r="L54" s="58"/>
      <c r="M54" s="58"/>
      <c r="N54" s="58"/>
    </row>
    <row r="55" spans="2:14" x14ac:dyDescent="0.25">
      <c r="B55" s="52"/>
      <c r="C55" s="18"/>
      <c r="D55" s="53">
        <f t="shared" ca="1" si="5"/>
        <v>0</v>
      </c>
      <c r="E55" s="54">
        <f ca="1">IFERROR(OFFSET('Converter Availability Calcs'!$C$43,MATCH(C55,'Converter Availability Calcs'!$B$44:$B$66,0),0),0)</f>
        <v>0</v>
      </c>
      <c r="F55" s="19">
        <f ca="1">IFERROR(OFFSET('Converter Availability Calcs'!$D$43,MATCH(C55,'Converter Availability Calcs'!$B$44:$B$66,0),0),0)</f>
        <v>0</v>
      </c>
      <c r="G55" s="140">
        <f ca="1">IFERROR(OFFSET('Converter Availability Calcs'!$E$43,MATCH(C55,'Converter Availability Calcs'!$B$44:$B$66,0),0),0)</f>
        <v>0</v>
      </c>
      <c r="H55" s="10">
        <f t="shared" ca="1" si="6"/>
        <v>0</v>
      </c>
      <c r="I55" s="119">
        <f t="shared" ca="1" si="9"/>
        <v>0</v>
      </c>
      <c r="J55" s="115">
        <f t="shared" ca="1" si="7"/>
        <v>0</v>
      </c>
      <c r="K55" s="110">
        <f t="shared" ca="1" si="8"/>
        <v>0</v>
      </c>
      <c r="L55" s="58"/>
      <c r="M55" s="58"/>
      <c r="N55" s="58"/>
    </row>
    <row r="56" spans="2:14" x14ac:dyDescent="0.25">
      <c r="B56" s="52"/>
      <c r="C56" s="18"/>
      <c r="D56" s="53">
        <f t="shared" ca="1" si="5"/>
        <v>0</v>
      </c>
      <c r="E56" s="54">
        <f ca="1">IFERROR(OFFSET('Converter Availability Calcs'!$C$43,MATCH(C56,'Converter Availability Calcs'!$B$44:$B$66,0),0),0)</f>
        <v>0</v>
      </c>
      <c r="F56" s="19">
        <f ca="1">IFERROR(OFFSET('Converter Availability Calcs'!$D$43,MATCH(C56,'Converter Availability Calcs'!$B$44:$B$66,0),0),0)</f>
        <v>0</v>
      </c>
      <c r="G56" s="140">
        <f ca="1">IFERROR(OFFSET('Converter Availability Calcs'!$E$43,MATCH(C56,'Converter Availability Calcs'!$B$44:$B$66,0),0),0)</f>
        <v>0</v>
      </c>
      <c r="H56" s="10">
        <f t="shared" ca="1" si="6"/>
        <v>0</v>
      </c>
      <c r="I56" s="119">
        <f t="shared" ca="1" si="9"/>
        <v>0</v>
      </c>
      <c r="J56" s="115">
        <f t="shared" ca="1" si="7"/>
        <v>0</v>
      </c>
      <c r="K56" s="110">
        <f t="shared" ca="1" si="8"/>
        <v>0</v>
      </c>
      <c r="L56" s="58"/>
      <c r="M56" s="58"/>
      <c r="N56" s="58"/>
    </row>
    <row r="57" spans="2:14" x14ac:dyDescent="0.25">
      <c r="B57" s="52"/>
      <c r="C57" s="18"/>
      <c r="D57" s="53">
        <f t="shared" ca="1" si="5"/>
        <v>0</v>
      </c>
      <c r="E57" s="54">
        <f ca="1">IFERROR(OFFSET('Converter Availability Calcs'!$C$43,MATCH(C57,'Converter Availability Calcs'!$B$44:$B$66,0),0),0)</f>
        <v>0</v>
      </c>
      <c r="F57" s="19">
        <f ca="1">IFERROR(OFFSET('Converter Availability Calcs'!$D$43,MATCH(C57,'Converter Availability Calcs'!$B$44:$B$66,0),0),0)</f>
        <v>0</v>
      </c>
      <c r="G57" s="140">
        <f ca="1">IFERROR(OFFSET('Converter Availability Calcs'!$E$43,MATCH(C57,'Converter Availability Calcs'!$B$44:$B$66,0),0),0)</f>
        <v>0</v>
      </c>
      <c r="H57" s="10">
        <f t="shared" ca="1" si="6"/>
        <v>0</v>
      </c>
      <c r="I57" s="119">
        <f t="shared" ca="1" si="9"/>
        <v>0</v>
      </c>
      <c r="J57" s="115">
        <f t="shared" ca="1" si="7"/>
        <v>0</v>
      </c>
      <c r="K57" s="110">
        <f t="shared" ca="1" si="8"/>
        <v>0</v>
      </c>
      <c r="L57" s="58"/>
      <c r="M57" s="58"/>
      <c r="N57" s="58"/>
    </row>
    <row r="58" spans="2:14" x14ac:dyDescent="0.25">
      <c r="B58" s="52"/>
      <c r="C58" s="18"/>
      <c r="D58" s="53">
        <f t="shared" ca="1" si="5"/>
        <v>0</v>
      </c>
      <c r="E58" s="54">
        <f ca="1">IFERROR(OFFSET('Converter Availability Calcs'!$C$43,MATCH(C58,'Converter Availability Calcs'!$B$44:$B$66,0),0),0)</f>
        <v>0</v>
      </c>
      <c r="F58" s="19">
        <f ca="1">IFERROR(OFFSET('Converter Availability Calcs'!$D$43,MATCH(C58,'Converter Availability Calcs'!$B$44:$B$66,0),0),0)</f>
        <v>0</v>
      </c>
      <c r="G58" s="140">
        <f ca="1">IFERROR(OFFSET('Converter Availability Calcs'!$E$43,MATCH(C58,'Converter Availability Calcs'!$B$44:$B$66,0),0),0)</f>
        <v>0</v>
      </c>
      <c r="H58" s="10">
        <f t="shared" ca="1" si="6"/>
        <v>0</v>
      </c>
      <c r="I58" s="119">
        <f t="shared" ca="1" si="9"/>
        <v>0</v>
      </c>
      <c r="J58" s="115">
        <f t="shared" ca="1" si="7"/>
        <v>0</v>
      </c>
      <c r="K58" s="110">
        <f t="shared" ca="1" si="8"/>
        <v>0</v>
      </c>
      <c r="L58" s="58"/>
      <c r="M58" s="58"/>
      <c r="N58" s="58"/>
    </row>
    <row r="59" spans="2:14" x14ac:dyDescent="0.25">
      <c r="B59" s="52"/>
      <c r="C59" s="18"/>
      <c r="D59" s="53">
        <f t="shared" ca="1" si="5"/>
        <v>0</v>
      </c>
      <c r="E59" s="54">
        <f ca="1">IFERROR(OFFSET('Converter Availability Calcs'!$C$43,MATCH(C59,'Converter Availability Calcs'!$B$44:$B$66,0),0),0)</f>
        <v>0</v>
      </c>
      <c r="F59" s="19">
        <f ca="1">IFERROR(OFFSET('Converter Availability Calcs'!$D$43,MATCH(C59,'Converter Availability Calcs'!$B$44:$B$66,0),0),0)</f>
        <v>0</v>
      </c>
      <c r="G59" s="140">
        <f ca="1">IFERROR(OFFSET('Converter Availability Calcs'!$E$43,MATCH(C59,'Converter Availability Calcs'!$B$44:$B$66,0),0),0)</f>
        <v>0</v>
      </c>
      <c r="H59" s="10">
        <f t="shared" ca="1" si="6"/>
        <v>0</v>
      </c>
      <c r="I59" s="119">
        <f t="shared" ca="1" si="9"/>
        <v>0</v>
      </c>
      <c r="J59" s="115">
        <f t="shared" ca="1" si="7"/>
        <v>0</v>
      </c>
      <c r="K59" s="110">
        <f t="shared" ca="1" si="8"/>
        <v>0</v>
      </c>
      <c r="L59" s="58"/>
      <c r="M59" s="58"/>
      <c r="N59" s="58"/>
    </row>
    <row r="60" spans="2:14" x14ac:dyDescent="0.25">
      <c r="B60" s="52"/>
      <c r="C60" s="18"/>
      <c r="D60" s="53">
        <f t="shared" ca="1" si="5"/>
        <v>0</v>
      </c>
      <c r="E60" s="54">
        <f ca="1">IFERROR(OFFSET('Converter Availability Calcs'!$C$43,MATCH(C60,'Converter Availability Calcs'!$B$44:$B$66,0),0),0)</f>
        <v>0</v>
      </c>
      <c r="F60" s="19">
        <f ca="1">IFERROR(OFFSET('Converter Availability Calcs'!$D$43,MATCH(C60,'Converter Availability Calcs'!$B$44:$B$66,0),0),0)</f>
        <v>0</v>
      </c>
      <c r="G60" s="140">
        <f ca="1">IFERROR(OFFSET('Converter Availability Calcs'!$E$43,MATCH(C60,'Converter Availability Calcs'!$B$44:$B$66,0),0),0)</f>
        <v>0</v>
      </c>
      <c r="H60" s="10">
        <f t="shared" ca="1" si="6"/>
        <v>0</v>
      </c>
      <c r="I60" s="119">
        <f t="shared" ca="1" si="9"/>
        <v>0</v>
      </c>
      <c r="J60" s="115">
        <f t="shared" ca="1" si="7"/>
        <v>0</v>
      </c>
      <c r="K60" s="110">
        <f t="shared" ca="1" si="8"/>
        <v>0</v>
      </c>
      <c r="L60" s="58"/>
      <c r="M60" s="58"/>
      <c r="N60" s="58"/>
    </row>
    <row r="61" spans="2:14" x14ac:dyDescent="0.25">
      <c r="B61" s="52"/>
      <c r="C61" s="18"/>
      <c r="D61" s="53">
        <f t="shared" ca="1" si="5"/>
        <v>0</v>
      </c>
      <c r="E61" s="54">
        <f ca="1">IFERROR(OFFSET('Converter Availability Calcs'!$C$43,MATCH(C61,'Converter Availability Calcs'!$B$44:$B$66,0),0),0)</f>
        <v>0</v>
      </c>
      <c r="F61" s="19">
        <f ca="1">IFERROR(OFFSET('Converter Availability Calcs'!$D$43,MATCH(C61,'Converter Availability Calcs'!$B$44:$B$66,0),0),0)</f>
        <v>0</v>
      </c>
      <c r="G61" s="140">
        <f ca="1">IFERROR(OFFSET('Converter Availability Calcs'!$E$43,MATCH(C61,'Converter Availability Calcs'!$B$44:$B$66,0),0),0)</f>
        <v>0</v>
      </c>
      <c r="H61" s="10">
        <f t="shared" ca="1" si="6"/>
        <v>0</v>
      </c>
      <c r="I61" s="119">
        <f t="shared" ca="1" si="9"/>
        <v>0</v>
      </c>
      <c r="J61" s="115">
        <f t="shared" ca="1" si="7"/>
        <v>0</v>
      </c>
      <c r="K61" s="110">
        <f t="shared" ca="1" si="8"/>
        <v>0</v>
      </c>
      <c r="L61" s="58"/>
      <c r="M61" s="58"/>
      <c r="N61" s="58"/>
    </row>
    <row r="62" spans="2:14" x14ac:dyDescent="0.25">
      <c r="B62" s="52"/>
      <c r="C62" s="18"/>
      <c r="D62" s="53">
        <f t="shared" ca="1" si="5"/>
        <v>0</v>
      </c>
      <c r="E62" s="54">
        <f ca="1">IFERROR(OFFSET('Converter Availability Calcs'!$C$43,MATCH(C62,'Converter Availability Calcs'!$B$44:$B$66,0),0),0)</f>
        <v>0</v>
      </c>
      <c r="F62" s="19">
        <f ca="1">IFERROR(OFFSET('Converter Availability Calcs'!$D$43,MATCH(C62,'Converter Availability Calcs'!$B$44:$B$66,0),0),0)</f>
        <v>0</v>
      </c>
      <c r="G62" s="140">
        <f ca="1">IFERROR(OFFSET('Converter Availability Calcs'!$E$43,MATCH(C62,'Converter Availability Calcs'!$B$44:$B$66,0),0),0)</f>
        <v>0</v>
      </c>
      <c r="H62" s="10">
        <f t="shared" ca="1" si="6"/>
        <v>0</v>
      </c>
      <c r="I62" s="119">
        <f t="shared" ca="1" si="9"/>
        <v>0</v>
      </c>
      <c r="J62" s="115">
        <f t="shared" ca="1" si="7"/>
        <v>0</v>
      </c>
      <c r="K62" s="110">
        <f t="shared" ca="1" si="8"/>
        <v>0</v>
      </c>
      <c r="L62" s="58"/>
      <c r="M62" s="58"/>
      <c r="N62" s="58"/>
    </row>
    <row r="63" spans="2:14" x14ac:dyDescent="0.25">
      <c r="B63" s="52"/>
      <c r="C63" s="18"/>
      <c r="D63" s="53">
        <f t="shared" ca="1" si="5"/>
        <v>0</v>
      </c>
      <c r="E63" s="54">
        <f ca="1">IFERROR(OFFSET('Converter Availability Calcs'!$C$43,MATCH(C63,'Converter Availability Calcs'!$B$44:$B$66,0),0),0)</f>
        <v>0</v>
      </c>
      <c r="F63" s="19">
        <f ca="1">IFERROR(OFFSET('Converter Availability Calcs'!$D$43,MATCH(C63,'Converter Availability Calcs'!$B$44:$B$66,0),0),0)</f>
        <v>0</v>
      </c>
      <c r="G63" s="140">
        <f ca="1">IFERROR(OFFSET('Converter Availability Calcs'!$E$43,MATCH(C63,'Converter Availability Calcs'!$B$44:$B$66,0),0),0)</f>
        <v>0</v>
      </c>
      <c r="H63" s="10">
        <f t="shared" ca="1" si="6"/>
        <v>0</v>
      </c>
      <c r="I63" s="119">
        <f t="shared" ca="1" si="9"/>
        <v>0</v>
      </c>
      <c r="J63" s="115">
        <f t="shared" ca="1" si="7"/>
        <v>0</v>
      </c>
      <c r="K63" s="110">
        <f t="shared" ca="1" si="8"/>
        <v>0</v>
      </c>
      <c r="L63" s="58"/>
      <c r="M63" s="58"/>
      <c r="N63" s="58"/>
    </row>
    <row r="64" spans="2:14" x14ac:dyDescent="0.25">
      <c r="B64" s="52"/>
      <c r="C64" s="18"/>
      <c r="D64" s="53">
        <f t="shared" ca="1" si="5"/>
        <v>0</v>
      </c>
      <c r="E64" s="54">
        <f ca="1">IFERROR(OFFSET('Converter Availability Calcs'!$C$43,MATCH(C64,'Converter Availability Calcs'!$B$44:$B$66,0),0),0)</f>
        <v>0</v>
      </c>
      <c r="F64" s="19">
        <f ca="1">IFERROR(OFFSET('Converter Availability Calcs'!$D$43,MATCH(C64,'Converter Availability Calcs'!$B$44:$B$66,0),0),0)</f>
        <v>0</v>
      </c>
      <c r="G64" s="140">
        <f ca="1">IFERROR(OFFSET('Converter Availability Calcs'!$E$43,MATCH(C64,'Converter Availability Calcs'!$B$44:$B$66,0),0),0)</f>
        <v>0</v>
      </c>
      <c r="H64" s="10">
        <f t="shared" ca="1" si="6"/>
        <v>0</v>
      </c>
      <c r="I64" s="119">
        <f t="shared" ca="1" si="9"/>
        <v>0</v>
      </c>
      <c r="J64" s="115">
        <f t="shared" ca="1" si="7"/>
        <v>0</v>
      </c>
      <c r="K64" s="110">
        <f t="shared" ca="1" si="8"/>
        <v>0</v>
      </c>
      <c r="L64" s="58"/>
      <c r="M64" s="58"/>
      <c r="N64" s="58"/>
    </row>
    <row r="65" spans="2:14" ht="14.95" thickBot="1" x14ac:dyDescent="0.3">
      <c r="B65" s="55"/>
      <c r="C65" s="20"/>
      <c r="D65" s="56">
        <f t="shared" ca="1" si="5"/>
        <v>0</v>
      </c>
      <c r="E65" s="57">
        <f ca="1">IFERROR(OFFSET('Converter Availability Calcs'!$C$43,MATCH(C65,'Converter Availability Calcs'!$B$44:$B$66,0),0),0)</f>
        <v>0</v>
      </c>
      <c r="F65" s="21">
        <f ca="1">IFERROR(OFFSET('Converter Availability Calcs'!$D$43,MATCH(C65,'Converter Availability Calcs'!$B$44:$B$66,0),0),0)</f>
        <v>0</v>
      </c>
      <c r="G65" s="141">
        <f ca="1">IFERROR(OFFSET('Converter Availability Calcs'!$E$43,MATCH(C65,'Converter Availability Calcs'!$B$44:$B$66,0),0),0)</f>
        <v>0</v>
      </c>
      <c r="H65" s="11">
        <f t="shared" ca="1" si="6"/>
        <v>0</v>
      </c>
      <c r="I65" s="120">
        <f t="shared" ca="1" si="9"/>
        <v>0</v>
      </c>
      <c r="J65" s="116">
        <f t="shared" ca="1" si="7"/>
        <v>0</v>
      </c>
      <c r="K65" s="111">
        <f t="shared" ca="1" si="8"/>
        <v>0</v>
      </c>
      <c r="L65" s="58"/>
      <c r="M65" s="58"/>
      <c r="N65" s="58"/>
    </row>
    <row r="66" spans="2:14" x14ac:dyDescent="0.25">
      <c r="B66" s="104"/>
      <c r="C66" s="104"/>
      <c r="D66" s="104"/>
      <c r="E66" s="104"/>
      <c r="F66" s="104"/>
      <c r="G66" s="104"/>
      <c r="H66" s="104"/>
      <c r="I66" s="104"/>
      <c r="J66" s="104"/>
      <c r="K66" s="104"/>
      <c r="L66" s="58"/>
      <c r="M66" s="58"/>
      <c r="N66" s="58"/>
    </row>
    <row r="67" spans="2:14" x14ac:dyDescent="0.25">
      <c r="B67" s="104"/>
      <c r="C67" s="104"/>
      <c r="D67" s="104"/>
      <c r="E67" s="104"/>
      <c r="F67" s="104"/>
      <c r="G67" s="104"/>
      <c r="H67" s="104"/>
      <c r="I67" s="104"/>
      <c r="J67" s="104"/>
      <c r="K67" s="104"/>
      <c r="L67" s="58"/>
      <c r="M67" s="58"/>
      <c r="N67" s="58"/>
    </row>
    <row r="68" spans="2:14" x14ac:dyDescent="0.25">
      <c r="B68" s="104"/>
      <c r="C68" s="104"/>
      <c r="D68" s="104"/>
      <c r="E68" s="104"/>
      <c r="F68" s="104"/>
      <c r="G68" s="104"/>
      <c r="H68" s="104"/>
      <c r="I68" s="104"/>
      <c r="J68" s="104"/>
      <c r="K68" s="104"/>
      <c r="L68" s="58"/>
      <c r="M68" s="58"/>
      <c r="N68" s="58"/>
    </row>
    <row r="69" spans="2:14" x14ac:dyDescent="0.25">
      <c r="B69" s="104"/>
      <c r="C69" s="104"/>
      <c r="D69" s="104"/>
      <c r="E69" s="104"/>
      <c r="F69" s="104"/>
      <c r="G69" s="104"/>
      <c r="H69" s="104"/>
      <c r="I69" s="104"/>
      <c r="J69" s="104"/>
      <c r="K69" s="104"/>
      <c r="L69" s="58"/>
      <c r="M69" s="58"/>
      <c r="N69" s="58"/>
    </row>
    <row r="70" spans="2:14" x14ac:dyDescent="0.25">
      <c r="B70" s="104"/>
      <c r="C70" s="104"/>
      <c r="D70" s="104"/>
      <c r="E70" s="104"/>
      <c r="F70" s="104"/>
      <c r="G70" s="104"/>
      <c r="H70" s="104"/>
      <c r="I70" s="104"/>
      <c r="J70" s="104"/>
      <c r="K70" s="104"/>
      <c r="L70" s="58"/>
      <c r="M70" s="58"/>
      <c r="N70" s="58"/>
    </row>
    <row r="71" spans="2:14" x14ac:dyDescent="0.25">
      <c r="B71" s="104"/>
      <c r="C71" s="104"/>
      <c r="D71" s="104"/>
      <c r="E71" s="104"/>
      <c r="F71" s="104"/>
      <c r="G71" s="104"/>
      <c r="H71" s="104"/>
      <c r="I71" s="104"/>
      <c r="J71" s="104"/>
      <c r="K71" s="104"/>
      <c r="L71" s="58"/>
      <c r="M71" s="58"/>
      <c r="N71" s="58"/>
    </row>
    <row r="72" spans="2:14" x14ac:dyDescent="0.25">
      <c r="B72" s="104"/>
      <c r="C72" s="104"/>
      <c r="D72" s="104"/>
      <c r="E72" s="104"/>
      <c r="F72" s="104"/>
      <c r="G72" s="104"/>
      <c r="H72" s="104"/>
      <c r="I72" s="104"/>
      <c r="J72" s="104"/>
      <c r="K72" s="104"/>
      <c r="L72" s="58"/>
      <c r="M72" s="58"/>
      <c r="N72" s="58"/>
    </row>
    <row r="73" spans="2:14" ht="17.7" x14ac:dyDescent="0.4">
      <c r="B73" s="67" t="s">
        <v>82</v>
      </c>
      <c r="C73" s="64" t="s">
        <v>21</v>
      </c>
      <c r="D73" s="65">
        <f ca="1">K73</f>
        <v>3.3479452054794518E-3</v>
      </c>
      <c r="E73" s="13"/>
      <c r="F73" s="14"/>
      <c r="G73" s="13"/>
      <c r="H73" s="15"/>
      <c r="I73" s="13"/>
      <c r="J73" s="64" t="s">
        <v>90</v>
      </c>
      <c r="K73" s="66">
        <f ca="1">SUM(H78:H99)</f>
        <v>3.3479452054794518E-3</v>
      </c>
    </row>
    <row r="74" spans="2:14" ht="17.7" x14ac:dyDescent="0.4">
      <c r="B74" s="104"/>
      <c r="C74" s="68" t="s">
        <v>153</v>
      </c>
      <c r="D74" s="69">
        <f ca="1">1-D73</f>
        <v>0.99665205479452057</v>
      </c>
      <c r="E74" s="104"/>
      <c r="F74" s="104"/>
      <c r="G74" s="104"/>
      <c r="H74" s="104"/>
      <c r="I74" s="104"/>
      <c r="J74" s="104"/>
      <c r="K74" s="104"/>
      <c r="L74" s="58"/>
      <c r="M74" s="58"/>
      <c r="N74" s="58"/>
    </row>
    <row r="75" spans="2:14" ht="14.95" thickBot="1" x14ac:dyDescent="0.3">
      <c r="B75" s="104"/>
      <c r="C75" s="104"/>
      <c r="D75" s="104"/>
      <c r="E75" s="104"/>
      <c r="F75" s="104"/>
      <c r="G75" s="104"/>
      <c r="H75" s="104"/>
      <c r="I75" s="104"/>
      <c r="J75" s="104"/>
      <c r="K75" s="104"/>
      <c r="L75" s="58"/>
      <c r="M75" s="58"/>
      <c r="N75" s="58"/>
    </row>
    <row r="76" spans="2:14" ht="18.350000000000001" thickBot="1" x14ac:dyDescent="0.3">
      <c r="B76" s="122" t="s">
        <v>13</v>
      </c>
      <c r="C76" s="123"/>
      <c r="D76" s="123"/>
      <c r="E76" s="123"/>
      <c r="F76" s="123"/>
      <c r="G76" s="124"/>
      <c r="H76" s="123"/>
      <c r="I76" s="123"/>
      <c r="J76" s="117" t="s">
        <v>73</v>
      </c>
      <c r="K76" s="109"/>
      <c r="L76" s="652" t="s">
        <v>250</v>
      </c>
      <c r="M76" s="653"/>
      <c r="N76" s="654"/>
    </row>
    <row r="77" spans="2:14" ht="71.349999999999994" thickBot="1" x14ac:dyDescent="0.3">
      <c r="B77" s="219" t="s">
        <v>6</v>
      </c>
      <c r="C77" s="219" t="s">
        <v>12</v>
      </c>
      <c r="D77" s="449" t="s">
        <v>1</v>
      </c>
      <c r="E77" s="451" t="s">
        <v>155</v>
      </c>
      <c r="F77" s="450" t="s">
        <v>15</v>
      </c>
      <c r="G77" s="219" t="s">
        <v>5</v>
      </c>
      <c r="H77" s="449" t="s">
        <v>4</v>
      </c>
      <c r="I77" s="450" t="s">
        <v>10</v>
      </c>
      <c r="J77" s="451" t="s">
        <v>74</v>
      </c>
      <c r="K77" s="450" t="s">
        <v>154</v>
      </c>
      <c r="L77" s="198" t="s">
        <v>243</v>
      </c>
      <c r="M77" s="198" t="s">
        <v>244</v>
      </c>
      <c r="N77" s="198" t="s">
        <v>245</v>
      </c>
    </row>
    <row r="78" spans="2:14" ht="14.95" thickBot="1" x14ac:dyDescent="0.3">
      <c r="B78" s="8">
        <v>1</v>
      </c>
      <c r="C78" s="16" t="s">
        <v>82</v>
      </c>
      <c r="D78" s="51">
        <f t="shared" ref="D78:D99" ca="1" si="10">IFERROR(1/E78,0)</f>
        <v>2</v>
      </c>
      <c r="E78" s="12">
        <f ca="1">IFERROR(OFFSET('Converter Availability Calcs'!$C$43,MATCH(C78,'Converter Availability Calcs'!$B$44:$B$66,0),0),0)</f>
        <v>0.5</v>
      </c>
      <c r="F78" s="17">
        <f ca="1">IFERROR(OFFSET('Converter Availability Calcs'!$D$43,MATCH(C78,'Converter Availability Calcs'!$B$44:$B$66,0),0),0)</f>
        <v>0.61099999999999999</v>
      </c>
      <c r="G78" s="139">
        <f ca="1">IFERROR(OFFSET('Converter Availability Calcs'!$E$43,MATCH(C78,'Converter Availability Calcs'!$B$44:$B$66,0),0),0)</f>
        <v>0</v>
      </c>
      <c r="H78" s="9">
        <f t="shared" ref="H78:H99" ca="1" si="11">IFERROR(((B78*D78*F78)/365)*(1-G78),0)</f>
        <v>3.3479452054794518E-3</v>
      </c>
      <c r="I78" s="118">
        <f ca="1">IFERROR(H78/$D$73,0)</f>
        <v>1</v>
      </c>
      <c r="J78" s="115">
        <f t="shared" ref="J78:J99" ca="1" si="12">D78*F78</f>
        <v>1.222</v>
      </c>
      <c r="K78" s="110">
        <f t="shared" ref="K78:K99" ca="1" si="13">J78*G78</f>
        <v>0</v>
      </c>
      <c r="L78" s="112">
        <f ca="1">SUM(D78:D99)</f>
        <v>2</v>
      </c>
      <c r="M78" s="113">
        <f ca="1">IFERROR(SUM(J78:J99)/L78,0)</f>
        <v>0.61099999999999999</v>
      </c>
      <c r="N78" s="114">
        <f ca="1">IFERROR(SUM(K78:K99)/SUM(J78:J99),0)</f>
        <v>0</v>
      </c>
    </row>
    <row r="79" spans="2:14" x14ac:dyDescent="0.25">
      <c r="B79" s="52"/>
      <c r="C79" s="18"/>
      <c r="D79" s="53">
        <f t="shared" ca="1" si="10"/>
        <v>0</v>
      </c>
      <c r="E79" s="54">
        <f ca="1">IFERROR(OFFSET('Converter Availability Calcs'!$C$43,MATCH(C79,'Converter Availability Calcs'!$B$44:$B$66,0),0),0)</f>
        <v>0</v>
      </c>
      <c r="F79" s="19">
        <f ca="1">IFERROR(OFFSET('Converter Availability Calcs'!$D$43,MATCH(C79,'Converter Availability Calcs'!$B$44:$B$66,0),0),0)</f>
        <v>0</v>
      </c>
      <c r="G79" s="140">
        <f ca="1">IFERROR(OFFSET('Converter Availability Calcs'!$E$43,MATCH(C79,'Converter Availability Calcs'!$B$44:$B$66,0),0),0)</f>
        <v>0</v>
      </c>
      <c r="H79" s="10">
        <f t="shared" ca="1" si="11"/>
        <v>0</v>
      </c>
      <c r="I79" s="119">
        <f t="shared" ref="I79:I99" ca="1" si="14">IFERROR(H79/$D$73,0)</f>
        <v>0</v>
      </c>
      <c r="J79" s="115">
        <f t="shared" ca="1" si="12"/>
        <v>0</v>
      </c>
      <c r="K79" s="110">
        <f t="shared" ca="1" si="13"/>
        <v>0</v>
      </c>
      <c r="L79" s="58"/>
      <c r="M79" s="58"/>
      <c r="N79" s="58"/>
    </row>
    <row r="80" spans="2:14" x14ac:dyDescent="0.25">
      <c r="B80" s="52"/>
      <c r="C80" s="18"/>
      <c r="D80" s="53">
        <f t="shared" ca="1" si="10"/>
        <v>0</v>
      </c>
      <c r="E80" s="54">
        <f ca="1">IFERROR(OFFSET('Converter Availability Calcs'!$C$43,MATCH(C80,'Converter Availability Calcs'!$B$44:$B$66,0),0),0)</f>
        <v>0</v>
      </c>
      <c r="F80" s="19">
        <f ca="1">IFERROR(OFFSET('Converter Availability Calcs'!$D$43,MATCH(C80,'Converter Availability Calcs'!$B$44:$B$66,0),0),0)</f>
        <v>0</v>
      </c>
      <c r="G80" s="140">
        <f ca="1">IFERROR(OFFSET('Converter Availability Calcs'!$E$43,MATCH(C80,'Converter Availability Calcs'!$B$44:$B$66,0),0),0)</f>
        <v>0</v>
      </c>
      <c r="H80" s="10">
        <f t="shared" ca="1" si="11"/>
        <v>0</v>
      </c>
      <c r="I80" s="119">
        <f t="shared" ca="1" si="14"/>
        <v>0</v>
      </c>
      <c r="J80" s="115">
        <f t="shared" ca="1" si="12"/>
        <v>0</v>
      </c>
      <c r="K80" s="110">
        <f t="shared" ca="1" si="13"/>
        <v>0</v>
      </c>
      <c r="L80" s="58"/>
      <c r="M80" s="58"/>
      <c r="N80" s="58"/>
    </row>
    <row r="81" spans="2:14" x14ac:dyDescent="0.25">
      <c r="B81" s="52"/>
      <c r="C81" s="18"/>
      <c r="D81" s="53">
        <f t="shared" ca="1" si="10"/>
        <v>0</v>
      </c>
      <c r="E81" s="54">
        <f ca="1">IFERROR(OFFSET('Converter Availability Calcs'!$C$43,MATCH(C81,'Converter Availability Calcs'!$B$44:$B$66,0),0),0)</f>
        <v>0</v>
      </c>
      <c r="F81" s="19">
        <f ca="1">IFERROR(OFFSET('Converter Availability Calcs'!$D$43,MATCH(C81,'Converter Availability Calcs'!$B$44:$B$66,0),0),0)</f>
        <v>0</v>
      </c>
      <c r="G81" s="140">
        <f ca="1">IFERROR(OFFSET('Converter Availability Calcs'!$E$43,MATCH(C81,'Converter Availability Calcs'!$B$44:$B$66,0),0),0)</f>
        <v>0</v>
      </c>
      <c r="H81" s="10">
        <f t="shared" ca="1" si="11"/>
        <v>0</v>
      </c>
      <c r="I81" s="119">
        <f t="shared" ca="1" si="14"/>
        <v>0</v>
      </c>
      <c r="J81" s="115">
        <f t="shared" ca="1" si="12"/>
        <v>0</v>
      </c>
      <c r="K81" s="110">
        <f t="shared" ca="1" si="13"/>
        <v>0</v>
      </c>
      <c r="L81" s="58"/>
      <c r="M81" s="58"/>
      <c r="N81" s="58"/>
    </row>
    <row r="82" spans="2:14" x14ac:dyDescent="0.25">
      <c r="B82" s="52"/>
      <c r="C82" s="18"/>
      <c r="D82" s="53">
        <f t="shared" ca="1" si="10"/>
        <v>0</v>
      </c>
      <c r="E82" s="54">
        <f ca="1">IFERROR(OFFSET('Converter Availability Calcs'!$C$43,MATCH(C82,'Converter Availability Calcs'!$B$44:$B$66,0),0),0)</f>
        <v>0</v>
      </c>
      <c r="F82" s="19">
        <f ca="1">IFERROR(OFFSET('Converter Availability Calcs'!$D$43,MATCH(C82,'Converter Availability Calcs'!$B$44:$B$66,0),0),0)</f>
        <v>0</v>
      </c>
      <c r="G82" s="140">
        <f ca="1">IFERROR(OFFSET('Converter Availability Calcs'!$E$43,MATCH(C82,'Converter Availability Calcs'!$B$44:$B$66,0),0),0)</f>
        <v>0</v>
      </c>
      <c r="H82" s="10">
        <f t="shared" ca="1" si="11"/>
        <v>0</v>
      </c>
      <c r="I82" s="119">
        <f t="shared" ca="1" si="14"/>
        <v>0</v>
      </c>
      <c r="J82" s="115">
        <f t="shared" ca="1" si="12"/>
        <v>0</v>
      </c>
      <c r="K82" s="110">
        <f t="shared" ca="1" si="13"/>
        <v>0</v>
      </c>
      <c r="L82" s="58"/>
      <c r="M82" s="58"/>
      <c r="N82" s="58"/>
    </row>
    <row r="83" spans="2:14" x14ac:dyDescent="0.25">
      <c r="B83" s="52"/>
      <c r="C83" s="18"/>
      <c r="D83" s="53">
        <f t="shared" ca="1" si="10"/>
        <v>0</v>
      </c>
      <c r="E83" s="54">
        <f ca="1">IFERROR(OFFSET('Converter Availability Calcs'!$C$43,MATCH(C83,'Converter Availability Calcs'!$B$44:$B$66,0),0),0)</f>
        <v>0</v>
      </c>
      <c r="F83" s="19">
        <f ca="1">IFERROR(OFFSET('Converter Availability Calcs'!$D$43,MATCH(C83,'Converter Availability Calcs'!$B$44:$B$66,0),0),0)</f>
        <v>0</v>
      </c>
      <c r="G83" s="140">
        <f ca="1">IFERROR(OFFSET('Converter Availability Calcs'!$E$43,MATCH(C83,'Converter Availability Calcs'!$B$44:$B$66,0),0),0)</f>
        <v>0</v>
      </c>
      <c r="H83" s="10">
        <f t="shared" ca="1" si="11"/>
        <v>0</v>
      </c>
      <c r="I83" s="119">
        <f t="shared" ca="1" si="14"/>
        <v>0</v>
      </c>
      <c r="J83" s="115">
        <f t="shared" ca="1" si="12"/>
        <v>0</v>
      </c>
      <c r="K83" s="110">
        <f t="shared" ca="1" si="13"/>
        <v>0</v>
      </c>
      <c r="L83" s="58"/>
      <c r="M83" s="58"/>
      <c r="N83" s="58"/>
    </row>
    <row r="84" spans="2:14" x14ac:dyDescent="0.25">
      <c r="B84" s="52"/>
      <c r="C84" s="18"/>
      <c r="D84" s="53">
        <f t="shared" ca="1" si="10"/>
        <v>0</v>
      </c>
      <c r="E84" s="54">
        <f ca="1">IFERROR(OFFSET('Converter Availability Calcs'!$C$43,MATCH(C84,'Converter Availability Calcs'!$B$44:$B$66,0),0),0)</f>
        <v>0</v>
      </c>
      <c r="F84" s="19">
        <f ca="1">IFERROR(OFFSET('Converter Availability Calcs'!$D$43,MATCH(C84,'Converter Availability Calcs'!$B$44:$B$66,0),0),0)</f>
        <v>0</v>
      </c>
      <c r="G84" s="140">
        <f ca="1">IFERROR(OFFSET('Converter Availability Calcs'!$E$43,MATCH(C84,'Converter Availability Calcs'!$B$44:$B$66,0),0),0)</f>
        <v>0</v>
      </c>
      <c r="H84" s="10">
        <f t="shared" ca="1" si="11"/>
        <v>0</v>
      </c>
      <c r="I84" s="119">
        <f t="shared" ca="1" si="14"/>
        <v>0</v>
      </c>
      <c r="J84" s="115">
        <f t="shared" ca="1" si="12"/>
        <v>0</v>
      </c>
      <c r="K84" s="110">
        <f t="shared" ca="1" si="13"/>
        <v>0</v>
      </c>
      <c r="L84" s="58"/>
      <c r="M84" s="58"/>
      <c r="N84" s="58"/>
    </row>
    <row r="85" spans="2:14" x14ac:dyDescent="0.25">
      <c r="B85" s="52"/>
      <c r="C85" s="18"/>
      <c r="D85" s="53">
        <f t="shared" ca="1" si="10"/>
        <v>0</v>
      </c>
      <c r="E85" s="54">
        <f ca="1">IFERROR(OFFSET('Converter Availability Calcs'!$C$43,MATCH(C85,'Converter Availability Calcs'!$B$44:$B$66,0),0),0)</f>
        <v>0</v>
      </c>
      <c r="F85" s="19">
        <f ca="1">IFERROR(OFFSET('Converter Availability Calcs'!$D$43,MATCH(C85,'Converter Availability Calcs'!$B$44:$B$66,0),0),0)</f>
        <v>0</v>
      </c>
      <c r="G85" s="140">
        <f ca="1">IFERROR(OFFSET('Converter Availability Calcs'!$E$43,MATCH(C85,'Converter Availability Calcs'!$B$44:$B$66,0),0),0)</f>
        <v>0</v>
      </c>
      <c r="H85" s="10">
        <f t="shared" ca="1" si="11"/>
        <v>0</v>
      </c>
      <c r="I85" s="119">
        <f t="shared" ca="1" si="14"/>
        <v>0</v>
      </c>
      <c r="J85" s="115">
        <f t="shared" ca="1" si="12"/>
        <v>0</v>
      </c>
      <c r="K85" s="110">
        <f t="shared" ca="1" si="13"/>
        <v>0</v>
      </c>
      <c r="L85" s="58"/>
      <c r="M85" s="58"/>
      <c r="N85" s="58"/>
    </row>
    <row r="86" spans="2:14" x14ac:dyDescent="0.25">
      <c r="B86" s="52"/>
      <c r="C86" s="18"/>
      <c r="D86" s="53">
        <f t="shared" ca="1" si="10"/>
        <v>0</v>
      </c>
      <c r="E86" s="54">
        <f ca="1">IFERROR(OFFSET('Converter Availability Calcs'!$C$43,MATCH(C86,'Converter Availability Calcs'!$B$44:$B$66,0),0),0)</f>
        <v>0</v>
      </c>
      <c r="F86" s="19">
        <f ca="1">IFERROR(OFFSET('Converter Availability Calcs'!$D$43,MATCH(C86,'Converter Availability Calcs'!$B$44:$B$66,0),0),0)</f>
        <v>0</v>
      </c>
      <c r="G86" s="140">
        <f ca="1">IFERROR(OFFSET('Converter Availability Calcs'!$E$43,MATCH(C86,'Converter Availability Calcs'!$B$44:$B$66,0),0),0)</f>
        <v>0</v>
      </c>
      <c r="H86" s="10">
        <f t="shared" ca="1" si="11"/>
        <v>0</v>
      </c>
      <c r="I86" s="119">
        <f t="shared" ca="1" si="14"/>
        <v>0</v>
      </c>
      <c r="J86" s="115">
        <f t="shared" ca="1" si="12"/>
        <v>0</v>
      </c>
      <c r="K86" s="110">
        <f t="shared" ca="1" si="13"/>
        <v>0</v>
      </c>
      <c r="L86" s="58"/>
      <c r="M86" s="58"/>
      <c r="N86" s="58"/>
    </row>
    <row r="87" spans="2:14" x14ac:dyDescent="0.25">
      <c r="B87" s="52"/>
      <c r="C87" s="18"/>
      <c r="D87" s="53">
        <f t="shared" ca="1" si="10"/>
        <v>0</v>
      </c>
      <c r="E87" s="54">
        <f ca="1">IFERROR(OFFSET('Converter Availability Calcs'!$C$43,MATCH(C87,'Converter Availability Calcs'!$B$44:$B$66,0),0),0)</f>
        <v>0</v>
      </c>
      <c r="F87" s="19">
        <f ca="1">IFERROR(OFFSET('Converter Availability Calcs'!$D$43,MATCH(C87,'Converter Availability Calcs'!$B$44:$B$66,0),0),0)</f>
        <v>0</v>
      </c>
      <c r="G87" s="140">
        <f ca="1">IFERROR(OFFSET('Converter Availability Calcs'!$E$43,MATCH(C87,'Converter Availability Calcs'!$B$44:$B$66,0),0),0)</f>
        <v>0</v>
      </c>
      <c r="H87" s="10">
        <f t="shared" ca="1" si="11"/>
        <v>0</v>
      </c>
      <c r="I87" s="119">
        <f t="shared" ca="1" si="14"/>
        <v>0</v>
      </c>
      <c r="J87" s="115">
        <f t="shared" ca="1" si="12"/>
        <v>0</v>
      </c>
      <c r="K87" s="110">
        <f t="shared" ca="1" si="13"/>
        <v>0</v>
      </c>
      <c r="L87" s="58"/>
      <c r="M87" s="58"/>
      <c r="N87" s="58"/>
    </row>
    <row r="88" spans="2:14" x14ac:dyDescent="0.25">
      <c r="B88" s="52"/>
      <c r="C88" s="18"/>
      <c r="D88" s="53">
        <f t="shared" ca="1" si="10"/>
        <v>0</v>
      </c>
      <c r="E88" s="54">
        <f ca="1">IFERROR(OFFSET('Converter Availability Calcs'!$C$43,MATCH(C88,'Converter Availability Calcs'!$B$44:$B$66,0),0),0)</f>
        <v>0</v>
      </c>
      <c r="F88" s="19">
        <f ca="1">IFERROR(OFFSET('Converter Availability Calcs'!$D$43,MATCH(C88,'Converter Availability Calcs'!$B$44:$B$66,0),0),0)</f>
        <v>0</v>
      </c>
      <c r="G88" s="140">
        <f ca="1">IFERROR(OFFSET('Converter Availability Calcs'!$E$43,MATCH(C88,'Converter Availability Calcs'!$B$44:$B$66,0),0),0)</f>
        <v>0</v>
      </c>
      <c r="H88" s="10">
        <f t="shared" ca="1" si="11"/>
        <v>0</v>
      </c>
      <c r="I88" s="119">
        <f t="shared" ca="1" si="14"/>
        <v>0</v>
      </c>
      <c r="J88" s="115">
        <f t="shared" ca="1" si="12"/>
        <v>0</v>
      </c>
      <c r="K88" s="110">
        <f t="shared" ca="1" si="13"/>
        <v>0</v>
      </c>
      <c r="L88" s="58"/>
      <c r="M88" s="58"/>
      <c r="N88" s="58"/>
    </row>
    <row r="89" spans="2:14" x14ac:dyDescent="0.25">
      <c r="B89" s="52"/>
      <c r="C89" s="18"/>
      <c r="D89" s="53">
        <f t="shared" ca="1" si="10"/>
        <v>0</v>
      </c>
      <c r="E89" s="54">
        <f ca="1">IFERROR(OFFSET('Converter Availability Calcs'!$C$43,MATCH(C89,'Converter Availability Calcs'!$B$44:$B$66,0),0),0)</f>
        <v>0</v>
      </c>
      <c r="F89" s="19">
        <f ca="1">IFERROR(OFFSET('Converter Availability Calcs'!$D$43,MATCH(C89,'Converter Availability Calcs'!$B$44:$B$66,0),0),0)</f>
        <v>0</v>
      </c>
      <c r="G89" s="140">
        <f ca="1">IFERROR(OFFSET('Converter Availability Calcs'!$E$43,MATCH(C89,'Converter Availability Calcs'!$B$44:$B$66,0),0),0)</f>
        <v>0</v>
      </c>
      <c r="H89" s="10">
        <f t="shared" ca="1" si="11"/>
        <v>0</v>
      </c>
      <c r="I89" s="119">
        <f t="shared" ca="1" si="14"/>
        <v>0</v>
      </c>
      <c r="J89" s="115">
        <f t="shared" ca="1" si="12"/>
        <v>0</v>
      </c>
      <c r="K89" s="110">
        <f t="shared" ca="1" si="13"/>
        <v>0</v>
      </c>
      <c r="L89" s="58"/>
      <c r="M89" s="58"/>
      <c r="N89" s="58"/>
    </row>
    <row r="90" spans="2:14" x14ac:dyDescent="0.25">
      <c r="B90" s="52"/>
      <c r="C90" s="18"/>
      <c r="D90" s="53">
        <f t="shared" ca="1" si="10"/>
        <v>0</v>
      </c>
      <c r="E90" s="54">
        <f ca="1">IFERROR(OFFSET('Converter Availability Calcs'!$C$43,MATCH(C90,'Converter Availability Calcs'!$B$44:$B$66,0),0),0)</f>
        <v>0</v>
      </c>
      <c r="F90" s="19">
        <f ca="1">IFERROR(OFFSET('Converter Availability Calcs'!$D$43,MATCH(C90,'Converter Availability Calcs'!$B$44:$B$66,0),0),0)</f>
        <v>0</v>
      </c>
      <c r="G90" s="140">
        <f ca="1">IFERROR(OFFSET('Converter Availability Calcs'!$E$43,MATCH(C90,'Converter Availability Calcs'!$B$44:$B$66,0),0),0)</f>
        <v>0</v>
      </c>
      <c r="H90" s="10">
        <f t="shared" ca="1" si="11"/>
        <v>0</v>
      </c>
      <c r="I90" s="119">
        <f t="shared" ca="1" si="14"/>
        <v>0</v>
      </c>
      <c r="J90" s="115">
        <f t="shared" ca="1" si="12"/>
        <v>0</v>
      </c>
      <c r="K90" s="110">
        <f t="shared" ca="1" si="13"/>
        <v>0</v>
      </c>
      <c r="L90" s="58"/>
      <c r="M90" s="58"/>
      <c r="N90" s="58"/>
    </row>
    <row r="91" spans="2:14" x14ac:dyDescent="0.25">
      <c r="B91" s="52"/>
      <c r="C91" s="18"/>
      <c r="D91" s="53">
        <f t="shared" ca="1" si="10"/>
        <v>0</v>
      </c>
      <c r="E91" s="54">
        <f ca="1">IFERROR(OFFSET('Converter Availability Calcs'!$C$43,MATCH(C91,'Converter Availability Calcs'!$B$44:$B$66,0),0),0)</f>
        <v>0</v>
      </c>
      <c r="F91" s="19">
        <f ca="1">IFERROR(OFFSET('Converter Availability Calcs'!$D$43,MATCH(C91,'Converter Availability Calcs'!$B$44:$B$66,0),0),0)</f>
        <v>0</v>
      </c>
      <c r="G91" s="140">
        <f ca="1">IFERROR(OFFSET('Converter Availability Calcs'!$E$43,MATCH(C91,'Converter Availability Calcs'!$B$44:$B$66,0),0),0)</f>
        <v>0</v>
      </c>
      <c r="H91" s="10">
        <f t="shared" ca="1" si="11"/>
        <v>0</v>
      </c>
      <c r="I91" s="119">
        <f t="shared" ca="1" si="14"/>
        <v>0</v>
      </c>
      <c r="J91" s="115">
        <f t="shared" ca="1" si="12"/>
        <v>0</v>
      </c>
      <c r="K91" s="110">
        <f t="shared" ca="1" si="13"/>
        <v>0</v>
      </c>
      <c r="L91" s="58"/>
      <c r="M91" s="58"/>
      <c r="N91" s="58"/>
    </row>
    <row r="92" spans="2:14" x14ac:dyDescent="0.25">
      <c r="B92" s="52"/>
      <c r="C92" s="18"/>
      <c r="D92" s="53">
        <f t="shared" ca="1" si="10"/>
        <v>0</v>
      </c>
      <c r="E92" s="54">
        <f ca="1">IFERROR(OFFSET('Converter Availability Calcs'!$C$43,MATCH(C92,'Converter Availability Calcs'!$B$44:$B$66,0),0),0)</f>
        <v>0</v>
      </c>
      <c r="F92" s="19">
        <f ca="1">IFERROR(OFFSET('Converter Availability Calcs'!$D$43,MATCH(C92,'Converter Availability Calcs'!$B$44:$B$66,0),0),0)</f>
        <v>0</v>
      </c>
      <c r="G92" s="140">
        <f ca="1">IFERROR(OFFSET('Converter Availability Calcs'!$E$43,MATCH(C92,'Converter Availability Calcs'!$B$44:$B$66,0),0),0)</f>
        <v>0</v>
      </c>
      <c r="H92" s="10">
        <f t="shared" ca="1" si="11"/>
        <v>0</v>
      </c>
      <c r="I92" s="119">
        <f t="shared" ca="1" si="14"/>
        <v>0</v>
      </c>
      <c r="J92" s="115">
        <f t="shared" ca="1" si="12"/>
        <v>0</v>
      </c>
      <c r="K92" s="110">
        <f t="shared" ca="1" si="13"/>
        <v>0</v>
      </c>
      <c r="L92" s="58"/>
      <c r="M92" s="58"/>
      <c r="N92" s="58"/>
    </row>
    <row r="93" spans="2:14" x14ac:dyDescent="0.25">
      <c r="B93" s="52"/>
      <c r="C93" s="18"/>
      <c r="D93" s="53">
        <f t="shared" ca="1" si="10"/>
        <v>0</v>
      </c>
      <c r="E93" s="54">
        <f ca="1">IFERROR(OFFSET('Converter Availability Calcs'!$C$43,MATCH(C93,'Converter Availability Calcs'!$B$44:$B$66,0),0),0)</f>
        <v>0</v>
      </c>
      <c r="F93" s="19">
        <f ca="1">IFERROR(OFFSET('Converter Availability Calcs'!$D$43,MATCH(C93,'Converter Availability Calcs'!$B$44:$B$66,0),0),0)</f>
        <v>0</v>
      </c>
      <c r="G93" s="140">
        <f ca="1">IFERROR(OFFSET('Converter Availability Calcs'!$E$43,MATCH(C93,'Converter Availability Calcs'!$B$44:$B$66,0),0),0)</f>
        <v>0</v>
      </c>
      <c r="H93" s="10">
        <f t="shared" ca="1" si="11"/>
        <v>0</v>
      </c>
      <c r="I93" s="119">
        <f t="shared" ca="1" si="14"/>
        <v>0</v>
      </c>
      <c r="J93" s="115">
        <f t="shared" ca="1" si="12"/>
        <v>0</v>
      </c>
      <c r="K93" s="110">
        <f t="shared" ca="1" si="13"/>
        <v>0</v>
      </c>
      <c r="L93" s="58"/>
      <c r="M93" s="58"/>
      <c r="N93" s="58"/>
    </row>
    <row r="94" spans="2:14" x14ac:dyDescent="0.25">
      <c r="B94" s="52"/>
      <c r="C94" s="18"/>
      <c r="D94" s="53">
        <f t="shared" ca="1" si="10"/>
        <v>0</v>
      </c>
      <c r="E94" s="54">
        <f ca="1">IFERROR(OFFSET('Converter Availability Calcs'!$C$43,MATCH(C94,'Converter Availability Calcs'!$B$44:$B$66,0),0),0)</f>
        <v>0</v>
      </c>
      <c r="F94" s="19">
        <f ca="1">IFERROR(OFFSET('Converter Availability Calcs'!$D$43,MATCH(C94,'Converter Availability Calcs'!$B$44:$B$66,0),0),0)</f>
        <v>0</v>
      </c>
      <c r="G94" s="140">
        <f ca="1">IFERROR(OFFSET('Converter Availability Calcs'!$E$43,MATCH(C94,'Converter Availability Calcs'!$B$44:$B$66,0),0),0)</f>
        <v>0</v>
      </c>
      <c r="H94" s="10">
        <f t="shared" ca="1" si="11"/>
        <v>0</v>
      </c>
      <c r="I94" s="119">
        <f t="shared" ca="1" si="14"/>
        <v>0</v>
      </c>
      <c r="J94" s="115">
        <f t="shared" ca="1" si="12"/>
        <v>0</v>
      </c>
      <c r="K94" s="110">
        <f t="shared" ca="1" si="13"/>
        <v>0</v>
      </c>
      <c r="L94" s="58"/>
      <c r="M94" s="58"/>
      <c r="N94" s="58"/>
    </row>
    <row r="95" spans="2:14" x14ac:dyDescent="0.25">
      <c r="B95" s="52"/>
      <c r="C95" s="18"/>
      <c r="D95" s="53">
        <f t="shared" ca="1" si="10"/>
        <v>0</v>
      </c>
      <c r="E95" s="54">
        <f ca="1">IFERROR(OFFSET('Converter Availability Calcs'!$C$43,MATCH(C95,'Converter Availability Calcs'!$B$44:$B$66,0),0),0)</f>
        <v>0</v>
      </c>
      <c r="F95" s="19">
        <f ca="1">IFERROR(OFFSET('Converter Availability Calcs'!$D$43,MATCH(C95,'Converter Availability Calcs'!$B$44:$B$66,0),0),0)</f>
        <v>0</v>
      </c>
      <c r="G95" s="140">
        <f ca="1">IFERROR(OFFSET('Converter Availability Calcs'!$E$43,MATCH(C95,'Converter Availability Calcs'!$B$44:$B$66,0),0),0)</f>
        <v>0</v>
      </c>
      <c r="H95" s="10">
        <f t="shared" ca="1" si="11"/>
        <v>0</v>
      </c>
      <c r="I95" s="119">
        <f t="shared" ca="1" si="14"/>
        <v>0</v>
      </c>
      <c r="J95" s="115">
        <f t="shared" ca="1" si="12"/>
        <v>0</v>
      </c>
      <c r="K95" s="110">
        <f t="shared" ca="1" si="13"/>
        <v>0</v>
      </c>
      <c r="L95" s="58"/>
      <c r="M95" s="58"/>
      <c r="N95" s="58"/>
    </row>
    <row r="96" spans="2:14" x14ac:dyDescent="0.25">
      <c r="B96" s="52"/>
      <c r="C96" s="18"/>
      <c r="D96" s="53">
        <f t="shared" ca="1" si="10"/>
        <v>0</v>
      </c>
      <c r="E96" s="54">
        <f ca="1">IFERROR(OFFSET('Converter Availability Calcs'!$C$43,MATCH(C96,'Converter Availability Calcs'!$B$44:$B$66,0),0),0)</f>
        <v>0</v>
      </c>
      <c r="F96" s="19">
        <f ca="1">IFERROR(OFFSET('Converter Availability Calcs'!$D$43,MATCH(C96,'Converter Availability Calcs'!$B$44:$B$66,0),0),0)</f>
        <v>0</v>
      </c>
      <c r="G96" s="140">
        <f ca="1">IFERROR(OFFSET('Converter Availability Calcs'!$E$43,MATCH(C96,'Converter Availability Calcs'!$B$44:$B$66,0),0),0)</f>
        <v>0</v>
      </c>
      <c r="H96" s="10">
        <f t="shared" ca="1" si="11"/>
        <v>0</v>
      </c>
      <c r="I96" s="119">
        <f t="shared" ca="1" si="14"/>
        <v>0</v>
      </c>
      <c r="J96" s="115">
        <f t="shared" ca="1" si="12"/>
        <v>0</v>
      </c>
      <c r="K96" s="110">
        <f t="shared" ca="1" si="13"/>
        <v>0</v>
      </c>
      <c r="L96" s="58"/>
      <c r="M96" s="58"/>
      <c r="N96" s="58"/>
    </row>
    <row r="97" spans="2:14" x14ac:dyDescent="0.25">
      <c r="B97" s="52"/>
      <c r="C97" s="18"/>
      <c r="D97" s="53">
        <f t="shared" ca="1" si="10"/>
        <v>0</v>
      </c>
      <c r="E97" s="54">
        <f ca="1">IFERROR(OFFSET('Converter Availability Calcs'!$C$43,MATCH(C97,'Converter Availability Calcs'!$B$44:$B$66,0),0),0)</f>
        <v>0</v>
      </c>
      <c r="F97" s="19">
        <f ca="1">IFERROR(OFFSET('Converter Availability Calcs'!$D$43,MATCH(C97,'Converter Availability Calcs'!$B$44:$B$66,0),0),0)</f>
        <v>0</v>
      </c>
      <c r="G97" s="140">
        <f ca="1">IFERROR(OFFSET('Converter Availability Calcs'!$E$43,MATCH(C97,'Converter Availability Calcs'!$B$44:$B$66,0),0),0)</f>
        <v>0</v>
      </c>
      <c r="H97" s="10">
        <f t="shared" ca="1" si="11"/>
        <v>0</v>
      </c>
      <c r="I97" s="119">
        <f t="shared" ca="1" si="14"/>
        <v>0</v>
      </c>
      <c r="J97" s="115">
        <f t="shared" ca="1" si="12"/>
        <v>0</v>
      </c>
      <c r="K97" s="110">
        <f t="shared" ca="1" si="13"/>
        <v>0</v>
      </c>
      <c r="L97" s="58"/>
      <c r="M97" s="58"/>
      <c r="N97" s="58"/>
    </row>
    <row r="98" spans="2:14" x14ac:dyDescent="0.25">
      <c r="B98" s="52"/>
      <c r="C98" s="18"/>
      <c r="D98" s="53">
        <f t="shared" ca="1" si="10"/>
        <v>0</v>
      </c>
      <c r="E98" s="54">
        <f ca="1">IFERROR(OFFSET('Converter Availability Calcs'!$C$43,MATCH(C98,'Converter Availability Calcs'!$B$44:$B$66,0),0),0)</f>
        <v>0</v>
      </c>
      <c r="F98" s="19">
        <f ca="1">IFERROR(OFFSET('Converter Availability Calcs'!$D$43,MATCH(C98,'Converter Availability Calcs'!$B$44:$B$66,0),0),0)</f>
        <v>0</v>
      </c>
      <c r="G98" s="140">
        <f ca="1">IFERROR(OFFSET('Converter Availability Calcs'!$E$43,MATCH(C98,'Converter Availability Calcs'!$B$44:$B$66,0),0),0)</f>
        <v>0</v>
      </c>
      <c r="H98" s="10">
        <f t="shared" ca="1" si="11"/>
        <v>0</v>
      </c>
      <c r="I98" s="119">
        <f t="shared" ca="1" si="14"/>
        <v>0</v>
      </c>
      <c r="J98" s="115">
        <f t="shared" ca="1" si="12"/>
        <v>0</v>
      </c>
      <c r="K98" s="110">
        <f t="shared" ca="1" si="13"/>
        <v>0</v>
      </c>
      <c r="L98" s="58"/>
      <c r="M98" s="58"/>
      <c r="N98" s="58"/>
    </row>
    <row r="99" spans="2:14" ht="14.95" thickBot="1" x14ac:dyDescent="0.3">
      <c r="B99" s="55"/>
      <c r="C99" s="20"/>
      <c r="D99" s="56">
        <f t="shared" ca="1" si="10"/>
        <v>0</v>
      </c>
      <c r="E99" s="57">
        <f ca="1">IFERROR(OFFSET('Converter Availability Calcs'!$C$43,MATCH(C99,'Converter Availability Calcs'!$B$44:$B$66,0),0),0)</f>
        <v>0</v>
      </c>
      <c r="F99" s="21">
        <f ca="1">IFERROR(OFFSET('Converter Availability Calcs'!$D$43,MATCH(C99,'Converter Availability Calcs'!$B$44:$B$66,0),0),0)</f>
        <v>0</v>
      </c>
      <c r="G99" s="141">
        <f ca="1">IFERROR(OFFSET('Converter Availability Calcs'!$E$43,MATCH(C99,'Converter Availability Calcs'!$B$44:$B$66,0),0),0)</f>
        <v>0</v>
      </c>
      <c r="H99" s="11">
        <f t="shared" ca="1" si="11"/>
        <v>0</v>
      </c>
      <c r="I99" s="120">
        <f t="shared" ca="1" si="14"/>
        <v>0</v>
      </c>
      <c r="J99" s="116">
        <f t="shared" ca="1" si="12"/>
        <v>0</v>
      </c>
      <c r="K99" s="111">
        <f t="shared" ca="1" si="13"/>
        <v>0</v>
      </c>
      <c r="L99" s="58"/>
      <c r="M99" s="58"/>
      <c r="N99" s="58"/>
    </row>
    <row r="100" spans="2:14" x14ac:dyDescent="0.25">
      <c r="B100" s="104"/>
      <c r="C100" s="104"/>
      <c r="D100" s="104"/>
      <c r="E100" s="104"/>
      <c r="F100" s="104"/>
      <c r="G100" s="104"/>
      <c r="H100" s="104"/>
      <c r="I100" s="104"/>
      <c r="J100" s="104"/>
      <c r="K100" s="104"/>
      <c r="L100" s="58"/>
      <c r="M100" s="58"/>
      <c r="N100" s="58"/>
    </row>
    <row r="101" spans="2:14" x14ac:dyDescent="0.25">
      <c r="B101" s="104"/>
      <c r="C101" s="104"/>
      <c r="D101" s="104"/>
      <c r="E101" s="104"/>
      <c r="F101" s="104"/>
      <c r="G101" s="104"/>
      <c r="H101" s="104"/>
      <c r="I101" s="104"/>
      <c r="J101" s="104"/>
      <c r="K101" s="104"/>
      <c r="L101" s="58"/>
      <c r="M101" s="58"/>
      <c r="N101" s="58"/>
    </row>
    <row r="102" spans="2:14" x14ac:dyDescent="0.25">
      <c r="B102" s="104"/>
      <c r="C102" s="104"/>
      <c r="D102" s="104"/>
      <c r="E102" s="104"/>
      <c r="F102" s="104"/>
      <c r="G102" s="104"/>
      <c r="H102" s="104"/>
      <c r="I102" s="104"/>
      <c r="J102" s="104"/>
      <c r="K102" s="104"/>
      <c r="L102" s="58"/>
      <c r="M102" s="58"/>
      <c r="N102" s="58"/>
    </row>
    <row r="103" spans="2:14" x14ac:dyDescent="0.25">
      <c r="B103" s="104"/>
      <c r="C103" s="104"/>
      <c r="D103" s="104"/>
      <c r="E103" s="104"/>
      <c r="F103" s="104"/>
      <c r="G103" s="104"/>
      <c r="H103" s="104"/>
      <c r="I103" s="104"/>
      <c r="J103" s="104"/>
      <c r="K103" s="104"/>
      <c r="L103" s="58"/>
      <c r="M103" s="58"/>
      <c r="N103" s="58"/>
    </row>
    <row r="104" spans="2:14" x14ac:dyDescent="0.25">
      <c r="B104" s="104"/>
      <c r="C104" s="104"/>
      <c r="D104" s="104"/>
      <c r="E104" s="104"/>
      <c r="F104" s="104"/>
      <c r="G104" s="104"/>
      <c r="H104" s="104"/>
      <c r="I104" s="104"/>
      <c r="J104" s="104"/>
      <c r="K104" s="104"/>
      <c r="L104" s="58"/>
      <c r="M104" s="58"/>
      <c r="N104" s="58"/>
    </row>
    <row r="105" spans="2:14" x14ac:dyDescent="0.25">
      <c r="B105" s="104"/>
      <c r="C105" s="104"/>
      <c r="D105" s="104"/>
      <c r="E105" s="104"/>
      <c r="F105" s="104"/>
      <c r="G105" s="104"/>
      <c r="H105" s="104"/>
      <c r="I105" s="104"/>
      <c r="J105" s="104"/>
      <c r="K105" s="104"/>
      <c r="L105" s="58"/>
      <c r="M105" s="58"/>
      <c r="N105" s="58"/>
    </row>
    <row r="106" spans="2:14" x14ac:dyDescent="0.25">
      <c r="B106" s="104"/>
      <c r="C106" s="104"/>
      <c r="D106" s="104"/>
      <c r="E106" s="104"/>
      <c r="F106" s="104"/>
      <c r="G106" s="104"/>
      <c r="H106" s="104"/>
      <c r="I106" s="104"/>
      <c r="J106" s="104"/>
      <c r="K106" s="104"/>
      <c r="L106" s="58"/>
      <c r="M106" s="58"/>
      <c r="N106" s="58"/>
    </row>
    <row r="107" spans="2:14" ht="17.7" x14ac:dyDescent="0.4">
      <c r="B107" s="67" t="s">
        <v>83</v>
      </c>
      <c r="C107" s="64" t="s">
        <v>21</v>
      </c>
      <c r="D107" s="65">
        <f ca="1">K107</f>
        <v>6.7013698630136991E-3</v>
      </c>
      <c r="E107" s="13"/>
      <c r="F107" s="14"/>
      <c r="G107" s="13"/>
      <c r="H107" s="15"/>
      <c r="I107" s="13"/>
      <c r="J107" s="64" t="s">
        <v>90</v>
      </c>
      <c r="K107" s="66">
        <f ca="1">SUM(H112:H133)</f>
        <v>6.7013698630136991E-3</v>
      </c>
    </row>
    <row r="108" spans="2:14" ht="17.7" x14ac:dyDescent="0.4">
      <c r="B108" s="104"/>
      <c r="C108" s="68" t="s">
        <v>153</v>
      </c>
      <c r="D108" s="69">
        <f ca="1">1-D107</f>
        <v>0.99329863013698627</v>
      </c>
      <c r="E108" s="104"/>
      <c r="F108" s="104"/>
      <c r="G108" s="104"/>
      <c r="H108" s="104"/>
      <c r="I108" s="104"/>
      <c r="J108" s="104"/>
      <c r="K108" s="104"/>
      <c r="L108" s="58"/>
      <c r="M108" s="58"/>
      <c r="N108" s="58"/>
    </row>
    <row r="109" spans="2:14" ht="14.95" thickBot="1" x14ac:dyDescent="0.3">
      <c r="B109" s="104"/>
      <c r="C109" s="104"/>
      <c r="D109" s="104"/>
      <c r="E109" s="104"/>
      <c r="F109" s="104"/>
      <c r="G109" s="104"/>
      <c r="H109" s="104"/>
      <c r="I109" s="104"/>
      <c r="J109" s="104"/>
      <c r="K109" s="104"/>
      <c r="L109" s="58"/>
      <c r="M109" s="58"/>
      <c r="N109" s="58"/>
    </row>
    <row r="110" spans="2:14" ht="18.350000000000001" thickBot="1" x14ac:dyDescent="0.3">
      <c r="B110" s="122" t="s">
        <v>13</v>
      </c>
      <c r="C110" s="123"/>
      <c r="D110" s="123"/>
      <c r="E110" s="123"/>
      <c r="F110" s="123"/>
      <c r="G110" s="124"/>
      <c r="H110" s="123"/>
      <c r="I110" s="123"/>
      <c r="J110" s="117" t="s">
        <v>73</v>
      </c>
      <c r="K110" s="109"/>
      <c r="L110" s="652" t="s">
        <v>250</v>
      </c>
      <c r="M110" s="653"/>
      <c r="N110" s="654"/>
    </row>
    <row r="111" spans="2:14" ht="71.349999999999994" thickBot="1" x14ac:dyDescent="0.3">
      <c r="B111" s="219" t="s">
        <v>6</v>
      </c>
      <c r="C111" s="219" t="s">
        <v>12</v>
      </c>
      <c r="D111" s="449" t="s">
        <v>1</v>
      </c>
      <c r="E111" s="451" t="s">
        <v>155</v>
      </c>
      <c r="F111" s="450" t="s">
        <v>15</v>
      </c>
      <c r="G111" s="219" t="s">
        <v>5</v>
      </c>
      <c r="H111" s="449" t="s">
        <v>4</v>
      </c>
      <c r="I111" s="450" t="s">
        <v>10</v>
      </c>
      <c r="J111" s="451" t="s">
        <v>74</v>
      </c>
      <c r="K111" s="450" t="s">
        <v>154</v>
      </c>
      <c r="L111" s="198" t="s">
        <v>243</v>
      </c>
      <c r="M111" s="198" t="s">
        <v>244</v>
      </c>
      <c r="N111" s="198" t="s">
        <v>245</v>
      </c>
    </row>
    <row r="112" spans="2:14" ht="14.95" thickBot="1" x14ac:dyDescent="0.3">
      <c r="B112" s="8">
        <v>1</v>
      </c>
      <c r="C112" s="16" t="s">
        <v>83</v>
      </c>
      <c r="D112" s="51">
        <f t="shared" ref="D112:D133" ca="1" si="15">IFERROR(1/E112,0)</f>
        <v>2</v>
      </c>
      <c r="E112" s="12">
        <f ca="1">IFERROR(OFFSET('Converter Availability Calcs'!$C$43,MATCH(C112,'Converter Availability Calcs'!$B$44:$B$66,0),0),0)</f>
        <v>0.5</v>
      </c>
      <c r="F112" s="17">
        <f ca="1">IFERROR(OFFSET('Converter Availability Calcs'!$D$43,MATCH(C112,'Converter Availability Calcs'!$B$44:$B$66,0),0),0)</f>
        <v>1.2230000000000001</v>
      </c>
      <c r="G112" s="139">
        <f ca="1">IFERROR(OFFSET('Converter Availability Calcs'!$E$43,MATCH(C112,'Converter Availability Calcs'!$B$44:$B$66,0),0),0)</f>
        <v>0</v>
      </c>
      <c r="H112" s="9">
        <f t="shared" ref="H112:H133" ca="1" si="16">IFERROR(((B112*D112*F112)/365)*(1-G112),0)</f>
        <v>6.7013698630136991E-3</v>
      </c>
      <c r="I112" s="118">
        <f ca="1">IFERROR(H112/$D$107,0)</f>
        <v>1</v>
      </c>
      <c r="J112" s="115">
        <f t="shared" ref="J112:J133" ca="1" si="17">D112*F112</f>
        <v>2.4460000000000002</v>
      </c>
      <c r="K112" s="110">
        <f t="shared" ref="K112:K133" ca="1" si="18">J112*G112</f>
        <v>0</v>
      </c>
      <c r="L112" s="112">
        <f ca="1">SUM(D112:D133)</f>
        <v>2</v>
      </c>
      <c r="M112" s="113">
        <f ca="1">IFERROR(SUM(J112:J133)/L112,0)</f>
        <v>1.2230000000000001</v>
      </c>
      <c r="N112" s="114">
        <f ca="1">IFERROR(SUM(K112:K133)/SUM(J112:J133),0)</f>
        <v>0</v>
      </c>
    </row>
    <row r="113" spans="2:14" x14ac:dyDescent="0.25">
      <c r="B113" s="52"/>
      <c r="C113" s="18"/>
      <c r="D113" s="53">
        <f t="shared" ca="1" si="15"/>
        <v>0</v>
      </c>
      <c r="E113" s="54">
        <f ca="1">IFERROR(OFFSET('Converter Availability Calcs'!$C$43,MATCH(C113,'Converter Availability Calcs'!$B$44:$B$66,0),0),0)</f>
        <v>0</v>
      </c>
      <c r="F113" s="19">
        <f ca="1">IFERROR(OFFSET('Converter Availability Calcs'!$D$43,MATCH(C113,'Converter Availability Calcs'!$B$44:$B$66,0),0),0)</f>
        <v>0</v>
      </c>
      <c r="G113" s="140">
        <f ca="1">IFERROR(OFFSET('Converter Availability Calcs'!$E$43,MATCH(C113,'Converter Availability Calcs'!$B$44:$B$66,0),0),0)</f>
        <v>0</v>
      </c>
      <c r="H113" s="10">
        <f t="shared" ca="1" si="16"/>
        <v>0</v>
      </c>
      <c r="I113" s="119">
        <f t="shared" ref="I113:I133" ca="1" si="19">IFERROR(H113/$D$107,0)</f>
        <v>0</v>
      </c>
      <c r="J113" s="115">
        <f t="shared" ca="1" si="17"/>
        <v>0</v>
      </c>
      <c r="K113" s="110">
        <f t="shared" ca="1" si="18"/>
        <v>0</v>
      </c>
      <c r="L113" s="58"/>
      <c r="M113" s="58"/>
      <c r="N113" s="58"/>
    </row>
    <row r="114" spans="2:14" x14ac:dyDescent="0.25">
      <c r="B114" s="52"/>
      <c r="C114" s="18"/>
      <c r="D114" s="53">
        <f t="shared" ca="1" si="15"/>
        <v>0</v>
      </c>
      <c r="E114" s="54">
        <f ca="1">IFERROR(OFFSET('Converter Availability Calcs'!$C$43,MATCH(C114,'Converter Availability Calcs'!$B$44:$B$66,0),0),0)</f>
        <v>0</v>
      </c>
      <c r="F114" s="19">
        <f ca="1">IFERROR(OFFSET('Converter Availability Calcs'!$D$43,MATCH(C114,'Converter Availability Calcs'!$B$44:$B$66,0),0),0)</f>
        <v>0</v>
      </c>
      <c r="G114" s="140">
        <f ca="1">IFERROR(OFFSET('Converter Availability Calcs'!$E$43,MATCH(C114,'Converter Availability Calcs'!$B$44:$B$66,0),0),0)</f>
        <v>0</v>
      </c>
      <c r="H114" s="10">
        <f t="shared" ca="1" si="16"/>
        <v>0</v>
      </c>
      <c r="I114" s="119">
        <f t="shared" ca="1" si="19"/>
        <v>0</v>
      </c>
      <c r="J114" s="115">
        <f t="shared" ca="1" si="17"/>
        <v>0</v>
      </c>
      <c r="K114" s="110">
        <f t="shared" ca="1" si="18"/>
        <v>0</v>
      </c>
      <c r="L114" s="58"/>
      <c r="M114" s="58"/>
      <c r="N114" s="58"/>
    </row>
    <row r="115" spans="2:14" x14ac:dyDescent="0.25">
      <c r="B115" s="52"/>
      <c r="C115" s="18"/>
      <c r="D115" s="53">
        <f t="shared" ca="1" si="15"/>
        <v>0</v>
      </c>
      <c r="E115" s="54">
        <f ca="1">IFERROR(OFFSET('Converter Availability Calcs'!$C$43,MATCH(C115,'Converter Availability Calcs'!$B$44:$B$66,0),0),0)</f>
        <v>0</v>
      </c>
      <c r="F115" s="19">
        <f ca="1">IFERROR(OFFSET('Converter Availability Calcs'!$D$43,MATCH(C115,'Converter Availability Calcs'!$B$44:$B$66,0),0),0)</f>
        <v>0</v>
      </c>
      <c r="G115" s="140">
        <f ca="1">IFERROR(OFFSET('Converter Availability Calcs'!$E$43,MATCH(C115,'Converter Availability Calcs'!$B$44:$B$66,0),0),0)</f>
        <v>0</v>
      </c>
      <c r="H115" s="10">
        <f t="shared" ca="1" si="16"/>
        <v>0</v>
      </c>
      <c r="I115" s="119">
        <f t="shared" ca="1" si="19"/>
        <v>0</v>
      </c>
      <c r="J115" s="115">
        <f t="shared" ca="1" si="17"/>
        <v>0</v>
      </c>
      <c r="K115" s="110">
        <f t="shared" ca="1" si="18"/>
        <v>0</v>
      </c>
      <c r="L115" s="58"/>
      <c r="M115" s="58"/>
      <c r="N115" s="58"/>
    </row>
    <row r="116" spans="2:14" x14ac:dyDescent="0.25">
      <c r="B116" s="52"/>
      <c r="C116" s="18"/>
      <c r="D116" s="53">
        <f t="shared" ca="1" si="15"/>
        <v>0</v>
      </c>
      <c r="E116" s="54">
        <f ca="1">IFERROR(OFFSET('Converter Availability Calcs'!$C$43,MATCH(C116,'Converter Availability Calcs'!$B$44:$B$66,0),0),0)</f>
        <v>0</v>
      </c>
      <c r="F116" s="19">
        <f ca="1">IFERROR(OFFSET('Converter Availability Calcs'!$D$43,MATCH(C116,'Converter Availability Calcs'!$B$44:$B$66,0),0),0)</f>
        <v>0</v>
      </c>
      <c r="G116" s="140">
        <f ca="1">IFERROR(OFFSET('Converter Availability Calcs'!$E$43,MATCH(C116,'Converter Availability Calcs'!$B$44:$B$66,0),0),0)</f>
        <v>0</v>
      </c>
      <c r="H116" s="10">
        <f t="shared" ca="1" si="16"/>
        <v>0</v>
      </c>
      <c r="I116" s="119">
        <f t="shared" ca="1" si="19"/>
        <v>0</v>
      </c>
      <c r="J116" s="115">
        <f t="shared" ca="1" si="17"/>
        <v>0</v>
      </c>
      <c r="K116" s="110">
        <f t="shared" ca="1" si="18"/>
        <v>0</v>
      </c>
      <c r="L116" s="58"/>
      <c r="M116" s="58"/>
      <c r="N116" s="58"/>
    </row>
    <row r="117" spans="2:14" x14ac:dyDescent="0.25">
      <c r="B117" s="52"/>
      <c r="C117" s="18"/>
      <c r="D117" s="53">
        <f t="shared" ca="1" si="15"/>
        <v>0</v>
      </c>
      <c r="E117" s="54">
        <f ca="1">IFERROR(OFFSET('Converter Availability Calcs'!$C$43,MATCH(C117,'Converter Availability Calcs'!$B$44:$B$66,0),0),0)</f>
        <v>0</v>
      </c>
      <c r="F117" s="19">
        <f ca="1">IFERROR(OFFSET('Converter Availability Calcs'!$D$43,MATCH(C117,'Converter Availability Calcs'!$B$44:$B$66,0),0),0)</f>
        <v>0</v>
      </c>
      <c r="G117" s="140">
        <f ca="1">IFERROR(OFFSET('Converter Availability Calcs'!$E$43,MATCH(C117,'Converter Availability Calcs'!$B$44:$B$66,0),0),0)</f>
        <v>0</v>
      </c>
      <c r="H117" s="10">
        <f t="shared" ca="1" si="16"/>
        <v>0</v>
      </c>
      <c r="I117" s="119">
        <f t="shared" ca="1" si="19"/>
        <v>0</v>
      </c>
      <c r="J117" s="115">
        <f t="shared" ca="1" si="17"/>
        <v>0</v>
      </c>
      <c r="K117" s="110">
        <f t="shared" ca="1" si="18"/>
        <v>0</v>
      </c>
      <c r="L117" s="58"/>
      <c r="M117" s="58"/>
      <c r="N117" s="58"/>
    </row>
    <row r="118" spans="2:14" x14ac:dyDescent="0.25">
      <c r="B118" s="52"/>
      <c r="C118" s="18"/>
      <c r="D118" s="53">
        <f t="shared" ca="1" si="15"/>
        <v>0</v>
      </c>
      <c r="E118" s="54">
        <f ca="1">IFERROR(OFFSET('Converter Availability Calcs'!$C$43,MATCH(C118,'Converter Availability Calcs'!$B$44:$B$66,0),0),0)</f>
        <v>0</v>
      </c>
      <c r="F118" s="19">
        <f ca="1">IFERROR(OFFSET('Converter Availability Calcs'!$D$43,MATCH(C118,'Converter Availability Calcs'!$B$44:$B$66,0),0),0)</f>
        <v>0</v>
      </c>
      <c r="G118" s="140">
        <f ca="1">IFERROR(OFFSET('Converter Availability Calcs'!$E$43,MATCH(C118,'Converter Availability Calcs'!$B$44:$B$66,0),0),0)</f>
        <v>0</v>
      </c>
      <c r="H118" s="10">
        <f t="shared" ca="1" si="16"/>
        <v>0</v>
      </c>
      <c r="I118" s="119">
        <f t="shared" ca="1" si="19"/>
        <v>0</v>
      </c>
      <c r="J118" s="115">
        <f t="shared" ca="1" si="17"/>
        <v>0</v>
      </c>
      <c r="K118" s="110">
        <f t="shared" ca="1" si="18"/>
        <v>0</v>
      </c>
      <c r="L118" s="58"/>
      <c r="M118" s="58"/>
      <c r="N118" s="58"/>
    </row>
    <row r="119" spans="2:14" x14ac:dyDescent="0.25">
      <c r="B119" s="52"/>
      <c r="C119" s="18"/>
      <c r="D119" s="53">
        <f t="shared" ca="1" si="15"/>
        <v>0</v>
      </c>
      <c r="E119" s="54">
        <f ca="1">IFERROR(OFFSET('Converter Availability Calcs'!$C$43,MATCH(C119,'Converter Availability Calcs'!$B$44:$B$66,0),0),0)</f>
        <v>0</v>
      </c>
      <c r="F119" s="19">
        <f ca="1">IFERROR(OFFSET('Converter Availability Calcs'!$D$43,MATCH(C119,'Converter Availability Calcs'!$B$44:$B$66,0),0),0)</f>
        <v>0</v>
      </c>
      <c r="G119" s="140">
        <f ca="1">IFERROR(OFFSET('Converter Availability Calcs'!$E$43,MATCH(C119,'Converter Availability Calcs'!$B$44:$B$66,0),0),0)</f>
        <v>0</v>
      </c>
      <c r="H119" s="10">
        <f t="shared" ca="1" si="16"/>
        <v>0</v>
      </c>
      <c r="I119" s="119">
        <f t="shared" ca="1" si="19"/>
        <v>0</v>
      </c>
      <c r="J119" s="115">
        <f t="shared" ca="1" si="17"/>
        <v>0</v>
      </c>
      <c r="K119" s="110">
        <f t="shared" ca="1" si="18"/>
        <v>0</v>
      </c>
      <c r="L119" s="58"/>
      <c r="M119" s="58"/>
      <c r="N119" s="58"/>
    </row>
    <row r="120" spans="2:14" x14ac:dyDescent="0.25">
      <c r="B120" s="52"/>
      <c r="C120" s="18"/>
      <c r="D120" s="53">
        <f t="shared" ca="1" si="15"/>
        <v>0</v>
      </c>
      <c r="E120" s="54">
        <f ca="1">IFERROR(OFFSET('Converter Availability Calcs'!$C$43,MATCH(C120,'Converter Availability Calcs'!$B$44:$B$66,0),0),0)</f>
        <v>0</v>
      </c>
      <c r="F120" s="19">
        <f ca="1">IFERROR(OFFSET('Converter Availability Calcs'!$D$43,MATCH(C120,'Converter Availability Calcs'!$B$44:$B$66,0),0),0)</f>
        <v>0</v>
      </c>
      <c r="G120" s="140">
        <f ca="1">IFERROR(OFFSET('Converter Availability Calcs'!$E$43,MATCH(C120,'Converter Availability Calcs'!$B$44:$B$66,0),0),0)</f>
        <v>0</v>
      </c>
      <c r="H120" s="10">
        <f t="shared" ca="1" si="16"/>
        <v>0</v>
      </c>
      <c r="I120" s="119">
        <f t="shared" ca="1" si="19"/>
        <v>0</v>
      </c>
      <c r="J120" s="115">
        <f t="shared" ca="1" si="17"/>
        <v>0</v>
      </c>
      <c r="K120" s="110">
        <f t="shared" ca="1" si="18"/>
        <v>0</v>
      </c>
      <c r="L120" s="58"/>
      <c r="M120" s="58"/>
      <c r="N120" s="58"/>
    </row>
    <row r="121" spans="2:14" x14ac:dyDescent="0.25">
      <c r="B121" s="52"/>
      <c r="C121" s="18"/>
      <c r="D121" s="53">
        <f t="shared" ca="1" si="15"/>
        <v>0</v>
      </c>
      <c r="E121" s="54">
        <f ca="1">IFERROR(OFFSET('Converter Availability Calcs'!$C$43,MATCH(C121,'Converter Availability Calcs'!$B$44:$B$66,0),0),0)</f>
        <v>0</v>
      </c>
      <c r="F121" s="19">
        <f ca="1">IFERROR(OFFSET('Converter Availability Calcs'!$D$43,MATCH(C121,'Converter Availability Calcs'!$B$44:$B$66,0),0),0)</f>
        <v>0</v>
      </c>
      <c r="G121" s="140">
        <f ca="1">IFERROR(OFFSET('Converter Availability Calcs'!$E$43,MATCH(C121,'Converter Availability Calcs'!$B$44:$B$66,0),0),0)</f>
        <v>0</v>
      </c>
      <c r="H121" s="10">
        <f t="shared" ca="1" si="16"/>
        <v>0</v>
      </c>
      <c r="I121" s="119">
        <f t="shared" ca="1" si="19"/>
        <v>0</v>
      </c>
      <c r="J121" s="115">
        <f t="shared" ca="1" si="17"/>
        <v>0</v>
      </c>
      <c r="K121" s="110">
        <f t="shared" ca="1" si="18"/>
        <v>0</v>
      </c>
      <c r="L121" s="58"/>
      <c r="M121" s="58"/>
      <c r="N121" s="58"/>
    </row>
    <row r="122" spans="2:14" x14ac:dyDescent="0.25">
      <c r="B122" s="52"/>
      <c r="C122" s="18"/>
      <c r="D122" s="53">
        <f t="shared" ca="1" si="15"/>
        <v>0</v>
      </c>
      <c r="E122" s="54">
        <f ca="1">IFERROR(OFFSET('Converter Availability Calcs'!$C$43,MATCH(C122,'Converter Availability Calcs'!$B$44:$B$66,0),0),0)</f>
        <v>0</v>
      </c>
      <c r="F122" s="19">
        <f ca="1">IFERROR(OFFSET('Converter Availability Calcs'!$D$43,MATCH(C122,'Converter Availability Calcs'!$B$44:$B$66,0),0),0)</f>
        <v>0</v>
      </c>
      <c r="G122" s="140">
        <f ca="1">IFERROR(OFFSET('Converter Availability Calcs'!$E$43,MATCH(C122,'Converter Availability Calcs'!$B$44:$B$66,0),0),0)</f>
        <v>0</v>
      </c>
      <c r="H122" s="10">
        <f t="shared" ca="1" si="16"/>
        <v>0</v>
      </c>
      <c r="I122" s="119">
        <f t="shared" ca="1" si="19"/>
        <v>0</v>
      </c>
      <c r="J122" s="115">
        <f t="shared" ca="1" si="17"/>
        <v>0</v>
      </c>
      <c r="K122" s="110">
        <f t="shared" ca="1" si="18"/>
        <v>0</v>
      </c>
      <c r="L122" s="58"/>
      <c r="M122" s="58"/>
      <c r="N122" s="58"/>
    </row>
    <row r="123" spans="2:14" x14ac:dyDescent="0.25">
      <c r="B123" s="52"/>
      <c r="C123" s="18"/>
      <c r="D123" s="53">
        <f t="shared" ca="1" si="15"/>
        <v>0</v>
      </c>
      <c r="E123" s="54">
        <f ca="1">IFERROR(OFFSET('Converter Availability Calcs'!$C$43,MATCH(C123,'Converter Availability Calcs'!$B$44:$B$66,0),0),0)</f>
        <v>0</v>
      </c>
      <c r="F123" s="19">
        <f ca="1">IFERROR(OFFSET('Converter Availability Calcs'!$D$43,MATCH(C123,'Converter Availability Calcs'!$B$44:$B$66,0),0),0)</f>
        <v>0</v>
      </c>
      <c r="G123" s="140">
        <f ca="1">IFERROR(OFFSET('Converter Availability Calcs'!$E$43,MATCH(C123,'Converter Availability Calcs'!$B$44:$B$66,0),0),0)</f>
        <v>0</v>
      </c>
      <c r="H123" s="10">
        <f t="shared" ca="1" si="16"/>
        <v>0</v>
      </c>
      <c r="I123" s="119">
        <f t="shared" ca="1" si="19"/>
        <v>0</v>
      </c>
      <c r="J123" s="115">
        <f t="shared" ca="1" si="17"/>
        <v>0</v>
      </c>
      <c r="K123" s="110">
        <f t="shared" ca="1" si="18"/>
        <v>0</v>
      </c>
      <c r="L123" s="58"/>
      <c r="M123" s="58"/>
      <c r="N123" s="58"/>
    </row>
    <row r="124" spans="2:14" x14ac:dyDescent="0.25">
      <c r="B124" s="52"/>
      <c r="C124" s="18"/>
      <c r="D124" s="53">
        <f t="shared" ca="1" si="15"/>
        <v>0</v>
      </c>
      <c r="E124" s="54">
        <f ca="1">IFERROR(OFFSET('Converter Availability Calcs'!$C$43,MATCH(C124,'Converter Availability Calcs'!$B$44:$B$66,0),0),0)</f>
        <v>0</v>
      </c>
      <c r="F124" s="19">
        <f ca="1">IFERROR(OFFSET('Converter Availability Calcs'!$D$43,MATCH(C124,'Converter Availability Calcs'!$B$44:$B$66,0),0),0)</f>
        <v>0</v>
      </c>
      <c r="G124" s="140">
        <f ca="1">IFERROR(OFFSET('Converter Availability Calcs'!$E$43,MATCH(C124,'Converter Availability Calcs'!$B$44:$B$66,0),0),0)</f>
        <v>0</v>
      </c>
      <c r="H124" s="10">
        <f t="shared" ca="1" si="16"/>
        <v>0</v>
      </c>
      <c r="I124" s="119">
        <f t="shared" ca="1" si="19"/>
        <v>0</v>
      </c>
      <c r="J124" s="115">
        <f t="shared" ca="1" si="17"/>
        <v>0</v>
      </c>
      <c r="K124" s="110">
        <f t="shared" ca="1" si="18"/>
        <v>0</v>
      </c>
      <c r="L124" s="58"/>
      <c r="M124" s="58"/>
      <c r="N124" s="58"/>
    </row>
    <row r="125" spans="2:14" x14ac:dyDescent="0.25">
      <c r="B125" s="52"/>
      <c r="C125" s="18"/>
      <c r="D125" s="53">
        <f t="shared" ca="1" si="15"/>
        <v>0</v>
      </c>
      <c r="E125" s="54">
        <f ca="1">IFERROR(OFFSET('Converter Availability Calcs'!$C$43,MATCH(C125,'Converter Availability Calcs'!$B$44:$B$66,0),0),0)</f>
        <v>0</v>
      </c>
      <c r="F125" s="19">
        <f ca="1">IFERROR(OFFSET('Converter Availability Calcs'!$D$43,MATCH(C125,'Converter Availability Calcs'!$B$44:$B$66,0),0),0)</f>
        <v>0</v>
      </c>
      <c r="G125" s="140">
        <f ca="1">IFERROR(OFFSET('Converter Availability Calcs'!$E$43,MATCH(C125,'Converter Availability Calcs'!$B$44:$B$66,0),0),0)</f>
        <v>0</v>
      </c>
      <c r="H125" s="10">
        <f t="shared" ca="1" si="16"/>
        <v>0</v>
      </c>
      <c r="I125" s="119">
        <f t="shared" ca="1" si="19"/>
        <v>0</v>
      </c>
      <c r="J125" s="115">
        <f t="shared" ca="1" si="17"/>
        <v>0</v>
      </c>
      <c r="K125" s="110">
        <f t="shared" ca="1" si="18"/>
        <v>0</v>
      </c>
      <c r="L125" s="58"/>
      <c r="M125" s="58"/>
      <c r="N125" s="58"/>
    </row>
    <row r="126" spans="2:14" x14ac:dyDescent="0.25">
      <c r="B126" s="52"/>
      <c r="C126" s="18"/>
      <c r="D126" s="53">
        <f t="shared" ca="1" si="15"/>
        <v>0</v>
      </c>
      <c r="E126" s="54">
        <f ca="1">IFERROR(OFFSET('Converter Availability Calcs'!$C$43,MATCH(C126,'Converter Availability Calcs'!$B$44:$B$66,0),0),0)</f>
        <v>0</v>
      </c>
      <c r="F126" s="19">
        <f ca="1">IFERROR(OFFSET('Converter Availability Calcs'!$D$43,MATCH(C126,'Converter Availability Calcs'!$B$44:$B$66,0),0),0)</f>
        <v>0</v>
      </c>
      <c r="G126" s="140">
        <f ca="1">IFERROR(OFFSET('Converter Availability Calcs'!$E$43,MATCH(C126,'Converter Availability Calcs'!$B$44:$B$66,0),0),0)</f>
        <v>0</v>
      </c>
      <c r="H126" s="10">
        <f t="shared" ca="1" si="16"/>
        <v>0</v>
      </c>
      <c r="I126" s="119">
        <f t="shared" ca="1" si="19"/>
        <v>0</v>
      </c>
      <c r="J126" s="115">
        <f t="shared" ca="1" si="17"/>
        <v>0</v>
      </c>
      <c r="K126" s="110">
        <f t="shared" ca="1" si="18"/>
        <v>0</v>
      </c>
      <c r="L126" s="58"/>
      <c r="M126" s="58"/>
      <c r="N126" s="58"/>
    </row>
    <row r="127" spans="2:14" x14ac:dyDescent="0.25">
      <c r="B127" s="52"/>
      <c r="C127" s="18"/>
      <c r="D127" s="53">
        <f t="shared" ca="1" si="15"/>
        <v>0</v>
      </c>
      <c r="E127" s="54">
        <f ca="1">IFERROR(OFFSET('Converter Availability Calcs'!$C$43,MATCH(C127,'Converter Availability Calcs'!$B$44:$B$66,0),0),0)</f>
        <v>0</v>
      </c>
      <c r="F127" s="19">
        <f ca="1">IFERROR(OFFSET('Converter Availability Calcs'!$D$43,MATCH(C127,'Converter Availability Calcs'!$B$44:$B$66,0),0),0)</f>
        <v>0</v>
      </c>
      <c r="G127" s="140">
        <f ca="1">IFERROR(OFFSET('Converter Availability Calcs'!$E$43,MATCH(C127,'Converter Availability Calcs'!$B$44:$B$66,0),0),0)</f>
        <v>0</v>
      </c>
      <c r="H127" s="10">
        <f t="shared" ca="1" si="16"/>
        <v>0</v>
      </c>
      <c r="I127" s="119">
        <f t="shared" ca="1" si="19"/>
        <v>0</v>
      </c>
      <c r="J127" s="115">
        <f t="shared" ca="1" si="17"/>
        <v>0</v>
      </c>
      <c r="K127" s="110">
        <f t="shared" ca="1" si="18"/>
        <v>0</v>
      </c>
      <c r="L127" s="58"/>
      <c r="M127" s="58"/>
      <c r="N127" s="58"/>
    </row>
    <row r="128" spans="2:14" x14ac:dyDescent="0.25">
      <c r="B128" s="52"/>
      <c r="C128" s="18"/>
      <c r="D128" s="53">
        <f t="shared" ca="1" si="15"/>
        <v>0</v>
      </c>
      <c r="E128" s="54">
        <f ca="1">IFERROR(OFFSET('Converter Availability Calcs'!$C$43,MATCH(C128,'Converter Availability Calcs'!$B$44:$B$66,0),0),0)</f>
        <v>0</v>
      </c>
      <c r="F128" s="19">
        <f ca="1">IFERROR(OFFSET('Converter Availability Calcs'!$D$43,MATCH(C128,'Converter Availability Calcs'!$B$44:$B$66,0),0),0)</f>
        <v>0</v>
      </c>
      <c r="G128" s="140">
        <f ca="1">IFERROR(OFFSET('Converter Availability Calcs'!$E$43,MATCH(C128,'Converter Availability Calcs'!$B$44:$B$66,0),0),0)</f>
        <v>0</v>
      </c>
      <c r="H128" s="10">
        <f t="shared" ca="1" si="16"/>
        <v>0</v>
      </c>
      <c r="I128" s="119">
        <f t="shared" ca="1" si="19"/>
        <v>0</v>
      </c>
      <c r="J128" s="115">
        <f t="shared" ca="1" si="17"/>
        <v>0</v>
      </c>
      <c r="K128" s="110">
        <f t="shared" ca="1" si="18"/>
        <v>0</v>
      </c>
      <c r="L128" s="58"/>
      <c r="M128" s="58"/>
      <c r="N128" s="58"/>
    </row>
    <row r="129" spans="2:14" x14ac:dyDescent="0.25">
      <c r="B129" s="52"/>
      <c r="C129" s="18"/>
      <c r="D129" s="53">
        <f t="shared" ca="1" si="15"/>
        <v>0</v>
      </c>
      <c r="E129" s="54">
        <f ca="1">IFERROR(OFFSET('Converter Availability Calcs'!$C$43,MATCH(C129,'Converter Availability Calcs'!$B$44:$B$66,0),0),0)</f>
        <v>0</v>
      </c>
      <c r="F129" s="19">
        <f ca="1">IFERROR(OFFSET('Converter Availability Calcs'!$D$43,MATCH(C129,'Converter Availability Calcs'!$B$44:$B$66,0),0),0)</f>
        <v>0</v>
      </c>
      <c r="G129" s="140">
        <f ca="1">IFERROR(OFFSET('Converter Availability Calcs'!$E$43,MATCH(C129,'Converter Availability Calcs'!$B$44:$B$66,0),0),0)</f>
        <v>0</v>
      </c>
      <c r="H129" s="10">
        <f t="shared" ca="1" si="16"/>
        <v>0</v>
      </c>
      <c r="I129" s="119">
        <f t="shared" ca="1" si="19"/>
        <v>0</v>
      </c>
      <c r="J129" s="115">
        <f t="shared" ca="1" si="17"/>
        <v>0</v>
      </c>
      <c r="K129" s="110">
        <f t="shared" ca="1" si="18"/>
        <v>0</v>
      </c>
      <c r="L129" s="58"/>
      <c r="M129" s="58"/>
      <c r="N129" s="58"/>
    </row>
    <row r="130" spans="2:14" x14ac:dyDescent="0.25">
      <c r="B130" s="52"/>
      <c r="C130" s="18"/>
      <c r="D130" s="53">
        <f t="shared" ca="1" si="15"/>
        <v>0</v>
      </c>
      <c r="E130" s="54">
        <f ca="1">IFERROR(OFFSET('Converter Availability Calcs'!$C$43,MATCH(C130,'Converter Availability Calcs'!$B$44:$B$66,0),0),0)</f>
        <v>0</v>
      </c>
      <c r="F130" s="19">
        <f ca="1">IFERROR(OFFSET('Converter Availability Calcs'!$D$43,MATCH(C130,'Converter Availability Calcs'!$B$44:$B$66,0),0),0)</f>
        <v>0</v>
      </c>
      <c r="G130" s="140">
        <f ca="1">IFERROR(OFFSET('Converter Availability Calcs'!$E$43,MATCH(C130,'Converter Availability Calcs'!$B$44:$B$66,0),0),0)</f>
        <v>0</v>
      </c>
      <c r="H130" s="10">
        <f t="shared" ca="1" si="16"/>
        <v>0</v>
      </c>
      <c r="I130" s="119">
        <f t="shared" ca="1" si="19"/>
        <v>0</v>
      </c>
      <c r="J130" s="115">
        <f t="shared" ca="1" si="17"/>
        <v>0</v>
      </c>
      <c r="K130" s="110">
        <f t="shared" ca="1" si="18"/>
        <v>0</v>
      </c>
      <c r="L130" s="58"/>
      <c r="M130" s="58"/>
      <c r="N130" s="58"/>
    </row>
    <row r="131" spans="2:14" x14ac:dyDescent="0.25">
      <c r="B131" s="52"/>
      <c r="C131" s="18"/>
      <c r="D131" s="53">
        <f t="shared" ca="1" si="15"/>
        <v>0</v>
      </c>
      <c r="E131" s="54">
        <f ca="1">IFERROR(OFFSET('Converter Availability Calcs'!$C$43,MATCH(C131,'Converter Availability Calcs'!$B$44:$B$66,0),0),0)</f>
        <v>0</v>
      </c>
      <c r="F131" s="19">
        <f ca="1">IFERROR(OFFSET('Converter Availability Calcs'!$D$43,MATCH(C131,'Converter Availability Calcs'!$B$44:$B$66,0),0),0)</f>
        <v>0</v>
      </c>
      <c r="G131" s="140">
        <f ca="1">IFERROR(OFFSET('Converter Availability Calcs'!$E$43,MATCH(C131,'Converter Availability Calcs'!$B$44:$B$66,0),0),0)</f>
        <v>0</v>
      </c>
      <c r="H131" s="10">
        <f t="shared" ca="1" si="16"/>
        <v>0</v>
      </c>
      <c r="I131" s="119">
        <f t="shared" ca="1" si="19"/>
        <v>0</v>
      </c>
      <c r="J131" s="115">
        <f t="shared" ca="1" si="17"/>
        <v>0</v>
      </c>
      <c r="K131" s="110">
        <f t="shared" ca="1" si="18"/>
        <v>0</v>
      </c>
      <c r="L131" s="58"/>
      <c r="M131" s="58"/>
      <c r="N131" s="58"/>
    </row>
    <row r="132" spans="2:14" x14ac:dyDescent="0.25">
      <c r="B132" s="52"/>
      <c r="C132" s="18"/>
      <c r="D132" s="53">
        <f t="shared" ca="1" si="15"/>
        <v>0</v>
      </c>
      <c r="E132" s="54">
        <f ca="1">IFERROR(OFFSET('Converter Availability Calcs'!$C$43,MATCH(C132,'Converter Availability Calcs'!$B$44:$B$66,0),0),0)</f>
        <v>0</v>
      </c>
      <c r="F132" s="19">
        <f ca="1">IFERROR(OFFSET('Converter Availability Calcs'!$D$43,MATCH(C132,'Converter Availability Calcs'!$B$44:$B$66,0),0),0)</f>
        <v>0</v>
      </c>
      <c r="G132" s="140">
        <f ca="1">IFERROR(OFFSET('Converter Availability Calcs'!$E$43,MATCH(C132,'Converter Availability Calcs'!$B$44:$B$66,0),0),0)</f>
        <v>0</v>
      </c>
      <c r="H132" s="10">
        <f t="shared" ca="1" si="16"/>
        <v>0</v>
      </c>
      <c r="I132" s="119">
        <f t="shared" ca="1" si="19"/>
        <v>0</v>
      </c>
      <c r="J132" s="115">
        <f t="shared" ca="1" si="17"/>
        <v>0</v>
      </c>
      <c r="K132" s="110">
        <f t="shared" ca="1" si="18"/>
        <v>0</v>
      </c>
      <c r="L132" s="58"/>
      <c r="M132" s="58"/>
      <c r="N132" s="58"/>
    </row>
    <row r="133" spans="2:14" ht="14.95" thickBot="1" x14ac:dyDescent="0.3">
      <c r="B133" s="55"/>
      <c r="C133" s="20"/>
      <c r="D133" s="56">
        <f t="shared" ca="1" si="15"/>
        <v>0</v>
      </c>
      <c r="E133" s="57">
        <f ca="1">IFERROR(OFFSET('Converter Availability Calcs'!$C$43,MATCH(C133,'Converter Availability Calcs'!$B$44:$B$66,0),0),0)</f>
        <v>0</v>
      </c>
      <c r="F133" s="21">
        <f ca="1">IFERROR(OFFSET('Converter Availability Calcs'!$D$43,MATCH(C133,'Converter Availability Calcs'!$B$44:$B$66,0),0),0)</f>
        <v>0</v>
      </c>
      <c r="G133" s="141">
        <f ca="1">IFERROR(OFFSET('Converter Availability Calcs'!$E$43,MATCH(C133,'Converter Availability Calcs'!$B$44:$B$66,0),0),0)</f>
        <v>0</v>
      </c>
      <c r="H133" s="11">
        <f t="shared" ca="1" si="16"/>
        <v>0</v>
      </c>
      <c r="I133" s="120">
        <f t="shared" ca="1" si="19"/>
        <v>0</v>
      </c>
      <c r="J133" s="116">
        <f t="shared" ca="1" si="17"/>
        <v>0</v>
      </c>
      <c r="K133" s="111">
        <f t="shared" ca="1" si="18"/>
        <v>0</v>
      </c>
      <c r="L133" s="58"/>
      <c r="M133" s="58"/>
      <c r="N133" s="58"/>
    </row>
    <row r="134" spans="2:14" x14ac:dyDescent="0.25">
      <c r="B134" s="104"/>
      <c r="C134" s="104"/>
      <c r="D134" s="104"/>
      <c r="E134" s="104"/>
      <c r="F134" s="104"/>
      <c r="G134" s="104"/>
      <c r="H134" s="104"/>
      <c r="I134" s="104"/>
      <c r="J134" s="104"/>
      <c r="K134" s="104"/>
      <c r="L134" s="58"/>
      <c r="M134" s="58"/>
      <c r="N134" s="58"/>
    </row>
    <row r="135" spans="2:14" x14ac:dyDescent="0.25">
      <c r="B135" s="104"/>
      <c r="C135" s="104"/>
      <c r="D135" s="104"/>
      <c r="E135" s="104"/>
      <c r="F135" s="104"/>
      <c r="G135" s="104"/>
      <c r="H135" s="104"/>
      <c r="I135" s="104"/>
      <c r="J135" s="104"/>
      <c r="K135" s="104"/>
      <c r="L135" s="58"/>
      <c r="M135" s="58"/>
      <c r="N135" s="58"/>
    </row>
    <row r="136" spans="2:14" x14ac:dyDescent="0.25">
      <c r="B136" s="104"/>
      <c r="C136" s="104"/>
      <c r="D136" s="104"/>
      <c r="E136" s="104"/>
      <c r="F136" s="104"/>
      <c r="G136" s="104"/>
      <c r="H136" s="104"/>
      <c r="I136" s="104"/>
      <c r="J136" s="104"/>
      <c r="K136" s="104"/>
      <c r="L136" s="58"/>
      <c r="M136" s="58"/>
      <c r="N136" s="58"/>
    </row>
    <row r="137" spans="2:14" x14ac:dyDescent="0.25">
      <c r="B137" s="104"/>
      <c r="C137" s="104"/>
      <c r="D137" s="104"/>
      <c r="E137" s="104"/>
      <c r="F137" s="104"/>
      <c r="G137" s="104"/>
      <c r="H137" s="104"/>
      <c r="I137" s="104"/>
      <c r="J137" s="104"/>
      <c r="K137" s="104"/>
      <c r="L137" s="58"/>
      <c r="M137" s="58"/>
      <c r="N137" s="58"/>
    </row>
    <row r="138" spans="2:14" x14ac:dyDescent="0.25">
      <c r="B138" s="104"/>
      <c r="C138" s="104"/>
      <c r="D138" s="104"/>
      <c r="E138" s="104"/>
      <c r="F138" s="104"/>
      <c r="G138" s="104"/>
      <c r="H138" s="104"/>
      <c r="I138" s="104"/>
      <c r="J138" s="104"/>
      <c r="K138" s="104"/>
      <c r="L138" s="58"/>
      <c r="M138" s="58"/>
      <c r="N138" s="58"/>
    </row>
    <row r="139" spans="2:14" x14ac:dyDescent="0.25">
      <c r="B139" s="104"/>
      <c r="C139" s="104"/>
      <c r="D139" s="104"/>
      <c r="E139" s="104"/>
      <c r="F139" s="104"/>
      <c r="G139" s="104"/>
      <c r="H139" s="104"/>
      <c r="I139" s="104"/>
      <c r="J139" s="104"/>
      <c r="K139" s="104"/>
      <c r="L139" s="58"/>
      <c r="M139" s="58"/>
      <c r="N139" s="58"/>
    </row>
    <row r="140" spans="2:14" x14ac:dyDescent="0.25">
      <c r="B140" s="104"/>
      <c r="C140" s="104"/>
      <c r="D140" s="104"/>
      <c r="E140" s="104"/>
      <c r="F140" s="104"/>
      <c r="G140" s="104"/>
      <c r="H140" s="104"/>
      <c r="I140" s="104"/>
      <c r="J140" s="104"/>
      <c r="K140" s="104"/>
      <c r="L140" s="58"/>
      <c r="M140" s="58"/>
      <c r="N140" s="58"/>
    </row>
    <row r="141" spans="2:14" ht="17.7" x14ac:dyDescent="0.4">
      <c r="B141" s="67" t="s">
        <v>84</v>
      </c>
      <c r="C141" s="64" t="s">
        <v>21</v>
      </c>
      <c r="D141" s="65">
        <f ca="1">K141</f>
        <v>1.6739726027397259E-3</v>
      </c>
      <c r="E141" s="13"/>
      <c r="F141" s="14"/>
      <c r="G141" s="13"/>
      <c r="H141" s="15"/>
      <c r="I141" s="13"/>
      <c r="J141" s="64" t="s">
        <v>90</v>
      </c>
      <c r="K141" s="66">
        <f ca="1">SUM(H146:H167)</f>
        <v>1.6739726027397259E-3</v>
      </c>
    </row>
    <row r="142" spans="2:14" ht="17.7" x14ac:dyDescent="0.4">
      <c r="B142" s="104"/>
      <c r="C142" s="68" t="s">
        <v>153</v>
      </c>
      <c r="D142" s="69">
        <f ca="1">1-D141</f>
        <v>0.99832602739726028</v>
      </c>
      <c r="E142" s="104"/>
      <c r="F142" s="104"/>
      <c r="G142" s="104"/>
      <c r="H142" s="104"/>
      <c r="I142" s="104"/>
      <c r="J142" s="104"/>
      <c r="K142" s="104"/>
      <c r="L142" s="58"/>
      <c r="M142" s="58"/>
      <c r="N142" s="58"/>
    </row>
    <row r="143" spans="2:14" ht="14.95" thickBot="1" x14ac:dyDescent="0.3">
      <c r="B143" s="104"/>
      <c r="C143" s="104"/>
      <c r="D143" s="104"/>
      <c r="E143" s="104"/>
      <c r="F143" s="104"/>
      <c r="G143" s="104"/>
      <c r="H143" s="104"/>
      <c r="I143" s="104"/>
      <c r="J143" s="104"/>
      <c r="K143" s="104"/>
      <c r="L143" s="58"/>
      <c r="M143" s="58"/>
      <c r="N143" s="58"/>
    </row>
    <row r="144" spans="2:14" ht="18.350000000000001" thickBot="1" x14ac:dyDescent="0.3">
      <c r="B144" s="122" t="s">
        <v>13</v>
      </c>
      <c r="C144" s="123"/>
      <c r="D144" s="123"/>
      <c r="E144" s="123"/>
      <c r="F144" s="123"/>
      <c r="G144" s="124"/>
      <c r="H144" s="123"/>
      <c r="I144" s="123"/>
      <c r="J144" s="117" t="s">
        <v>73</v>
      </c>
      <c r="K144" s="109"/>
      <c r="L144" s="652" t="s">
        <v>250</v>
      </c>
      <c r="M144" s="653"/>
      <c r="N144" s="654"/>
    </row>
    <row r="145" spans="2:14" ht="71.349999999999994" thickBot="1" x14ac:dyDescent="0.3">
      <c r="B145" s="219" t="s">
        <v>6</v>
      </c>
      <c r="C145" s="219" t="s">
        <v>12</v>
      </c>
      <c r="D145" s="449" t="s">
        <v>1</v>
      </c>
      <c r="E145" s="451" t="s">
        <v>155</v>
      </c>
      <c r="F145" s="450" t="s">
        <v>15</v>
      </c>
      <c r="G145" s="219" t="s">
        <v>5</v>
      </c>
      <c r="H145" s="449" t="s">
        <v>4</v>
      </c>
      <c r="I145" s="450" t="s">
        <v>10</v>
      </c>
      <c r="J145" s="451" t="s">
        <v>74</v>
      </c>
      <c r="K145" s="450" t="s">
        <v>154</v>
      </c>
      <c r="L145" s="198" t="s">
        <v>243</v>
      </c>
      <c r="M145" s="198" t="s">
        <v>244</v>
      </c>
      <c r="N145" s="198" t="s">
        <v>245</v>
      </c>
    </row>
    <row r="146" spans="2:14" ht="14.95" thickBot="1" x14ac:dyDescent="0.3">
      <c r="B146" s="8">
        <v>1</v>
      </c>
      <c r="C146" s="16" t="s">
        <v>84</v>
      </c>
      <c r="D146" s="51">
        <f t="shared" ref="D146:D167" ca="1" si="20">IFERROR(1/E146,0)</f>
        <v>2</v>
      </c>
      <c r="E146" s="12">
        <f ca="1">IFERROR(OFFSET('Converter Availability Calcs'!$C$43,MATCH(C146,'Converter Availability Calcs'!$B$44:$B$66,0),0),0)</f>
        <v>0.5</v>
      </c>
      <c r="F146" s="17">
        <f ca="1">IFERROR(OFFSET('Converter Availability Calcs'!$D$43,MATCH(C146,'Converter Availability Calcs'!$B$44:$B$66,0),0),0)</f>
        <v>0.61099999999999999</v>
      </c>
      <c r="G146" s="139">
        <f ca="1">IFERROR(OFFSET('Converter Availability Calcs'!$E$43,MATCH(C146,'Converter Availability Calcs'!$B$44:$B$66,0),0),0)</f>
        <v>0.5</v>
      </c>
      <c r="H146" s="9">
        <f t="shared" ref="H146:H167" ca="1" si="21">IFERROR(((B146*D146*F146)/365)*(1-G146),0)</f>
        <v>1.6739726027397259E-3</v>
      </c>
      <c r="I146" s="118">
        <f ca="1">IFERROR(H146/$D$141,0)</f>
        <v>1</v>
      </c>
      <c r="J146" s="115">
        <f t="shared" ref="J146:J167" ca="1" si="22">D146*F146</f>
        <v>1.222</v>
      </c>
      <c r="K146" s="110">
        <f t="shared" ref="K146:K167" ca="1" si="23">J146*G146</f>
        <v>0.61099999999999999</v>
      </c>
      <c r="L146" s="112">
        <f ca="1">SUM(D146:D167)</f>
        <v>2</v>
      </c>
      <c r="M146" s="113">
        <f ca="1">IFERROR(SUM(J146:J167)/L146,0)</f>
        <v>0.61099999999999999</v>
      </c>
      <c r="N146" s="114">
        <f ca="1">IFERROR(SUM(K146:K167)/SUM(J146:J167),0)</f>
        <v>0.5</v>
      </c>
    </row>
    <row r="147" spans="2:14" x14ac:dyDescent="0.25">
      <c r="B147" s="52"/>
      <c r="C147" s="18"/>
      <c r="D147" s="53">
        <f t="shared" ca="1" si="20"/>
        <v>0</v>
      </c>
      <c r="E147" s="54">
        <f ca="1">IFERROR(OFFSET('Converter Availability Calcs'!$C$43,MATCH(C147,'Converter Availability Calcs'!$B$44:$B$66,0),0),0)</f>
        <v>0</v>
      </c>
      <c r="F147" s="19">
        <f ca="1">IFERROR(OFFSET('Converter Availability Calcs'!$D$43,MATCH(C147,'Converter Availability Calcs'!$B$44:$B$66,0),0),0)</f>
        <v>0</v>
      </c>
      <c r="G147" s="140">
        <f ca="1">IFERROR(OFFSET('Converter Availability Calcs'!$E$43,MATCH(C147,'Converter Availability Calcs'!$B$44:$B$66,0),0),0)</f>
        <v>0</v>
      </c>
      <c r="H147" s="10">
        <f t="shared" ca="1" si="21"/>
        <v>0</v>
      </c>
      <c r="I147" s="119">
        <f t="shared" ref="I147:I167" ca="1" si="24">IFERROR(H147/$D$141,0)</f>
        <v>0</v>
      </c>
      <c r="J147" s="115">
        <f t="shared" ca="1" si="22"/>
        <v>0</v>
      </c>
      <c r="K147" s="110">
        <f t="shared" ca="1" si="23"/>
        <v>0</v>
      </c>
      <c r="L147" s="58"/>
      <c r="M147" s="58"/>
      <c r="N147" s="58"/>
    </row>
    <row r="148" spans="2:14" x14ac:dyDescent="0.25">
      <c r="B148" s="52"/>
      <c r="C148" s="18"/>
      <c r="D148" s="53">
        <f t="shared" ca="1" si="20"/>
        <v>0</v>
      </c>
      <c r="E148" s="54">
        <f ca="1">IFERROR(OFFSET('Converter Availability Calcs'!$C$43,MATCH(C148,'Converter Availability Calcs'!$B$44:$B$66,0),0),0)</f>
        <v>0</v>
      </c>
      <c r="F148" s="19">
        <f ca="1">IFERROR(OFFSET('Converter Availability Calcs'!$D$43,MATCH(C148,'Converter Availability Calcs'!$B$44:$B$66,0),0),0)</f>
        <v>0</v>
      </c>
      <c r="G148" s="140">
        <f ca="1">IFERROR(OFFSET('Converter Availability Calcs'!$E$43,MATCH(C148,'Converter Availability Calcs'!$B$44:$B$66,0),0),0)</f>
        <v>0</v>
      </c>
      <c r="H148" s="10">
        <f t="shared" ca="1" si="21"/>
        <v>0</v>
      </c>
      <c r="I148" s="119">
        <f t="shared" ca="1" si="24"/>
        <v>0</v>
      </c>
      <c r="J148" s="115">
        <f t="shared" ca="1" si="22"/>
        <v>0</v>
      </c>
      <c r="K148" s="110">
        <f t="shared" ca="1" si="23"/>
        <v>0</v>
      </c>
      <c r="L148" s="58"/>
      <c r="M148" s="58"/>
      <c r="N148" s="58"/>
    </row>
    <row r="149" spans="2:14" x14ac:dyDescent="0.25">
      <c r="B149" s="52"/>
      <c r="C149" s="18"/>
      <c r="D149" s="53">
        <f t="shared" ca="1" si="20"/>
        <v>0</v>
      </c>
      <c r="E149" s="54">
        <f ca="1">IFERROR(OFFSET('Converter Availability Calcs'!$C$43,MATCH(C149,'Converter Availability Calcs'!$B$44:$B$66,0),0),0)</f>
        <v>0</v>
      </c>
      <c r="F149" s="19">
        <f ca="1">IFERROR(OFFSET('Converter Availability Calcs'!$D$43,MATCH(C149,'Converter Availability Calcs'!$B$44:$B$66,0),0),0)</f>
        <v>0</v>
      </c>
      <c r="G149" s="140">
        <f ca="1">IFERROR(OFFSET('Converter Availability Calcs'!$E$43,MATCH(C149,'Converter Availability Calcs'!$B$44:$B$66,0),0),0)</f>
        <v>0</v>
      </c>
      <c r="H149" s="10">
        <f t="shared" ca="1" si="21"/>
        <v>0</v>
      </c>
      <c r="I149" s="119">
        <f t="shared" ca="1" si="24"/>
        <v>0</v>
      </c>
      <c r="J149" s="115">
        <f t="shared" ca="1" si="22"/>
        <v>0</v>
      </c>
      <c r="K149" s="110">
        <f t="shared" ca="1" si="23"/>
        <v>0</v>
      </c>
      <c r="L149" s="58"/>
      <c r="M149" s="58"/>
      <c r="N149" s="58"/>
    </row>
    <row r="150" spans="2:14" x14ac:dyDescent="0.25">
      <c r="B150" s="52"/>
      <c r="C150" s="18"/>
      <c r="D150" s="53">
        <f t="shared" ca="1" si="20"/>
        <v>0</v>
      </c>
      <c r="E150" s="54">
        <f ca="1">IFERROR(OFFSET('Converter Availability Calcs'!$C$43,MATCH(C150,'Converter Availability Calcs'!$B$44:$B$66,0),0),0)</f>
        <v>0</v>
      </c>
      <c r="F150" s="19">
        <f ca="1">IFERROR(OFFSET('Converter Availability Calcs'!$D$43,MATCH(C150,'Converter Availability Calcs'!$B$44:$B$66,0),0),0)</f>
        <v>0</v>
      </c>
      <c r="G150" s="140">
        <f ca="1">IFERROR(OFFSET('Converter Availability Calcs'!$E$43,MATCH(C150,'Converter Availability Calcs'!$B$44:$B$66,0),0),0)</f>
        <v>0</v>
      </c>
      <c r="H150" s="10">
        <f t="shared" ca="1" si="21"/>
        <v>0</v>
      </c>
      <c r="I150" s="119">
        <f t="shared" ca="1" si="24"/>
        <v>0</v>
      </c>
      <c r="J150" s="115">
        <f t="shared" ca="1" si="22"/>
        <v>0</v>
      </c>
      <c r="K150" s="110">
        <f t="shared" ca="1" si="23"/>
        <v>0</v>
      </c>
      <c r="L150" s="58"/>
      <c r="M150" s="58"/>
      <c r="N150" s="58"/>
    </row>
    <row r="151" spans="2:14" x14ac:dyDescent="0.25">
      <c r="B151" s="52"/>
      <c r="C151" s="18"/>
      <c r="D151" s="53">
        <f t="shared" ca="1" si="20"/>
        <v>0</v>
      </c>
      <c r="E151" s="54">
        <f ca="1">IFERROR(OFFSET('Converter Availability Calcs'!$C$43,MATCH(C151,'Converter Availability Calcs'!$B$44:$B$66,0),0),0)</f>
        <v>0</v>
      </c>
      <c r="F151" s="19">
        <f ca="1">IFERROR(OFFSET('Converter Availability Calcs'!$D$43,MATCH(C151,'Converter Availability Calcs'!$B$44:$B$66,0),0),0)</f>
        <v>0</v>
      </c>
      <c r="G151" s="140">
        <f ca="1">IFERROR(OFFSET('Converter Availability Calcs'!$E$43,MATCH(C151,'Converter Availability Calcs'!$B$44:$B$66,0),0),0)</f>
        <v>0</v>
      </c>
      <c r="H151" s="10">
        <f t="shared" ca="1" si="21"/>
        <v>0</v>
      </c>
      <c r="I151" s="119">
        <f t="shared" ca="1" si="24"/>
        <v>0</v>
      </c>
      <c r="J151" s="115">
        <f t="shared" ca="1" si="22"/>
        <v>0</v>
      </c>
      <c r="K151" s="110">
        <f t="shared" ca="1" si="23"/>
        <v>0</v>
      </c>
      <c r="L151" s="58"/>
      <c r="M151" s="58"/>
      <c r="N151" s="58"/>
    </row>
    <row r="152" spans="2:14" x14ac:dyDescent="0.25">
      <c r="B152" s="52"/>
      <c r="C152" s="18"/>
      <c r="D152" s="53">
        <f t="shared" ca="1" si="20"/>
        <v>0</v>
      </c>
      <c r="E152" s="54">
        <f ca="1">IFERROR(OFFSET('Converter Availability Calcs'!$C$43,MATCH(C152,'Converter Availability Calcs'!$B$44:$B$66,0),0),0)</f>
        <v>0</v>
      </c>
      <c r="F152" s="19">
        <f ca="1">IFERROR(OFFSET('Converter Availability Calcs'!$D$43,MATCH(C152,'Converter Availability Calcs'!$B$44:$B$66,0),0),0)</f>
        <v>0</v>
      </c>
      <c r="G152" s="140">
        <f ca="1">IFERROR(OFFSET('Converter Availability Calcs'!$E$43,MATCH(C152,'Converter Availability Calcs'!$B$44:$B$66,0),0),0)</f>
        <v>0</v>
      </c>
      <c r="H152" s="10">
        <f t="shared" ca="1" si="21"/>
        <v>0</v>
      </c>
      <c r="I152" s="119">
        <f t="shared" ca="1" si="24"/>
        <v>0</v>
      </c>
      <c r="J152" s="115">
        <f t="shared" ca="1" si="22"/>
        <v>0</v>
      </c>
      <c r="K152" s="110">
        <f t="shared" ca="1" si="23"/>
        <v>0</v>
      </c>
      <c r="L152" s="58"/>
      <c r="M152" s="58"/>
      <c r="N152" s="58"/>
    </row>
    <row r="153" spans="2:14" x14ac:dyDescent="0.25">
      <c r="B153" s="52"/>
      <c r="C153" s="18"/>
      <c r="D153" s="53">
        <f t="shared" ca="1" si="20"/>
        <v>0</v>
      </c>
      <c r="E153" s="54">
        <f ca="1">IFERROR(OFFSET('Converter Availability Calcs'!$C$43,MATCH(C153,'Converter Availability Calcs'!$B$44:$B$66,0),0),0)</f>
        <v>0</v>
      </c>
      <c r="F153" s="19">
        <f ca="1">IFERROR(OFFSET('Converter Availability Calcs'!$D$43,MATCH(C153,'Converter Availability Calcs'!$B$44:$B$66,0),0),0)</f>
        <v>0</v>
      </c>
      <c r="G153" s="140">
        <f ca="1">IFERROR(OFFSET('Converter Availability Calcs'!$E$43,MATCH(C153,'Converter Availability Calcs'!$B$44:$B$66,0),0),0)</f>
        <v>0</v>
      </c>
      <c r="H153" s="10">
        <f t="shared" ca="1" si="21"/>
        <v>0</v>
      </c>
      <c r="I153" s="119">
        <f t="shared" ca="1" si="24"/>
        <v>0</v>
      </c>
      <c r="J153" s="115">
        <f t="shared" ca="1" si="22"/>
        <v>0</v>
      </c>
      <c r="K153" s="110">
        <f t="shared" ca="1" si="23"/>
        <v>0</v>
      </c>
      <c r="L153" s="58"/>
      <c r="M153" s="58"/>
      <c r="N153" s="58"/>
    </row>
    <row r="154" spans="2:14" x14ac:dyDescent="0.25">
      <c r="B154" s="52"/>
      <c r="C154" s="18"/>
      <c r="D154" s="53">
        <f t="shared" ca="1" si="20"/>
        <v>0</v>
      </c>
      <c r="E154" s="54">
        <f ca="1">IFERROR(OFFSET('Converter Availability Calcs'!$C$43,MATCH(C154,'Converter Availability Calcs'!$B$44:$B$66,0),0),0)</f>
        <v>0</v>
      </c>
      <c r="F154" s="19">
        <f ca="1">IFERROR(OFFSET('Converter Availability Calcs'!$D$43,MATCH(C154,'Converter Availability Calcs'!$B$44:$B$66,0),0),0)</f>
        <v>0</v>
      </c>
      <c r="G154" s="140">
        <f ca="1">IFERROR(OFFSET('Converter Availability Calcs'!$E$43,MATCH(C154,'Converter Availability Calcs'!$B$44:$B$66,0),0),0)</f>
        <v>0</v>
      </c>
      <c r="H154" s="10">
        <f t="shared" ca="1" si="21"/>
        <v>0</v>
      </c>
      <c r="I154" s="119">
        <f t="shared" ca="1" si="24"/>
        <v>0</v>
      </c>
      <c r="J154" s="115">
        <f t="shared" ca="1" si="22"/>
        <v>0</v>
      </c>
      <c r="K154" s="110">
        <f t="shared" ca="1" si="23"/>
        <v>0</v>
      </c>
      <c r="L154" s="58"/>
      <c r="M154" s="58"/>
      <c r="N154" s="58"/>
    </row>
    <row r="155" spans="2:14" x14ac:dyDescent="0.25">
      <c r="B155" s="52"/>
      <c r="C155" s="18"/>
      <c r="D155" s="53">
        <f t="shared" ca="1" si="20"/>
        <v>0</v>
      </c>
      <c r="E155" s="54">
        <f ca="1">IFERROR(OFFSET('Converter Availability Calcs'!$C$43,MATCH(C155,'Converter Availability Calcs'!$B$44:$B$66,0),0),0)</f>
        <v>0</v>
      </c>
      <c r="F155" s="19">
        <f ca="1">IFERROR(OFFSET('Converter Availability Calcs'!$D$43,MATCH(C155,'Converter Availability Calcs'!$B$44:$B$66,0),0),0)</f>
        <v>0</v>
      </c>
      <c r="G155" s="140">
        <f ca="1">IFERROR(OFFSET('Converter Availability Calcs'!$E$43,MATCH(C155,'Converter Availability Calcs'!$B$44:$B$66,0),0),0)</f>
        <v>0</v>
      </c>
      <c r="H155" s="10">
        <f t="shared" ca="1" si="21"/>
        <v>0</v>
      </c>
      <c r="I155" s="119">
        <f t="shared" ca="1" si="24"/>
        <v>0</v>
      </c>
      <c r="J155" s="115">
        <f t="shared" ca="1" si="22"/>
        <v>0</v>
      </c>
      <c r="K155" s="110">
        <f t="shared" ca="1" si="23"/>
        <v>0</v>
      </c>
      <c r="L155" s="58"/>
      <c r="M155" s="58"/>
      <c r="N155" s="58"/>
    </row>
    <row r="156" spans="2:14" x14ac:dyDescent="0.25">
      <c r="B156" s="52"/>
      <c r="C156" s="18"/>
      <c r="D156" s="53">
        <f t="shared" ca="1" si="20"/>
        <v>0</v>
      </c>
      <c r="E156" s="54">
        <f ca="1">IFERROR(OFFSET('Converter Availability Calcs'!$C$43,MATCH(C156,'Converter Availability Calcs'!$B$44:$B$66,0),0),0)</f>
        <v>0</v>
      </c>
      <c r="F156" s="19">
        <f ca="1">IFERROR(OFFSET('Converter Availability Calcs'!$D$43,MATCH(C156,'Converter Availability Calcs'!$B$44:$B$66,0),0),0)</f>
        <v>0</v>
      </c>
      <c r="G156" s="140">
        <f ca="1">IFERROR(OFFSET('Converter Availability Calcs'!$E$43,MATCH(C156,'Converter Availability Calcs'!$B$44:$B$66,0),0),0)</f>
        <v>0</v>
      </c>
      <c r="H156" s="10">
        <f t="shared" ca="1" si="21"/>
        <v>0</v>
      </c>
      <c r="I156" s="119">
        <f t="shared" ca="1" si="24"/>
        <v>0</v>
      </c>
      <c r="J156" s="115">
        <f t="shared" ca="1" si="22"/>
        <v>0</v>
      </c>
      <c r="K156" s="110">
        <f t="shared" ca="1" si="23"/>
        <v>0</v>
      </c>
      <c r="L156" s="58"/>
      <c r="M156" s="58"/>
      <c r="N156" s="58"/>
    </row>
    <row r="157" spans="2:14" x14ac:dyDescent="0.25">
      <c r="B157" s="52"/>
      <c r="C157" s="18"/>
      <c r="D157" s="53">
        <f t="shared" ca="1" si="20"/>
        <v>0</v>
      </c>
      <c r="E157" s="54">
        <f ca="1">IFERROR(OFFSET('Converter Availability Calcs'!$C$43,MATCH(C157,'Converter Availability Calcs'!$B$44:$B$66,0),0),0)</f>
        <v>0</v>
      </c>
      <c r="F157" s="19">
        <f ca="1">IFERROR(OFFSET('Converter Availability Calcs'!$D$43,MATCH(C157,'Converter Availability Calcs'!$B$44:$B$66,0),0),0)</f>
        <v>0</v>
      </c>
      <c r="G157" s="140">
        <f ca="1">IFERROR(OFFSET('Converter Availability Calcs'!$E$43,MATCH(C157,'Converter Availability Calcs'!$B$44:$B$66,0),0),0)</f>
        <v>0</v>
      </c>
      <c r="H157" s="10">
        <f t="shared" ca="1" si="21"/>
        <v>0</v>
      </c>
      <c r="I157" s="119">
        <f t="shared" ca="1" si="24"/>
        <v>0</v>
      </c>
      <c r="J157" s="115">
        <f t="shared" ca="1" si="22"/>
        <v>0</v>
      </c>
      <c r="K157" s="110">
        <f t="shared" ca="1" si="23"/>
        <v>0</v>
      </c>
      <c r="L157" s="58"/>
      <c r="M157" s="58"/>
      <c r="N157" s="58"/>
    </row>
    <row r="158" spans="2:14" x14ac:dyDescent="0.25">
      <c r="B158" s="52"/>
      <c r="C158" s="18"/>
      <c r="D158" s="53">
        <f t="shared" ca="1" si="20"/>
        <v>0</v>
      </c>
      <c r="E158" s="54">
        <f ca="1">IFERROR(OFFSET('Converter Availability Calcs'!$C$43,MATCH(C158,'Converter Availability Calcs'!$B$44:$B$66,0),0),0)</f>
        <v>0</v>
      </c>
      <c r="F158" s="19">
        <f ca="1">IFERROR(OFFSET('Converter Availability Calcs'!$D$43,MATCH(C158,'Converter Availability Calcs'!$B$44:$B$66,0),0),0)</f>
        <v>0</v>
      </c>
      <c r="G158" s="140">
        <f ca="1">IFERROR(OFFSET('Converter Availability Calcs'!$E$43,MATCH(C158,'Converter Availability Calcs'!$B$44:$B$66,0),0),0)</f>
        <v>0</v>
      </c>
      <c r="H158" s="10">
        <f t="shared" ca="1" si="21"/>
        <v>0</v>
      </c>
      <c r="I158" s="119">
        <f t="shared" ca="1" si="24"/>
        <v>0</v>
      </c>
      <c r="J158" s="115">
        <f t="shared" ca="1" si="22"/>
        <v>0</v>
      </c>
      <c r="K158" s="110">
        <f t="shared" ca="1" si="23"/>
        <v>0</v>
      </c>
      <c r="L158" s="58"/>
      <c r="M158" s="58"/>
      <c r="N158" s="58"/>
    </row>
    <row r="159" spans="2:14" x14ac:dyDescent="0.25">
      <c r="B159" s="52"/>
      <c r="C159" s="18"/>
      <c r="D159" s="53">
        <f t="shared" ca="1" si="20"/>
        <v>0</v>
      </c>
      <c r="E159" s="54">
        <f ca="1">IFERROR(OFFSET('Converter Availability Calcs'!$C$43,MATCH(C159,'Converter Availability Calcs'!$B$44:$B$66,0),0),0)</f>
        <v>0</v>
      </c>
      <c r="F159" s="19">
        <f ca="1">IFERROR(OFFSET('Converter Availability Calcs'!$D$43,MATCH(C159,'Converter Availability Calcs'!$B$44:$B$66,0),0),0)</f>
        <v>0</v>
      </c>
      <c r="G159" s="140">
        <f ca="1">IFERROR(OFFSET('Converter Availability Calcs'!$E$43,MATCH(C159,'Converter Availability Calcs'!$B$44:$B$66,0),0),0)</f>
        <v>0</v>
      </c>
      <c r="H159" s="10">
        <f t="shared" ca="1" si="21"/>
        <v>0</v>
      </c>
      <c r="I159" s="119">
        <f t="shared" ca="1" si="24"/>
        <v>0</v>
      </c>
      <c r="J159" s="115">
        <f t="shared" ca="1" si="22"/>
        <v>0</v>
      </c>
      <c r="K159" s="110">
        <f t="shared" ca="1" si="23"/>
        <v>0</v>
      </c>
      <c r="L159" s="58"/>
      <c r="M159" s="58"/>
      <c r="N159" s="58"/>
    </row>
    <row r="160" spans="2:14" x14ac:dyDescent="0.25">
      <c r="B160" s="52"/>
      <c r="C160" s="18"/>
      <c r="D160" s="53">
        <f t="shared" ca="1" si="20"/>
        <v>0</v>
      </c>
      <c r="E160" s="54">
        <f ca="1">IFERROR(OFFSET('Converter Availability Calcs'!$C$43,MATCH(C160,'Converter Availability Calcs'!$B$44:$B$66,0),0),0)</f>
        <v>0</v>
      </c>
      <c r="F160" s="19">
        <f ca="1">IFERROR(OFFSET('Converter Availability Calcs'!$D$43,MATCH(C160,'Converter Availability Calcs'!$B$44:$B$66,0),0),0)</f>
        <v>0</v>
      </c>
      <c r="G160" s="140">
        <f ca="1">IFERROR(OFFSET('Converter Availability Calcs'!$E$43,MATCH(C160,'Converter Availability Calcs'!$B$44:$B$66,0),0),0)</f>
        <v>0</v>
      </c>
      <c r="H160" s="10">
        <f t="shared" ca="1" si="21"/>
        <v>0</v>
      </c>
      <c r="I160" s="119">
        <f t="shared" ca="1" si="24"/>
        <v>0</v>
      </c>
      <c r="J160" s="115">
        <f t="shared" ca="1" si="22"/>
        <v>0</v>
      </c>
      <c r="K160" s="110">
        <f t="shared" ca="1" si="23"/>
        <v>0</v>
      </c>
      <c r="L160" s="58"/>
      <c r="M160" s="58"/>
      <c r="N160" s="58"/>
    </row>
    <row r="161" spans="2:14" x14ac:dyDescent="0.25">
      <c r="B161" s="52"/>
      <c r="C161" s="18"/>
      <c r="D161" s="53">
        <f t="shared" ca="1" si="20"/>
        <v>0</v>
      </c>
      <c r="E161" s="54">
        <f ca="1">IFERROR(OFFSET('Converter Availability Calcs'!$C$43,MATCH(C161,'Converter Availability Calcs'!$B$44:$B$66,0),0),0)</f>
        <v>0</v>
      </c>
      <c r="F161" s="19">
        <f ca="1">IFERROR(OFFSET('Converter Availability Calcs'!$D$43,MATCH(C161,'Converter Availability Calcs'!$B$44:$B$66,0),0),0)</f>
        <v>0</v>
      </c>
      <c r="G161" s="140">
        <f ca="1">IFERROR(OFFSET('Converter Availability Calcs'!$E$43,MATCH(C161,'Converter Availability Calcs'!$B$44:$B$66,0),0),0)</f>
        <v>0</v>
      </c>
      <c r="H161" s="10">
        <f t="shared" ca="1" si="21"/>
        <v>0</v>
      </c>
      <c r="I161" s="119">
        <f t="shared" ca="1" si="24"/>
        <v>0</v>
      </c>
      <c r="J161" s="115">
        <f t="shared" ca="1" si="22"/>
        <v>0</v>
      </c>
      <c r="K161" s="110">
        <f t="shared" ca="1" si="23"/>
        <v>0</v>
      </c>
      <c r="L161" s="58"/>
      <c r="M161" s="58"/>
      <c r="N161" s="58"/>
    </row>
    <row r="162" spans="2:14" x14ac:dyDescent="0.25">
      <c r="B162" s="52"/>
      <c r="C162" s="18"/>
      <c r="D162" s="53">
        <f t="shared" ca="1" si="20"/>
        <v>0</v>
      </c>
      <c r="E162" s="54">
        <f ca="1">IFERROR(OFFSET('Converter Availability Calcs'!$C$43,MATCH(C162,'Converter Availability Calcs'!$B$44:$B$66,0),0),0)</f>
        <v>0</v>
      </c>
      <c r="F162" s="19">
        <f ca="1">IFERROR(OFFSET('Converter Availability Calcs'!$D$43,MATCH(C162,'Converter Availability Calcs'!$B$44:$B$66,0),0),0)</f>
        <v>0</v>
      </c>
      <c r="G162" s="140">
        <f ca="1">IFERROR(OFFSET('Converter Availability Calcs'!$E$43,MATCH(C162,'Converter Availability Calcs'!$B$44:$B$66,0),0),0)</f>
        <v>0</v>
      </c>
      <c r="H162" s="10">
        <f t="shared" ca="1" si="21"/>
        <v>0</v>
      </c>
      <c r="I162" s="119">
        <f t="shared" ca="1" si="24"/>
        <v>0</v>
      </c>
      <c r="J162" s="115">
        <f t="shared" ca="1" si="22"/>
        <v>0</v>
      </c>
      <c r="K162" s="110">
        <f t="shared" ca="1" si="23"/>
        <v>0</v>
      </c>
      <c r="L162" s="58"/>
      <c r="M162" s="58"/>
      <c r="N162" s="58"/>
    </row>
    <row r="163" spans="2:14" x14ac:dyDescent="0.25">
      <c r="B163" s="52"/>
      <c r="C163" s="18"/>
      <c r="D163" s="53">
        <f t="shared" ca="1" si="20"/>
        <v>0</v>
      </c>
      <c r="E163" s="54">
        <f ca="1">IFERROR(OFFSET('Converter Availability Calcs'!$C$43,MATCH(C163,'Converter Availability Calcs'!$B$44:$B$66,0),0),0)</f>
        <v>0</v>
      </c>
      <c r="F163" s="19">
        <f ca="1">IFERROR(OFFSET('Converter Availability Calcs'!$D$43,MATCH(C163,'Converter Availability Calcs'!$B$44:$B$66,0),0),0)</f>
        <v>0</v>
      </c>
      <c r="G163" s="140">
        <f ca="1">IFERROR(OFFSET('Converter Availability Calcs'!$E$43,MATCH(C163,'Converter Availability Calcs'!$B$44:$B$66,0),0),0)</f>
        <v>0</v>
      </c>
      <c r="H163" s="10">
        <f t="shared" ca="1" si="21"/>
        <v>0</v>
      </c>
      <c r="I163" s="119">
        <f t="shared" ca="1" si="24"/>
        <v>0</v>
      </c>
      <c r="J163" s="115">
        <f t="shared" ca="1" si="22"/>
        <v>0</v>
      </c>
      <c r="K163" s="110">
        <f t="shared" ca="1" si="23"/>
        <v>0</v>
      </c>
      <c r="L163" s="58"/>
      <c r="M163" s="58"/>
      <c r="N163" s="58"/>
    </row>
    <row r="164" spans="2:14" x14ac:dyDescent="0.25">
      <c r="B164" s="52"/>
      <c r="C164" s="18"/>
      <c r="D164" s="53">
        <f t="shared" ca="1" si="20"/>
        <v>0</v>
      </c>
      <c r="E164" s="54">
        <f ca="1">IFERROR(OFFSET('Converter Availability Calcs'!$C$43,MATCH(C164,'Converter Availability Calcs'!$B$44:$B$66,0),0),0)</f>
        <v>0</v>
      </c>
      <c r="F164" s="19">
        <f ca="1">IFERROR(OFFSET('Converter Availability Calcs'!$D$43,MATCH(C164,'Converter Availability Calcs'!$B$44:$B$66,0),0),0)</f>
        <v>0</v>
      </c>
      <c r="G164" s="140">
        <f ca="1">IFERROR(OFFSET('Converter Availability Calcs'!$E$43,MATCH(C164,'Converter Availability Calcs'!$B$44:$B$66,0),0),0)</f>
        <v>0</v>
      </c>
      <c r="H164" s="10">
        <f t="shared" ca="1" si="21"/>
        <v>0</v>
      </c>
      <c r="I164" s="119">
        <f t="shared" ca="1" si="24"/>
        <v>0</v>
      </c>
      <c r="J164" s="115">
        <f t="shared" ca="1" si="22"/>
        <v>0</v>
      </c>
      <c r="K164" s="110">
        <f t="shared" ca="1" si="23"/>
        <v>0</v>
      </c>
      <c r="L164" s="58"/>
      <c r="M164" s="58"/>
      <c r="N164" s="58"/>
    </row>
    <row r="165" spans="2:14" x14ac:dyDescent="0.25">
      <c r="B165" s="52"/>
      <c r="C165" s="18"/>
      <c r="D165" s="53">
        <f t="shared" ca="1" si="20"/>
        <v>0</v>
      </c>
      <c r="E165" s="54">
        <f ca="1">IFERROR(OFFSET('Converter Availability Calcs'!$C$43,MATCH(C165,'Converter Availability Calcs'!$B$44:$B$66,0),0),0)</f>
        <v>0</v>
      </c>
      <c r="F165" s="19">
        <f ca="1">IFERROR(OFFSET('Converter Availability Calcs'!$D$43,MATCH(C165,'Converter Availability Calcs'!$B$44:$B$66,0),0),0)</f>
        <v>0</v>
      </c>
      <c r="G165" s="140">
        <f ca="1">IFERROR(OFFSET('Converter Availability Calcs'!$E$43,MATCH(C165,'Converter Availability Calcs'!$B$44:$B$66,0),0),0)</f>
        <v>0</v>
      </c>
      <c r="H165" s="10">
        <f t="shared" ca="1" si="21"/>
        <v>0</v>
      </c>
      <c r="I165" s="119">
        <f t="shared" ca="1" si="24"/>
        <v>0</v>
      </c>
      <c r="J165" s="115">
        <f t="shared" ca="1" si="22"/>
        <v>0</v>
      </c>
      <c r="K165" s="110">
        <f t="shared" ca="1" si="23"/>
        <v>0</v>
      </c>
      <c r="L165" s="58"/>
      <c r="M165" s="58"/>
      <c r="N165" s="58"/>
    </row>
    <row r="166" spans="2:14" x14ac:dyDescent="0.25">
      <c r="B166" s="52"/>
      <c r="C166" s="18"/>
      <c r="D166" s="53">
        <f t="shared" ca="1" si="20"/>
        <v>0</v>
      </c>
      <c r="E166" s="54">
        <f ca="1">IFERROR(OFFSET('Converter Availability Calcs'!$C$43,MATCH(C166,'Converter Availability Calcs'!$B$44:$B$66,0),0),0)</f>
        <v>0</v>
      </c>
      <c r="F166" s="19">
        <f ca="1">IFERROR(OFFSET('Converter Availability Calcs'!$D$43,MATCH(C166,'Converter Availability Calcs'!$B$44:$B$66,0),0),0)</f>
        <v>0</v>
      </c>
      <c r="G166" s="140">
        <f ca="1">IFERROR(OFFSET('Converter Availability Calcs'!$E$43,MATCH(C166,'Converter Availability Calcs'!$B$44:$B$66,0),0),0)</f>
        <v>0</v>
      </c>
      <c r="H166" s="10">
        <f t="shared" ca="1" si="21"/>
        <v>0</v>
      </c>
      <c r="I166" s="119">
        <f t="shared" ca="1" si="24"/>
        <v>0</v>
      </c>
      <c r="J166" s="115">
        <f t="shared" ca="1" si="22"/>
        <v>0</v>
      </c>
      <c r="K166" s="110">
        <f t="shared" ca="1" si="23"/>
        <v>0</v>
      </c>
      <c r="L166" s="58"/>
      <c r="M166" s="58"/>
      <c r="N166" s="58"/>
    </row>
    <row r="167" spans="2:14" ht="14.95" thickBot="1" x14ac:dyDescent="0.3">
      <c r="B167" s="55"/>
      <c r="C167" s="20"/>
      <c r="D167" s="56">
        <f t="shared" ca="1" si="20"/>
        <v>0</v>
      </c>
      <c r="E167" s="57">
        <f ca="1">IFERROR(OFFSET('Converter Availability Calcs'!$C$43,MATCH(C167,'Converter Availability Calcs'!$B$44:$B$66,0),0),0)</f>
        <v>0</v>
      </c>
      <c r="F167" s="21">
        <f ca="1">IFERROR(OFFSET('Converter Availability Calcs'!$D$43,MATCH(C167,'Converter Availability Calcs'!$B$44:$B$66,0),0),0)</f>
        <v>0</v>
      </c>
      <c r="G167" s="141">
        <f ca="1">IFERROR(OFFSET('Converter Availability Calcs'!$E$43,MATCH(C167,'Converter Availability Calcs'!$B$44:$B$66,0),0),0)</f>
        <v>0</v>
      </c>
      <c r="H167" s="11">
        <f t="shared" ca="1" si="21"/>
        <v>0</v>
      </c>
      <c r="I167" s="120">
        <f t="shared" ca="1" si="24"/>
        <v>0</v>
      </c>
      <c r="J167" s="116">
        <f t="shared" ca="1" si="22"/>
        <v>0</v>
      </c>
      <c r="K167" s="111">
        <f t="shared" ca="1" si="23"/>
        <v>0</v>
      </c>
      <c r="L167" s="58"/>
      <c r="M167" s="58"/>
      <c r="N167" s="58"/>
    </row>
    <row r="168" spans="2:14" x14ac:dyDescent="0.25">
      <c r="B168" s="104"/>
      <c r="C168" s="104"/>
      <c r="D168" s="104"/>
      <c r="E168" s="104"/>
      <c r="F168" s="104"/>
      <c r="G168" s="104"/>
      <c r="H168" s="104"/>
      <c r="I168" s="104"/>
      <c r="J168" s="104"/>
      <c r="K168" s="104"/>
      <c r="L168" s="58"/>
      <c r="M168" s="58"/>
      <c r="N168" s="58"/>
    </row>
    <row r="169" spans="2:14" x14ac:dyDescent="0.25">
      <c r="B169" s="104"/>
      <c r="C169" s="104"/>
      <c r="D169" s="104"/>
      <c r="E169" s="104"/>
      <c r="F169" s="104"/>
      <c r="G169" s="104"/>
      <c r="H169" s="104"/>
      <c r="I169" s="104"/>
      <c r="J169" s="104"/>
      <c r="K169" s="104"/>
      <c r="L169" s="58"/>
      <c r="M169" s="58"/>
      <c r="N169" s="58"/>
    </row>
    <row r="170" spans="2:14" x14ac:dyDescent="0.25">
      <c r="B170" s="104"/>
      <c r="C170" s="104"/>
      <c r="D170" s="104"/>
      <c r="E170" s="104"/>
      <c r="F170" s="104"/>
      <c r="G170" s="104"/>
      <c r="H170" s="104"/>
      <c r="I170" s="104"/>
      <c r="J170" s="104"/>
      <c r="K170" s="104"/>
      <c r="L170" s="58"/>
      <c r="M170" s="58"/>
      <c r="N170" s="58"/>
    </row>
    <row r="171" spans="2:14" x14ac:dyDescent="0.25">
      <c r="B171" s="104"/>
      <c r="C171" s="104"/>
      <c r="D171" s="104"/>
      <c r="E171" s="104"/>
      <c r="F171" s="104"/>
      <c r="G171" s="104"/>
      <c r="H171" s="104"/>
      <c r="I171" s="104"/>
      <c r="J171" s="104"/>
      <c r="K171" s="104"/>
      <c r="L171" s="58"/>
      <c r="M171" s="58"/>
      <c r="N171" s="58"/>
    </row>
    <row r="172" spans="2:14" x14ac:dyDescent="0.25">
      <c r="B172" s="104"/>
      <c r="C172" s="104"/>
      <c r="D172" s="104"/>
      <c r="E172" s="104"/>
      <c r="F172" s="104"/>
      <c r="G172" s="104"/>
      <c r="H172" s="104"/>
      <c r="I172" s="104"/>
      <c r="J172" s="104"/>
      <c r="K172" s="104"/>
      <c r="L172" s="58"/>
      <c r="M172" s="58"/>
      <c r="N172" s="58"/>
    </row>
    <row r="173" spans="2:14" x14ac:dyDescent="0.25">
      <c r="B173" s="104"/>
      <c r="C173" s="104"/>
      <c r="D173" s="104"/>
      <c r="E173" s="104"/>
      <c r="F173" s="104"/>
      <c r="G173" s="104"/>
      <c r="H173" s="104"/>
      <c r="I173" s="104"/>
      <c r="J173" s="104"/>
      <c r="K173" s="104"/>
      <c r="L173" s="58"/>
      <c r="M173" s="58"/>
      <c r="N173" s="58"/>
    </row>
    <row r="174" spans="2:14" x14ac:dyDescent="0.25">
      <c r="B174" s="104"/>
      <c r="C174" s="104"/>
      <c r="D174" s="104"/>
      <c r="E174" s="104"/>
      <c r="F174" s="104"/>
      <c r="G174" s="104"/>
      <c r="H174" s="104"/>
      <c r="I174" s="104"/>
      <c r="J174" s="104"/>
      <c r="K174" s="104"/>
      <c r="L174" s="58"/>
      <c r="M174" s="58"/>
      <c r="N174" s="58"/>
    </row>
    <row r="175" spans="2:14" ht="17.7" x14ac:dyDescent="0.4">
      <c r="B175" s="67" t="s">
        <v>85</v>
      </c>
      <c r="C175" s="64" t="s">
        <v>21</v>
      </c>
      <c r="D175" s="65">
        <f ca="1">K175</f>
        <v>3.3506849315068496E-3</v>
      </c>
      <c r="E175" s="13"/>
      <c r="F175" s="14"/>
      <c r="G175" s="13"/>
      <c r="H175" s="15"/>
      <c r="I175" s="13"/>
      <c r="J175" s="64" t="s">
        <v>90</v>
      </c>
      <c r="K175" s="66">
        <f ca="1">SUM(H180:H201)</f>
        <v>3.3506849315068496E-3</v>
      </c>
    </row>
    <row r="176" spans="2:14" ht="17.7" x14ac:dyDescent="0.4">
      <c r="B176" s="104"/>
      <c r="C176" s="68" t="s">
        <v>153</v>
      </c>
      <c r="D176" s="69">
        <f ca="1">1-D175</f>
        <v>0.99664931506849319</v>
      </c>
      <c r="E176" s="104"/>
      <c r="F176" s="104"/>
      <c r="G176" s="104"/>
      <c r="H176" s="104"/>
      <c r="I176" s="104"/>
      <c r="J176" s="104"/>
      <c r="K176" s="104"/>
      <c r="L176" s="58"/>
      <c r="M176" s="58"/>
      <c r="N176" s="58"/>
    </row>
    <row r="177" spans="2:14" ht="14.95" thickBot="1" x14ac:dyDescent="0.3">
      <c r="B177" s="104"/>
      <c r="C177" s="104"/>
      <c r="D177" s="104"/>
      <c r="E177" s="104"/>
      <c r="F177" s="104"/>
      <c r="G177" s="104"/>
      <c r="H177" s="104"/>
      <c r="I177" s="104"/>
      <c r="J177" s="104"/>
      <c r="K177" s="104"/>
      <c r="L177" s="58"/>
      <c r="M177" s="58"/>
      <c r="N177" s="58"/>
    </row>
    <row r="178" spans="2:14" ht="18.350000000000001" thickBot="1" x14ac:dyDescent="0.3">
      <c r="B178" s="122" t="s">
        <v>13</v>
      </c>
      <c r="C178" s="123"/>
      <c r="D178" s="123"/>
      <c r="E178" s="123"/>
      <c r="F178" s="123"/>
      <c r="G178" s="124"/>
      <c r="H178" s="123"/>
      <c r="I178" s="123"/>
      <c r="J178" s="117" t="s">
        <v>73</v>
      </c>
      <c r="K178" s="109"/>
      <c r="L178" s="652" t="s">
        <v>250</v>
      </c>
      <c r="M178" s="653"/>
      <c r="N178" s="654"/>
    </row>
    <row r="179" spans="2:14" ht="71.349999999999994" thickBot="1" x14ac:dyDescent="0.3">
      <c r="B179" s="219" t="s">
        <v>6</v>
      </c>
      <c r="C179" s="219" t="s">
        <v>12</v>
      </c>
      <c r="D179" s="449" t="s">
        <v>1</v>
      </c>
      <c r="E179" s="451" t="s">
        <v>155</v>
      </c>
      <c r="F179" s="450" t="s">
        <v>15</v>
      </c>
      <c r="G179" s="219" t="s">
        <v>5</v>
      </c>
      <c r="H179" s="449" t="s">
        <v>4</v>
      </c>
      <c r="I179" s="450" t="s">
        <v>10</v>
      </c>
      <c r="J179" s="451" t="s">
        <v>74</v>
      </c>
      <c r="K179" s="450" t="s">
        <v>154</v>
      </c>
      <c r="L179" s="198" t="s">
        <v>243</v>
      </c>
      <c r="M179" s="198" t="s">
        <v>244</v>
      </c>
      <c r="N179" s="198" t="s">
        <v>245</v>
      </c>
    </row>
    <row r="180" spans="2:14" ht="14.95" thickBot="1" x14ac:dyDescent="0.3">
      <c r="B180" s="8">
        <v>1</v>
      </c>
      <c r="C180" s="16" t="s">
        <v>85</v>
      </c>
      <c r="D180" s="51">
        <f ca="1">IFERROR(1/E180,0)</f>
        <v>2</v>
      </c>
      <c r="E180" s="12">
        <f ca="1">IFERROR(OFFSET('Converter Availability Calcs'!$C$43,MATCH(C180,'Converter Availability Calcs'!$B$44:$B$66,0),0),0)</f>
        <v>0.5</v>
      </c>
      <c r="F180" s="17">
        <f ca="1">IFERROR(OFFSET('Converter Availability Calcs'!$D$43,MATCH(C180,'Converter Availability Calcs'!$B$44:$B$66,0),0),0)</f>
        <v>1.2230000000000001</v>
      </c>
      <c r="G180" s="139">
        <f ca="1">IFERROR(OFFSET('Converter Availability Calcs'!$E$43,MATCH(C180,'Converter Availability Calcs'!$B$44:$B$66,0),0),0)</f>
        <v>0.5</v>
      </c>
      <c r="H180" s="9">
        <f t="shared" ref="H180:H201" ca="1" si="25">IFERROR(((B180*D180*F180)/365)*(1-G180),0)</f>
        <v>3.3506849315068496E-3</v>
      </c>
      <c r="I180" s="118">
        <f ca="1">IFERROR(H180/$D$175,0)</f>
        <v>1</v>
      </c>
      <c r="J180" s="115">
        <f t="shared" ref="J180:J201" ca="1" si="26">D180*F180</f>
        <v>2.4460000000000002</v>
      </c>
      <c r="K180" s="110">
        <f t="shared" ref="K180:K201" ca="1" si="27">J180*G180</f>
        <v>1.2230000000000001</v>
      </c>
      <c r="L180" s="112">
        <f ca="1">SUM(D180:D201)</f>
        <v>2</v>
      </c>
      <c r="M180" s="113">
        <f ca="1">IFERROR(SUM(J180:J201)/L180,0)</f>
        <v>1.2230000000000001</v>
      </c>
      <c r="N180" s="114">
        <f ca="1">IFERROR(SUM(K180:K201)/SUM(J180:J201),0)</f>
        <v>0.5</v>
      </c>
    </row>
    <row r="181" spans="2:14" x14ac:dyDescent="0.25">
      <c r="B181" s="52"/>
      <c r="C181" s="18"/>
      <c r="D181" s="53">
        <f t="shared" ref="D181:D201" ca="1" si="28">IFERROR(1/E181,0)</f>
        <v>0</v>
      </c>
      <c r="E181" s="54">
        <f ca="1">IFERROR(OFFSET('Converter Availability Calcs'!$C$43,MATCH(C181,'Converter Availability Calcs'!$B$44:$B$66,0),0),0)</f>
        <v>0</v>
      </c>
      <c r="F181" s="19">
        <f ca="1">IFERROR(OFFSET('Converter Availability Calcs'!$D$43,MATCH(C181,'Converter Availability Calcs'!$B$44:$B$66,0),0),0)</f>
        <v>0</v>
      </c>
      <c r="G181" s="140">
        <f ca="1">IFERROR(OFFSET('Converter Availability Calcs'!$E$43,MATCH(C181,'Converter Availability Calcs'!$B$44:$B$66,0),0),0)</f>
        <v>0</v>
      </c>
      <c r="H181" s="10">
        <f t="shared" ca="1" si="25"/>
        <v>0</v>
      </c>
      <c r="I181" s="119">
        <f t="shared" ref="I181:I201" ca="1" si="29">IFERROR(H181/$D$175,0)</f>
        <v>0</v>
      </c>
      <c r="J181" s="115">
        <f t="shared" ca="1" si="26"/>
        <v>0</v>
      </c>
      <c r="K181" s="110">
        <f t="shared" ca="1" si="27"/>
        <v>0</v>
      </c>
      <c r="L181" s="58"/>
      <c r="M181" s="58"/>
      <c r="N181" s="58"/>
    </row>
    <row r="182" spans="2:14" x14ac:dyDescent="0.25">
      <c r="B182" s="52"/>
      <c r="C182" s="18"/>
      <c r="D182" s="53">
        <f t="shared" ca="1" si="28"/>
        <v>0</v>
      </c>
      <c r="E182" s="54">
        <f ca="1">IFERROR(OFFSET('Converter Availability Calcs'!$C$43,MATCH(C182,'Converter Availability Calcs'!$B$44:$B$66,0),0),0)</f>
        <v>0</v>
      </c>
      <c r="F182" s="19">
        <f ca="1">IFERROR(OFFSET('Converter Availability Calcs'!$D$43,MATCH(C182,'Converter Availability Calcs'!$B$44:$B$66,0),0),0)</f>
        <v>0</v>
      </c>
      <c r="G182" s="140">
        <f ca="1">IFERROR(OFFSET('Converter Availability Calcs'!$E$43,MATCH(C182,'Converter Availability Calcs'!$B$44:$B$66,0),0),0)</f>
        <v>0</v>
      </c>
      <c r="H182" s="10">
        <f t="shared" ca="1" si="25"/>
        <v>0</v>
      </c>
      <c r="I182" s="119">
        <f t="shared" ca="1" si="29"/>
        <v>0</v>
      </c>
      <c r="J182" s="115">
        <f t="shared" ca="1" si="26"/>
        <v>0</v>
      </c>
      <c r="K182" s="110">
        <f t="shared" ca="1" si="27"/>
        <v>0</v>
      </c>
      <c r="L182" s="58"/>
      <c r="M182" s="58"/>
      <c r="N182" s="58"/>
    </row>
    <row r="183" spans="2:14" x14ac:dyDescent="0.25">
      <c r="B183" s="52"/>
      <c r="C183" s="18"/>
      <c r="D183" s="53">
        <f t="shared" ca="1" si="28"/>
        <v>0</v>
      </c>
      <c r="E183" s="54">
        <f ca="1">IFERROR(OFFSET('Converter Availability Calcs'!$C$43,MATCH(C183,'Converter Availability Calcs'!$B$44:$B$66,0),0),0)</f>
        <v>0</v>
      </c>
      <c r="F183" s="19">
        <f ca="1">IFERROR(OFFSET('Converter Availability Calcs'!$D$43,MATCH(C183,'Converter Availability Calcs'!$B$44:$B$66,0),0),0)</f>
        <v>0</v>
      </c>
      <c r="G183" s="140">
        <f ca="1">IFERROR(OFFSET('Converter Availability Calcs'!$E$43,MATCH(C183,'Converter Availability Calcs'!$B$44:$B$66,0),0),0)</f>
        <v>0</v>
      </c>
      <c r="H183" s="10">
        <f t="shared" ca="1" si="25"/>
        <v>0</v>
      </c>
      <c r="I183" s="119">
        <f t="shared" ca="1" si="29"/>
        <v>0</v>
      </c>
      <c r="J183" s="115">
        <f t="shared" ca="1" si="26"/>
        <v>0</v>
      </c>
      <c r="K183" s="110">
        <f t="shared" ca="1" si="27"/>
        <v>0</v>
      </c>
      <c r="L183" s="58"/>
      <c r="M183" s="58"/>
      <c r="N183" s="58"/>
    </row>
    <row r="184" spans="2:14" x14ac:dyDescent="0.25">
      <c r="B184" s="52"/>
      <c r="C184" s="18"/>
      <c r="D184" s="53">
        <f t="shared" ca="1" si="28"/>
        <v>0</v>
      </c>
      <c r="E184" s="54">
        <f ca="1">IFERROR(OFFSET('Converter Availability Calcs'!$C$43,MATCH(C184,'Converter Availability Calcs'!$B$44:$B$66,0),0),0)</f>
        <v>0</v>
      </c>
      <c r="F184" s="19">
        <f ca="1">IFERROR(OFFSET('Converter Availability Calcs'!$D$43,MATCH(C184,'Converter Availability Calcs'!$B$44:$B$66,0),0),0)</f>
        <v>0</v>
      </c>
      <c r="G184" s="140">
        <f ca="1">IFERROR(OFFSET('Converter Availability Calcs'!$E$43,MATCH(C184,'Converter Availability Calcs'!$B$44:$B$66,0),0),0)</f>
        <v>0</v>
      </c>
      <c r="H184" s="10">
        <f t="shared" ca="1" si="25"/>
        <v>0</v>
      </c>
      <c r="I184" s="119">
        <f t="shared" ca="1" si="29"/>
        <v>0</v>
      </c>
      <c r="J184" s="115">
        <f t="shared" ca="1" si="26"/>
        <v>0</v>
      </c>
      <c r="K184" s="110">
        <f t="shared" ca="1" si="27"/>
        <v>0</v>
      </c>
      <c r="L184" s="58"/>
      <c r="M184" s="58"/>
      <c r="N184" s="58"/>
    </row>
    <row r="185" spans="2:14" x14ac:dyDescent="0.25">
      <c r="B185" s="52"/>
      <c r="C185" s="18"/>
      <c r="D185" s="53">
        <f t="shared" ca="1" si="28"/>
        <v>0</v>
      </c>
      <c r="E185" s="54">
        <f ca="1">IFERROR(OFFSET('Converter Availability Calcs'!$C$43,MATCH(C185,'Converter Availability Calcs'!$B$44:$B$66,0),0),0)</f>
        <v>0</v>
      </c>
      <c r="F185" s="19">
        <f ca="1">IFERROR(OFFSET('Converter Availability Calcs'!$D$43,MATCH(C185,'Converter Availability Calcs'!$B$44:$B$66,0),0),0)</f>
        <v>0</v>
      </c>
      <c r="G185" s="140">
        <f ca="1">IFERROR(OFFSET('Converter Availability Calcs'!$E$43,MATCH(C185,'Converter Availability Calcs'!$B$44:$B$66,0),0),0)</f>
        <v>0</v>
      </c>
      <c r="H185" s="10">
        <f t="shared" ca="1" si="25"/>
        <v>0</v>
      </c>
      <c r="I185" s="119">
        <f t="shared" ca="1" si="29"/>
        <v>0</v>
      </c>
      <c r="J185" s="115">
        <f t="shared" ca="1" si="26"/>
        <v>0</v>
      </c>
      <c r="K185" s="110">
        <f t="shared" ca="1" si="27"/>
        <v>0</v>
      </c>
      <c r="L185" s="58"/>
      <c r="M185" s="58"/>
      <c r="N185" s="58"/>
    </row>
    <row r="186" spans="2:14" x14ac:dyDescent="0.25">
      <c r="B186" s="52"/>
      <c r="C186" s="18"/>
      <c r="D186" s="53">
        <f t="shared" ca="1" si="28"/>
        <v>0</v>
      </c>
      <c r="E186" s="54">
        <f ca="1">IFERROR(OFFSET('Converter Availability Calcs'!$C$43,MATCH(C186,'Converter Availability Calcs'!$B$44:$B$66,0),0),0)</f>
        <v>0</v>
      </c>
      <c r="F186" s="19">
        <f ca="1">IFERROR(OFFSET('Converter Availability Calcs'!$D$43,MATCH(C186,'Converter Availability Calcs'!$B$44:$B$66,0),0),0)</f>
        <v>0</v>
      </c>
      <c r="G186" s="140">
        <f ca="1">IFERROR(OFFSET('Converter Availability Calcs'!$E$43,MATCH(C186,'Converter Availability Calcs'!$B$44:$B$66,0),0),0)</f>
        <v>0</v>
      </c>
      <c r="H186" s="10">
        <f t="shared" ca="1" si="25"/>
        <v>0</v>
      </c>
      <c r="I186" s="119">
        <f t="shared" ca="1" si="29"/>
        <v>0</v>
      </c>
      <c r="J186" s="115">
        <f t="shared" ca="1" si="26"/>
        <v>0</v>
      </c>
      <c r="K186" s="110">
        <f t="shared" ca="1" si="27"/>
        <v>0</v>
      </c>
      <c r="L186" s="58"/>
      <c r="M186" s="58"/>
      <c r="N186" s="58"/>
    </row>
    <row r="187" spans="2:14" x14ac:dyDescent="0.25">
      <c r="B187" s="52"/>
      <c r="C187" s="18"/>
      <c r="D187" s="53">
        <f t="shared" ca="1" si="28"/>
        <v>0</v>
      </c>
      <c r="E187" s="54">
        <f ca="1">IFERROR(OFFSET('Converter Availability Calcs'!$C$43,MATCH(C187,'Converter Availability Calcs'!$B$44:$B$66,0),0),0)</f>
        <v>0</v>
      </c>
      <c r="F187" s="19">
        <f ca="1">IFERROR(OFFSET('Converter Availability Calcs'!$D$43,MATCH(C187,'Converter Availability Calcs'!$B$44:$B$66,0),0),0)</f>
        <v>0</v>
      </c>
      <c r="G187" s="140">
        <f ca="1">IFERROR(OFFSET('Converter Availability Calcs'!$E$43,MATCH(C187,'Converter Availability Calcs'!$B$44:$B$66,0),0),0)</f>
        <v>0</v>
      </c>
      <c r="H187" s="10">
        <f t="shared" ca="1" si="25"/>
        <v>0</v>
      </c>
      <c r="I187" s="119">
        <f t="shared" ca="1" si="29"/>
        <v>0</v>
      </c>
      <c r="J187" s="115">
        <f t="shared" ca="1" si="26"/>
        <v>0</v>
      </c>
      <c r="K187" s="110">
        <f t="shared" ca="1" si="27"/>
        <v>0</v>
      </c>
      <c r="L187" s="58"/>
      <c r="M187" s="58"/>
      <c r="N187" s="58"/>
    </row>
    <row r="188" spans="2:14" x14ac:dyDescent="0.25">
      <c r="B188" s="52"/>
      <c r="C188" s="18"/>
      <c r="D188" s="53">
        <f t="shared" ca="1" si="28"/>
        <v>0</v>
      </c>
      <c r="E188" s="54">
        <f ca="1">IFERROR(OFFSET('Converter Availability Calcs'!$C$43,MATCH(C188,'Converter Availability Calcs'!$B$44:$B$66,0),0),0)</f>
        <v>0</v>
      </c>
      <c r="F188" s="19">
        <f ca="1">IFERROR(OFFSET('Converter Availability Calcs'!$D$43,MATCH(C188,'Converter Availability Calcs'!$B$44:$B$66,0),0),0)</f>
        <v>0</v>
      </c>
      <c r="G188" s="140">
        <f ca="1">IFERROR(OFFSET('Converter Availability Calcs'!$E$43,MATCH(C188,'Converter Availability Calcs'!$B$44:$B$66,0),0),0)</f>
        <v>0</v>
      </c>
      <c r="H188" s="10">
        <f t="shared" ca="1" si="25"/>
        <v>0</v>
      </c>
      <c r="I188" s="119">
        <f t="shared" ca="1" si="29"/>
        <v>0</v>
      </c>
      <c r="J188" s="115">
        <f t="shared" ca="1" si="26"/>
        <v>0</v>
      </c>
      <c r="K188" s="110">
        <f t="shared" ca="1" si="27"/>
        <v>0</v>
      </c>
      <c r="L188" s="58"/>
      <c r="M188" s="58"/>
      <c r="N188" s="58"/>
    </row>
    <row r="189" spans="2:14" x14ac:dyDescent="0.25">
      <c r="B189" s="52"/>
      <c r="C189" s="18"/>
      <c r="D189" s="53">
        <f t="shared" ca="1" si="28"/>
        <v>0</v>
      </c>
      <c r="E189" s="54">
        <f ca="1">IFERROR(OFFSET('Converter Availability Calcs'!$C$43,MATCH(C189,'Converter Availability Calcs'!$B$44:$B$66,0),0),0)</f>
        <v>0</v>
      </c>
      <c r="F189" s="19">
        <f ca="1">IFERROR(OFFSET('Converter Availability Calcs'!$D$43,MATCH(C189,'Converter Availability Calcs'!$B$44:$B$66,0),0),0)</f>
        <v>0</v>
      </c>
      <c r="G189" s="140">
        <f ca="1">IFERROR(OFFSET('Converter Availability Calcs'!$E$43,MATCH(C189,'Converter Availability Calcs'!$B$44:$B$66,0),0),0)</f>
        <v>0</v>
      </c>
      <c r="H189" s="10">
        <f t="shared" ca="1" si="25"/>
        <v>0</v>
      </c>
      <c r="I189" s="119">
        <f t="shared" ca="1" si="29"/>
        <v>0</v>
      </c>
      <c r="J189" s="115">
        <f t="shared" ca="1" si="26"/>
        <v>0</v>
      </c>
      <c r="K189" s="110">
        <f t="shared" ca="1" si="27"/>
        <v>0</v>
      </c>
      <c r="L189" s="58"/>
      <c r="M189" s="58"/>
      <c r="N189" s="58"/>
    </row>
    <row r="190" spans="2:14" x14ac:dyDescent="0.25">
      <c r="B190" s="52"/>
      <c r="C190" s="18"/>
      <c r="D190" s="53">
        <f t="shared" ca="1" si="28"/>
        <v>0</v>
      </c>
      <c r="E190" s="54">
        <f ca="1">IFERROR(OFFSET('Converter Availability Calcs'!$C$43,MATCH(C190,'Converter Availability Calcs'!$B$44:$B$66,0),0),0)</f>
        <v>0</v>
      </c>
      <c r="F190" s="19">
        <f ca="1">IFERROR(OFFSET('Converter Availability Calcs'!$D$43,MATCH(C190,'Converter Availability Calcs'!$B$44:$B$66,0),0),0)</f>
        <v>0</v>
      </c>
      <c r="G190" s="140">
        <f ca="1">IFERROR(OFFSET('Converter Availability Calcs'!$E$43,MATCH(C190,'Converter Availability Calcs'!$B$44:$B$66,0),0),0)</f>
        <v>0</v>
      </c>
      <c r="H190" s="10">
        <f t="shared" ca="1" si="25"/>
        <v>0</v>
      </c>
      <c r="I190" s="119">
        <f t="shared" ca="1" si="29"/>
        <v>0</v>
      </c>
      <c r="J190" s="115">
        <f t="shared" ca="1" si="26"/>
        <v>0</v>
      </c>
      <c r="K190" s="110">
        <f t="shared" ca="1" si="27"/>
        <v>0</v>
      </c>
      <c r="L190" s="58"/>
      <c r="M190" s="58"/>
      <c r="N190" s="58"/>
    </row>
    <row r="191" spans="2:14" x14ac:dyDescent="0.25">
      <c r="B191" s="52"/>
      <c r="C191" s="18"/>
      <c r="D191" s="53">
        <f t="shared" ca="1" si="28"/>
        <v>0</v>
      </c>
      <c r="E191" s="54">
        <f ca="1">IFERROR(OFFSET('Converter Availability Calcs'!$C$43,MATCH(C191,'Converter Availability Calcs'!$B$44:$B$66,0),0),0)</f>
        <v>0</v>
      </c>
      <c r="F191" s="19">
        <f ca="1">IFERROR(OFFSET('Converter Availability Calcs'!$D$43,MATCH(C191,'Converter Availability Calcs'!$B$44:$B$66,0),0),0)</f>
        <v>0</v>
      </c>
      <c r="G191" s="140">
        <f ca="1">IFERROR(OFFSET('Converter Availability Calcs'!$E$43,MATCH(C191,'Converter Availability Calcs'!$B$44:$B$66,0),0),0)</f>
        <v>0</v>
      </c>
      <c r="H191" s="10">
        <f t="shared" ca="1" si="25"/>
        <v>0</v>
      </c>
      <c r="I191" s="119">
        <f t="shared" ca="1" si="29"/>
        <v>0</v>
      </c>
      <c r="J191" s="115">
        <f t="shared" ca="1" si="26"/>
        <v>0</v>
      </c>
      <c r="K191" s="110">
        <f t="shared" ca="1" si="27"/>
        <v>0</v>
      </c>
      <c r="L191" s="58"/>
      <c r="M191" s="58"/>
      <c r="N191" s="58"/>
    </row>
    <row r="192" spans="2:14" x14ac:dyDescent="0.25">
      <c r="B192" s="52"/>
      <c r="C192" s="18"/>
      <c r="D192" s="53">
        <f t="shared" ca="1" si="28"/>
        <v>0</v>
      </c>
      <c r="E192" s="54">
        <f ca="1">IFERROR(OFFSET('Converter Availability Calcs'!$C$43,MATCH(C192,'Converter Availability Calcs'!$B$44:$B$66,0),0),0)</f>
        <v>0</v>
      </c>
      <c r="F192" s="19">
        <f ca="1">IFERROR(OFFSET('Converter Availability Calcs'!$D$43,MATCH(C192,'Converter Availability Calcs'!$B$44:$B$66,0),0),0)</f>
        <v>0</v>
      </c>
      <c r="G192" s="140">
        <f ca="1">IFERROR(OFFSET('Converter Availability Calcs'!$E$43,MATCH(C192,'Converter Availability Calcs'!$B$44:$B$66,0),0),0)</f>
        <v>0</v>
      </c>
      <c r="H192" s="10">
        <f t="shared" ca="1" si="25"/>
        <v>0</v>
      </c>
      <c r="I192" s="119">
        <f t="shared" ca="1" si="29"/>
        <v>0</v>
      </c>
      <c r="J192" s="115">
        <f t="shared" ca="1" si="26"/>
        <v>0</v>
      </c>
      <c r="K192" s="110">
        <f t="shared" ca="1" si="27"/>
        <v>0</v>
      </c>
      <c r="L192" s="58"/>
      <c r="M192" s="58"/>
      <c r="N192" s="58"/>
    </row>
    <row r="193" spans="2:14" x14ac:dyDescent="0.25">
      <c r="B193" s="52"/>
      <c r="C193" s="18"/>
      <c r="D193" s="53">
        <f t="shared" ca="1" si="28"/>
        <v>0</v>
      </c>
      <c r="E193" s="54">
        <f ca="1">IFERROR(OFFSET('Converter Availability Calcs'!$C$43,MATCH(C193,'Converter Availability Calcs'!$B$44:$B$66,0),0),0)</f>
        <v>0</v>
      </c>
      <c r="F193" s="19">
        <f ca="1">IFERROR(OFFSET('Converter Availability Calcs'!$D$43,MATCH(C193,'Converter Availability Calcs'!$B$44:$B$66,0),0),0)</f>
        <v>0</v>
      </c>
      <c r="G193" s="140">
        <f ca="1">IFERROR(OFFSET('Converter Availability Calcs'!$E$43,MATCH(C193,'Converter Availability Calcs'!$B$44:$B$66,0),0),0)</f>
        <v>0</v>
      </c>
      <c r="H193" s="10">
        <f t="shared" ca="1" si="25"/>
        <v>0</v>
      </c>
      <c r="I193" s="119">
        <f t="shared" ca="1" si="29"/>
        <v>0</v>
      </c>
      <c r="J193" s="115">
        <f t="shared" ca="1" si="26"/>
        <v>0</v>
      </c>
      <c r="K193" s="110">
        <f t="shared" ca="1" si="27"/>
        <v>0</v>
      </c>
      <c r="L193" s="58"/>
      <c r="M193" s="58"/>
      <c r="N193" s="58"/>
    </row>
    <row r="194" spans="2:14" x14ac:dyDescent="0.25">
      <c r="B194" s="52"/>
      <c r="C194" s="18"/>
      <c r="D194" s="53">
        <f t="shared" ca="1" si="28"/>
        <v>0</v>
      </c>
      <c r="E194" s="54">
        <f ca="1">IFERROR(OFFSET('Converter Availability Calcs'!$C$43,MATCH(C194,'Converter Availability Calcs'!$B$44:$B$66,0),0),0)</f>
        <v>0</v>
      </c>
      <c r="F194" s="19">
        <f ca="1">IFERROR(OFFSET('Converter Availability Calcs'!$D$43,MATCH(C194,'Converter Availability Calcs'!$B$44:$B$66,0),0),0)</f>
        <v>0</v>
      </c>
      <c r="G194" s="140">
        <f ca="1">IFERROR(OFFSET('Converter Availability Calcs'!$E$43,MATCH(C194,'Converter Availability Calcs'!$B$44:$B$66,0),0),0)</f>
        <v>0</v>
      </c>
      <c r="H194" s="10">
        <f t="shared" ca="1" si="25"/>
        <v>0</v>
      </c>
      <c r="I194" s="119">
        <f t="shared" ca="1" si="29"/>
        <v>0</v>
      </c>
      <c r="J194" s="115">
        <f t="shared" ca="1" si="26"/>
        <v>0</v>
      </c>
      <c r="K194" s="110">
        <f t="shared" ca="1" si="27"/>
        <v>0</v>
      </c>
      <c r="L194" s="58"/>
      <c r="M194" s="58"/>
      <c r="N194" s="58"/>
    </row>
    <row r="195" spans="2:14" x14ac:dyDescent="0.25">
      <c r="B195" s="52"/>
      <c r="C195" s="18"/>
      <c r="D195" s="53">
        <f t="shared" ca="1" si="28"/>
        <v>0</v>
      </c>
      <c r="E195" s="54">
        <f ca="1">IFERROR(OFFSET('Converter Availability Calcs'!$C$43,MATCH(C195,'Converter Availability Calcs'!$B$44:$B$66,0),0),0)</f>
        <v>0</v>
      </c>
      <c r="F195" s="19">
        <f ca="1">IFERROR(OFFSET('Converter Availability Calcs'!$D$43,MATCH(C195,'Converter Availability Calcs'!$B$44:$B$66,0),0),0)</f>
        <v>0</v>
      </c>
      <c r="G195" s="140">
        <f ca="1">IFERROR(OFFSET('Converter Availability Calcs'!$E$43,MATCH(C195,'Converter Availability Calcs'!$B$44:$B$66,0),0),0)</f>
        <v>0</v>
      </c>
      <c r="H195" s="10">
        <f t="shared" ca="1" si="25"/>
        <v>0</v>
      </c>
      <c r="I195" s="119">
        <f t="shared" ca="1" si="29"/>
        <v>0</v>
      </c>
      <c r="J195" s="115">
        <f t="shared" ca="1" si="26"/>
        <v>0</v>
      </c>
      <c r="K195" s="110">
        <f t="shared" ca="1" si="27"/>
        <v>0</v>
      </c>
      <c r="L195" s="58"/>
      <c r="M195" s="58"/>
      <c r="N195" s="58"/>
    </row>
    <row r="196" spans="2:14" x14ac:dyDescent="0.25">
      <c r="B196" s="52"/>
      <c r="C196" s="18"/>
      <c r="D196" s="53">
        <f t="shared" ca="1" si="28"/>
        <v>0</v>
      </c>
      <c r="E196" s="54">
        <f ca="1">IFERROR(OFFSET('Converter Availability Calcs'!$C$43,MATCH(C196,'Converter Availability Calcs'!$B$44:$B$66,0),0),0)</f>
        <v>0</v>
      </c>
      <c r="F196" s="19">
        <f ca="1">IFERROR(OFFSET('Converter Availability Calcs'!$D$43,MATCH(C196,'Converter Availability Calcs'!$B$44:$B$66,0),0),0)</f>
        <v>0</v>
      </c>
      <c r="G196" s="140">
        <f ca="1">IFERROR(OFFSET('Converter Availability Calcs'!$E$43,MATCH(C196,'Converter Availability Calcs'!$B$44:$B$66,0),0),0)</f>
        <v>0</v>
      </c>
      <c r="H196" s="10">
        <f t="shared" ca="1" si="25"/>
        <v>0</v>
      </c>
      <c r="I196" s="119">
        <f t="shared" ca="1" si="29"/>
        <v>0</v>
      </c>
      <c r="J196" s="115">
        <f t="shared" ca="1" si="26"/>
        <v>0</v>
      </c>
      <c r="K196" s="110">
        <f t="shared" ca="1" si="27"/>
        <v>0</v>
      </c>
      <c r="L196" s="58"/>
      <c r="M196" s="58"/>
      <c r="N196" s="58"/>
    </row>
    <row r="197" spans="2:14" x14ac:dyDescent="0.25">
      <c r="B197" s="52"/>
      <c r="C197" s="18"/>
      <c r="D197" s="53">
        <f t="shared" ca="1" si="28"/>
        <v>0</v>
      </c>
      <c r="E197" s="54">
        <f ca="1">IFERROR(OFFSET('Converter Availability Calcs'!$C$43,MATCH(C197,'Converter Availability Calcs'!$B$44:$B$66,0),0),0)</f>
        <v>0</v>
      </c>
      <c r="F197" s="19">
        <f ca="1">IFERROR(OFFSET('Converter Availability Calcs'!$D$43,MATCH(C197,'Converter Availability Calcs'!$B$44:$B$66,0),0),0)</f>
        <v>0</v>
      </c>
      <c r="G197" s="140">
        <f ca="1">IFERROR(OFFSET('Converter Availability Calcs'!$E$43,MATCH(C197,'Converter Availability Calcs'!$B$44:$B$66,0),0),0)</f>
        <v>0</v>
      </c>
      <c r="H197" s="10">
        <f t="shared" ca="1" si="25"/>
        <v>0</v>
      </c>
      <c r="I197" s="119">
        <f t="shared" ca="1" si="29"/>
        <v>0</v>
      </c>
      <c r="J197" s="115">
        <f t="shared" ca="1" si="26"/>
        <v>0</v>
      </c>
      <c r="K197" s="110">
        <f t="shared" ca="1" si="27"/>
        <v>0</v>
      </c>
      <c r="L197" s="58"/>
      <c r="M197" s="58"/>
      <c r="N197" s="58"/>
    </row>
    <row r="198" spans="2:14" x14ac:dyDescent="0.25">
      <c r="B198" s="52"/>
      <c r="C198" s="18"/>
      <c r="D198" s="53">
        <f t="shared" ca="1" si="28"/>
        <v>0</v>
      </c>
      <c r="E198" s="54">
        <f ca="1">IFERROR(OFFSET('Converter Availability Calcs'!$C$43,MATCH(C198,'Converter Availability Calcs'!$B$44:$B$66,0),0),0)</f>
        <v>0</v>
      </c>
      <c r="F198" s="19">
        <f ca="1">IFERROR(OFFSET('Converter Availability Calcs'!$D$43,MATCH(C198,'Converter Availability Calcs'!$B$44:$B$66,0),0),0)</f>
        <v>0</v>
      </c>
      <c r="G198" s="140">
        <f ca="1">IFERROR(OFFSET('Converter Availability Calcs'!$E$43,MATCH(C198,'Converter Availability Calcs'!$B$44:$B$66,0),0),0)</f>
        <v>0</v>
      </c>
      <c r="H198" s="10">
        <f t="shared" ca="1" si="25"/>
        <v>0</v>
      </c>
      <c r="I198" s="119">
        <f t="shared" ca="1" si="29"/>
        <v>0</v>
      </c>
      <c r="J198" s="115">
        <f t="shared" ca="1" si="26"/>
        <v>0</v>
      </c>
      <c r="K198" s="110">
        <f t="shared" ca="1" si="27"/>
        <v>0</v>
      </c>
      <c r="L198" s="58"/>
      <c r="M198" s="58"/>
      <c r="N198" s="58"/>
    </row>
    <row r="199" spans="2:14" x14ac:dyDescent="0.25">
      <c r="B199" s="52"/>
      <c r="C199" s="18"/>
      <c r="D199" s="53">
        <f t="shared" ca="1" si="28"/>
        <v>0</v>
      </c>
      <c r="E199" s="54">
        <f ca="1">IFERROR(OFFSET('Converter Availability Calcs'!$C$43,MATCH(C199,'Converter Availability Calcs'!$B$44:$B$66,0),0),0)</f>
        <v>0</v>
      </c>
      <c r="F199" s="19">
        <f ca="1">IFERROR(OFFSET('Converter Availability Calcs'!$D$43,MATCH(C199,'Converter Availability Calcs'!$B$44:$B$66,0),0),0)</f>
        <v>0</v>
      </c>
      <c r="G199" s="140">
        <f ca="1">IFERROR(OFFSET('Converter Availability Calcs'!$E$43,MATCH(C199,'Converter Availability Calcs'!$B$44:$B$66,0),0),0)</f>
        <v>0</v>
      </c>
      <c r="H199" s="10">
        <f t="shared" ca="1" si="25"/>
        <v>0</v>
      </c>
      <c r="I199" s="119">
        <f t="shared" ca="1" si="29"/>
        <v>0</v>
      </c>
      <c r="J199" s="115">
        <f t="shared" ca="1" si="26"/>
        <v>0</v>
      </c>
      <c r="K199" s="110">
        <f t="shared" ca="1" si="27"/>
        <v>0</v>
      </c>
      <c r="L199" s="58"/>
      <c r="M199" s="58"/>
      <c r="N199" s="58"/>
    </row>
    <row r="200" spans="2:14" x14ac:dyDescent="0.25">
      <c r="B200" s="52"/>
      <c r="C200" s="18"/>
      <c r="D200" s="53">
        <f t="shared" ca="1" si="28"/>
        <v>0</v>
      </c>
      <c r="E200" s="54">
        <f ca="1">IFERROR(OFFSET('Converter Availability Calcs'!$C$43,MATCH(C200,'Converter Availability Calcs'!$B$44:$B$66,0),0),0)</f>
        <v>0</v>
      </c>
      <c r="F200" s="19">
        <f ca="1">IFERROR(OFFSET('Converter Availability Calcs'!$D$43,MATCH(C200,'Converter Availability Calcs'!$B$44:$B$66,0),0),0)</f>
        <v>0</v>
      </c>
      <c r="G200" s="140">
        <f ca="1">IFERROR(OFFSET('Converter Availability Calcs'!$E$43,MATCH(C200,'Converter Availability Calcs'!$B$44:$B$66,0),0),0)</f>
        <v>0</v>
      </c>
      <c r="H200" s="10">
        <f t="shared" ca="1" si="25"/>
        <v>0</v>
      </c>
      <c r="I200" s="119">
        <f t="shared" ca="1" si="29"/>
        <v>0</v>
      </c>
      <c r="J200" s="115">
        <f t="shared" ca="1" si="26"/>
        <v>0</v>
      </c>
      <c r="K200" s="110">
        <f t="shared" ca="1" si="27"/>
        <v>0</v>
      </c>
      <c r="L200" s="58"/>
      <c r="M200" s="58"/>
      <c r="N200" s="58"/>
    </row>
    <row r="201" spans="2:14" ht="14.95" thickBot="1" x14ac:dyDescent="0.3">
      <c r="B201" s="55"/>
      <c r="C201" s="20"/>
      <c r="D201" s="56">
        <f t="shared" ca="1" si="28"/>
        <v>0</v>
      </c>
      <c r="E201" s="57">
        <f ca="1">IFERROR(OFFSET('Converter Availability Calcs'!$C$43,MATCH(C201,'Converter Availability Calcs'!$B$44:$B$66,0),0),0)</f>
        <v>0</v>
      </c>
      <c r="F201" s="21">
        <f ca="1">IFERROR(OFFSET('Converter Availability Calcs'!$D$43,MATCH(C201,'Converter Availability Calcs'!$B$44:$B$66,0),0),0)</f>
        <v>0</v>
      </c>
      <c r="G201" s="141">
        <f ca="1">IFERROR(OFFSET('Converter Availability Calcs'!$E$43,MATCH(C201,'Converter Availability Calcs'!$B$44:$B$66,0),0),0)</f>
        <v>0</v>
      </c>
      <c r="H201" s="11">
        <f t="shared" ca="1" si="25"/>
        <v>0</v>
      </c>
      <c r="I201" s="120">
        <f t="shared" ca="1" si="29"/>
        <v>0</v>
      </c>
      <c r="J201" s="116">
        <f t="shared" ca="1" si="26"/>
        <v>0</v>
      </c>
      <c r="K201" s="111">
        <f t="shared" ca="1" si="27"/>
        <v>0</v>
      </c>
      <c r="L201" s="58"/>
      <c r="M201" s="58"/>
      <c r="N201" s="58"/>
    </row>
    <row r="202" spans="2:14" x14ac:dyDescent="0.25">
      <c r="B202" s="104"/>
      <c r="C202" s="104"/>
      <c r="D202" s="104"/>
      <c r="E202" s="104"/>
      <c r="F202" s="104"/>
      <c r="G202" s="104"/>
      <c r="H202" s="104"/>
      <c r="I202" s="104"/>
      <c r="J202" s="104"/>
      <c r="K202" s="104"/>
      <c r="L202" s="58"/>
      <c r="M202" s="58"/>
      <c r="N202" s="58"/>
    </row>
    <row r="203" spans="2:14" x14ac:dyDescent="0.25">
      <c r="B203" s="104"/>
      <c r="C203" s="104"/>
      <c r="D203" s="104"/>
      <c r="E203" s="104"/>
      <c r="F203" s="104"/>
      <c r="G203" s="104"/>
      <c r="H203" s="104"/>
      <c r="I203" s="104"/>
      <c r="J203" s="104"/>
      <c r="K203" s="104"/>
      <c r="L203" s="58"/>
      <c r="M203" s="58"/>
      <c r="N203" s="58"/>
    </row>
    <row r="204" spans="2:14" x14ac:dyDescent="0.25">
      <c r="B204" s="104"/>
      <c r="C204" s="104"/>
      <c r="D204" s="104"/>
      <c r="E204" s="104"/>
      <c r="F204" s="104"/>
      <c r="G204" s="104"/>
      <c r="H204" s="104"/>
      <c r="I204" s="104"/>
      <c r="J204" s="104"/>
      <c r="K204" s="104"/>
      <c r="L204" s="58"/>
      <c r="M204" s="58"/>
      <c r="N204" s="58"/>
    </row>
    <row r="205" spans="2:14" x14ac:dyDescent="0.25">
      <c r="B205" s="104"/>
      <c r="C205" s="104"/>
      <c r="D205" s="104"/>
      <c r="E205" s="104"/>
      <c r="F205" s="104"/>
      <c r="G205" s="104"/>
      <c r="H205" s="104"/>
      <c r="I205" s="104"/>
      <c r="J205" s="104"/>
      <c r="K205" s="104"/>
      <c r="L205" s="58"/>
      <c r="M205" s="58"/>
      <c r="N205" s="58"/>
    </row>
    <row r="206" spans="2:14" x14ac:dyDescent="0.25">
      <c r="B206" s="104"/>
      <c r="C206" s="104"/>
      <c r="D206" s="104"/>
      <c r="E206" s="104"/>
      <c r="F206" s="104"/>
      <c r="G206" s="104"/>
      <c r="H206" s="104"/>
      <c r="I206" s="104"/>
      <c r="J206" s="104"/>
      <c r="K206" s="104"/>
      <c r="L206" s="58"/>
      <c r="M206" s="58"/>
      <c r="N206" s="58"/>
    </row>
    <row r="207" spans="2:14" x14ac:dyDescent="0.25">
      <c r="B207" s="104"/>
      <c r="C207" s="104"/>
      <c r="D207" s="104"/>
      <c r="E207" s="104"/>
      <c r="F207" s="104"/>
      <c r="G207" s="104"/>
      <c r="H207" s="104"/>
      <c r="I207" s="104"/>
      <c r="J207" s="104"/>
      <c r="K207" s="104"/>
      <c r="L207" s="58"/>
      <c r="M207" s="58"/>
      <c r="N207" s="58"/>
    </row>
    <row r="208" spans="2:14" x14ac:dyDescent="0.25">
      <c r="B208" s="104"/>
      <c r="C208" s="104"/>
      <c r="D208" s="104"/>
      <c r="E208" s="104"/>
      <c r="F208" s="104"/>
      <c r="G208" s="104"/>
      <c r="H208" s="104"/>
      <c r="I208" s="104"/>
      <c r="J208" s="104"/>
      <c r="K208" s="104"/>
      <c r="L208" s="58"/>
      <c r="M208" s="58"/>
      <c r="N208" s="58"/>
    </row>
    <row r="209" spans="2:14" ht="17.7" x14ac:dyDescent="0.4">
      <c r="B209" s="67" t="s">
        <v>86</v>
      </c>
      <c r="C209" s="64" t="s">
        <v>21</v>
      </c>
      <c r="D209" s="65">
        <f ca="1">K209</f>
        <v>1.6739726027397259E-3</v>
      </c>
      <c r="E209" s="13"/>
      <c r="F209" s="14"/>
      <c r="G209" s="13"/>
      <c r="H209" s="15"/>
      <c r="I209" s="13"/>
      <c r="J209" s="64" t="s">
        <v>90</v>
      </c>
      <c r="K209" s="66">
        <f ca="1">SUM(H214:H235)</f>
        <v>1.6739726027397259E-3</v>
      </c>
    </row>
    <row r="210" spans="2:14" ht="17.7" x14ac:dyDescent="0.4">
      <c r="B210" s="104"/>
      <c r="C210" s="68" t="s">
        <v>153</v>
      </c>
      <c r="D210" s="69">
        <f ca="1">1-D209</f>
        <v>0.99832602739726028</v>
      </c>
      <c r="E210" s="104"/>
      <c r="F210" s="104"/>
      <c r="G210" s="104"/>
      <c r="H210" s="104"/>
      <c r="I210" s="104"/>
      <c r="J210" s="104"/>
      <c r="K210" s="104"/>
      <c r="L210" s="58"/>
      <c r="M210" s="58"/>
      <c r="N210" s="58"/>
    </row>
    <row r="211" spans="2:14" ht="14.95" thickBot="1" x14ac:dyDescent="0.3">
      <c r="B211" s="104"/>
      <c r="C211" s="104"/>
      <c r="D211" s="104"/>
      <c r="E211" s="104"/>
      <c r="F211" s="104"/>
      <c r="G211" s="104"/>
      <c r="H211" s="104"/>
      <c r="I211" s="104"/>
      <c r="J211" s="104"/>
      <c r="K211" s="104"/>
      <c r="L211" s="58"/>
      <c r="M211" s="58"/>
      <c r="N211" s="58"/>
    </row>
    <row r="212" spans="2:14" ht="18.350000000000001" thickBot="1" x14ac:dyDescent="0.3">
      <c r="B212" s="122" t="s">
        <v>13</v>
      </c>
      <c r="C212" s="123"/>
      <c r="D212" s="123"/>
      <c r="E212" s="123"/>
      <c r="F212" s="123"/>
      <c r="G212" s="124"/>
      <c r="H212" s="123"/>
      <c r="I212" s="123"/>
      <c r="J212" s="117" t="s">
        <v>73</v>
      </c>
      <c r="K212" s="109"/>
      <c r="L212" s="652" t="s">
        <v>250</v>
      </c>
      <c r="M212" s="653"/>
      <c r="N212" s="654"/>
    </row>
    <row r="213" spans="2:14" ht="71.349999999999994" thickBot="1" x14ac:dyDescent="0.3">
      <c r="B213" s="219" t="s">
        <v>6</v>
      </c>
      <c r="C213" s="219" t="s">
        <v>12</v>
      </c>
      <c r="D213" s="449" t="s">
        <v>1</v>
      </c>
      <c r="E213" s="451" t="s">
        <v>2</v>
      </c>
      <c r="F213" s="450" t="s">
        <v>3</v>
      </c>
      <c r="G213" s="219" t="s">
        <v>5</v>
      </c>
      <c r="H213" s="449" t="s">
        <v>4</v>
      </c>
      <c r="I213" s="450" t="s">
        <v>10</v>
      </c>
      <c r="J213" s="451" t="s">
        <v>74</v>
      </c>
      <c r="K213" s="450" t="s">
        <v>154</v>
      </c>
      <c r="L213" s="198" t="s">
        <v>243</v>
      </c>
      <c r="M213" s="198" t="s">
        <v>244</v>
      </c>
      <c r="N213" s="198" t="s">
        <v>245</v>
      </c>
    </row>
    <row r="214" spans="2:14" ht="14.95" thickBot="1" x14ac:dyDescent="0.3">
      <c r="B214" s="8">
        <v>1</v>
      </c>
      <c r="C214" s="16" t="s">
        <v>86</v>
      </c>
      <c r="D214" s="51">
        <f t="shared" ref="D214:D235" ca="1" si="30">IFERROR(1/E214,0)</f>
        <v>2</v>
      </c>
      <c r="E214" s="12">
        <f ca="1">IFERROR(OFFSET('Converter Availability Calcs'!$C$43,MATCH(C214,'Converter Availability Calcs'!$B$44:$B$66,0),0),0)</f>
        <v>0.5</v>
      </c>
      <c r="F214" s="17">
        <f ca="1">IFERROR(OFFSET('Converter Availability Calcs'!$D$43,MATCH(C214,'Converter Availability Calcs'!$B$44:$B$66,0),0),0)</f>
        <v>0.61099999999999999</v>
      </c>
      <c r="G214" s="139">
        <f ca="1">IFERROR(OFFSET('Converter Availability Calcs'!$E$43,MATCH(C214,'Converter Availability Calcs'!$B$44:$B$66,0),0),0)</f>
        <v>0.5</v>
      </c>
      <c r="H214" s="9">
        <f t="shared" ref="H214:H235" ca="1" si="31">IFERROR(((B214*D214*F214)/365)*(1-G214),0)</f>
        <v>1.6739726027397259E-3</v>
      </c>
      <c r="I214" s="118">
        <f ca="1">IFERROR(H214/$D$209,0)</f>
        <v>1</v>
      </c>
      <c r="J214" s="115">
        <f t="shared" ref="J214:J235" ca="1" si="32">D214*F214</f>
        <v>1.222</v>
      </c>
      <c r="K214" s="110">
        <f t="shared" ref="K214:K235" ca="1" si="33">J214*G214</f>
        <v>0.61099999999999999</v>
      </c>
      <c r="L214" s="112">
        <f ca="1">SUM(D214:D235)</f>
        <v>2</v>
      </c>
      <c r="M214" s="113">
        <f ca="1">IFERROR(SUM(J214:J235)/L214,0)</f>
        <v>0.61099999999999999</v>
      </c>
      <c r="N214" s="114">
        <f ca="1">IFERROR(SUM(K214:K235)/SUM(J214:J235),0)</f>
        <v>0.5</v>
      </c>
    </row>
    <row r="215" spans="2:14" x14ac:dyDescent="0.25">
      <c r="B215" s="52"/>
      <c r="C215" s="18"/>
      <c r="D215" s="53">
        <f t="shared" ca="1" si="30"/>
        <v>0</v>
      </c>
      <c r="E215" s="54">
        <f ca="1">IFERROR(OFFSET('Converter Availability Calcs'!$C$43,MATCH(C215,'Converter Availability Calcs'!$B$44:$B$66,0),0),0)</f>
        <v>0</v>
      </c>
      <c r="F215" s="19">
        <f ca="1">IFERROR(OFFSET('Converter Availability Calcs'!$D$43,MATCH(C215,'Converter Availability Calcs'!$B$44:$B$66,0),0),0)</f>
        <v>0</v>
      </c>
      <c r="G215" s="140">
        <f ca="1">IFERROR(OFFSET('Converter Availability Calcs'!$E$43,MATCH(C215,'Converter Availability Calcs'!$B$44:$B$66,0),0),0)</f>
        <v>0</v>
      </c>
      <c r="H215" s="10">
        <f t="shared" ca="1" si="31"/>
        <v>0</v>
      </c>
      <c r="I215" s="119">
        <f t="shared" ref="I215:I235" ca="1" si="34">IFERROR(H215/$D$209,0)</f>
        <v>0</v>
      </c>
      <c r="J215" s="115">
        <f t="shared" ca="1" si="32"/>
        <v>0</v>
      </c>
      <c r="K215" s="110">
        <f t="shared" ca="1" si="33"/>
        <v>0</v>
      </c>
      <c r="L215" s="58"/>
      <c r="M215" s="58"/>
      <c r="N215" s="58"/>
    </row>
    <row r="216" spans="2:14" x14ac:dyDescent="0.25">
      <c r="B216" s="52"/>
      <c r="C216" s="18"/>
      <c r="D216" s="53">
        <f t="shared" ca="1" si="30"/>
        <v>0</v>
      </c>
      <c r="E216" s="54">
        <f ca="1">IFERROR(OFFSET('Converter Availability Calcs'!$C$43,MATCH(C216,'Converter Availability Calcs'!$B$44:$B$66,0),0),0)</f>
        <v>0</v>
      </c>
      <c r="F216" s="19">
        <f ca="1">IFERROR(OFFSET('Converter Availability Calcs'!$D$43,MATCH(C216,'Converter Availability Calcs'!$B$44:$B$66,0),0),0)</f>
        <v>0</v>
      </c>
      <c r="G216" s="140">
        <f ca="1">IFERROR(OFFSET('Converter Availability Calcs'!$E$43,MATCH(C216,'Converter Availability Calcs'!$B$44:$B$66,0),0),0)</f>
        <v>0</v>
      </c>
      <c r="H216" s="10">
        <f t="shared" ca="1" si="31"/>
        <v>0</v>
      </c>
      <c r="I216" s="119">
        <f t="shared" ca="1" si="34"/>
        <v>0</v>
      </c>
      <c r="J216" s="115">
        <f t="shared" ca="1" si="32"/>
        <v>0</v>
      </c>
      <c r="K216" s="110">
        <f t="shared" ca="1" si="33"/>
        <v>0</v>
      </c>
      <c r="L216" s="58"/>
      <c r="M216" s="58"/>
      <c r="N216" s="58"/>
    </row>
    <row r="217" spans="2:14" x14ac:dyDescent="0.25">
      <c r="B217" s="52"/>
      <c r="C217" s="18"/>
      <c r="D217" s="53">
        <f t="shared" ca="1" si="30"/>
        <v>0</v>
      </c>
      <c r="E217" s="54">
        <f ca="1">IFERROR(OFFSET('Converter Availability Calcs'!$C$43,MATCH(C217,'Converter Availability Calcs'!$B$44:$B$66,0),0),0)</f>
        <v>0</v>
      </c>
      <c r="F217" s="19">
        <f ca="1">IFERROR(OFFSET('Converter Availability Calcs'!$D$43,MATCH(C217,'Converter Availability Calcs'!$B$44:$B$66,0),0),0)</f>
        <v>0</v>
      </c>
      <c r="G217" s="140">
        <f ca="1">IFERROR(OFFSET('Converter Availability Calcs'!$E$43,MATCH(C217,'Converter Availability Calcs'!$B$44:$B$66,0),0),0)</f>
        <v>0</v>
      </c>
      <c r="H217" s="10">
        <f t="shared" ca="1" si="31"/>
        <v>0</v>
      </c>
      <c r="I217" s="119">
        <f t="shared" ca="1" si="34"/>
        <v>0</v>
      </c>
      <c r="J217" s="115">
        <f t="shared" ca="1" si="32"/>
        <v>0</v>
      </c>
      <c r="K217" s="110">
        <f t="shared" ca="1" si="33"/>
        <v>0</v>
      </c>
      <c r="L217" s="58"/>
      <c r="M217" s="58"/>
      <c r="N217" s="58"/>
    </row>
    <row r="218" spans="2:14" x14ac:dyDescent="0.25">
      <c r="B218" s="52"/>
      <c r="C218" s="18"/>
      <c r="D218" s="53">
        <f t="shared" ca="1" si="30"/>
        <v>0</v>
      </c>
      <c r="E218" s="54">
        <f ca="1">IFERROR(OFFSET('Converter Availability Calcs'!$C$43,MATCH(C218,'Converter Availability Calcs'!$B$44:$B$66,0),0),0)</f>
        <v>0</v>
      </c>
      <c r="F218" s="19">
        <f ca="1">IFERROR(OFFSET('Converter Availability Calcs'!$D$43,MATCH(C218,'Converter Availability Calcs'!$B$44:$B$66,0),0),0)</f>
        <v>0</v>
      </c>
      <c r="G218" s="140">
        <f ca="1">IFERROR(OFFSET('Converter Availability Calcs'!$E$43,MATCH(C218,'Converter Availability Calcs'!$B$44:$B$66,0),0),0)</f>
        <v>0</v>
      </c>
      <c r="H218" s="10">
        <f t="shared" ca="1" si="31"/>
        <v>0</v>
      </c>
      <c r="I218" s="119">
        <f t="shared" ca="1" si="34"/>
        <v>0</v>
      </c>
      <c r="J218" s="115">
        <f t="shared" ca="1" si="32"/>
        <v>0</v>
      </c>
      <c r="K218" s="110">
        <f t="shared" ca="1" si="33"/>
        <v>0</v>
      </c>
      <c r="L218" s="58"/>
      <c r="M218" s="58"/>
      <c r="N218" s="58"/>
    </row>
    <row r="219" spans="2:14" x14ac:dyDescent="0.25">
      <c r="B219" s="52"/>
      <c r="C219" s="18"/>
      <c r="D219" s="53">
        <f t="shared" ca="1" si="30"/>
        <v>0</v>
      </c>
      <c r="E219" s="54">
        <f ca="1">IFERROR(OFFSET('Converter Availability Calcs'!$C$43,MATCH(C219,'Converter Availability Calcs'!$B$44:$B$66,0),0),0)</f>
        <v>0</v>
      </c>
      <c r="F219" s="19">
        <f ca="1">IFERROR(OFFSET('Converter Availability Calcs'!$D$43,MATCH(C219,'Converter Availability Calcs'!$B$44:$B$66,0),0),0)</f>
        <v>0</v>
      </c>
      <c r="G219" s="140">
        <f ca="1">IFERROR(OFFSET('Converter Availability Calcs'!$E$43,MATCH(C219,'Converter Availability Calcs'!$B$44:$B$66,0),0),0)</f>
        <v>0</v>
      </c>
      <c r="H219" s="10">
        <f t="shared" ca="1" si="31"/>
        <v>0</v>
      </c>
      <c r="I219" s="119">
        <f t="shared" ca="1" si="34"/>
        <v>0</v>
      </c>
      <c r="J219" s="115">
        <f t="shared" ca="1" si="32"/>
        <v>0</v>
      </c>
      <c r="K219" s="110">
        <f t="shared" ca="1" si="33"/>
        <v>0</v>
      </c>
      <c r="L219" s="58"/>
      <c r="M219" s="58"/>
      <c r="N219" s="58"/>
    </row>
    <row r="220" spans="2:14" x14ac:dyDescent="0.25">
      <c r="B220" s="52"/>
      <c r="C220" s="18"/>
      <c r="D220" s="53">
        <f t="shared" ca="1" si="30"/>
        <v>0</v>
      </c>
      <c r="E220" s="54">
        <f ca="1">IFERROR(OFFSET('Converter Availability Calcs'!$C$43,MATCH(C220,'Converter Availability Calcs'!$B$44:$B$66,0),0),0)</f>
        <v>0</v>
      </c>
      <c r="F220" s="19">
        <f ca="1">IFERROR(OFFSET('Converter Availability Calcs'!$D$43,MATCH(C220,'Converter Availability Calcs'!$B$44:$B$66,0),0),0)</f>
        <v>0</v>
      </c>
      <c r="G220" s="140">
        <f ca="1">IFERROR(OFFSET('Converter Availability Calcs'!$E$43,MATCH(C220,'Converter Availability Calcs'!$B$44:$B$66,0),0),0)</f>
        <v>0</v>
      </c>
      <c r="H220" s="10">
        <f t="shared" ca="1" si="31"/>
        <v>0</v>
      </c>
      <c r="I220" s="119">
        <f t="shared" ca="1" si="34"/>
        <v>0</v>
      </c>
      <c r="J220" s="115">
        <f t="shared" ca="1" si="32"/>
        <v>0</v>
      </c>
      <c r="K220" s="110">
        <f t="shared" ca="1" si="33"/>
        <v>0</v>
      </c>
      <c r="L220" s="58"/>
      <c r="M220" s="58"/>
      <c r="N220" s="58"/>
    </row>
    <row r="221" spans="2:14" x14ac:dyDescent="0.25">
      <c r="B221" s="52"/>
      <c r="C221" s="18"/>
      <c r="D221" s="53">
        <f t="shared" ca="1" si="30"/>
        <v>0</v>
      </c>
      <c r="E221" s="54">
        <f ca="1">IFERROR(OFFSET('Converter Availability Calcs'!$C$43,MATCH(C221,'Converter Availability Calcs'!$B$44:$B$66,0),0),0)</f>
        <v>0</v>
      </c>
      <c r="F221" s="19">
        <f ca="1">IFERROR(OFFSET('Converter Availability Calcs'!$D$43,MATCH(C221,'Converter Availability Calcs'!$B$44:$B$66,0),0),0)</f>
        <v>0</v>
      </c>
      <c r="G221" s="140">
        <f ca="1">IFERROR(OFFSET('Converter Availability Calcs'!$E$43,MATCH(C221,'Converter Availability Calcs'!$B$44:$B$66,0),0),0)</f>
        <v>0</v>
      </c>
      <c r="H221" s="10">
        <f t="shared" ca="1" si="31"/>
        <v>0</v>
      </c>
      <c r="I221" s="119">
        <f t="shared" ca="1" si="34"/>
        <v>0</v>
      </c>
      <c r="J221" s="115">
        <f t="shared" ca="1" si="32"/>
        <v>0</v>
      </c>
      <c r="K221" s="110">
        <f t="shared" ca="1" si="33"/>
        <v>0</v>
      </c>
      <c r="L221" s="58"/>
      <c r="M221" s="58"/>
      <c r="N221" s="58"/>
    </row>
    <row r="222" spans="2:14" x14ac:dyDescent="0.25">
      <c r="B222" s="52"/>
      <c r="C222" s="18"/>
      <c r="D222" s="53">
        <f t="shared" ca="1" si="30"/>
        <v>0</v>
      </c>
      <c r="E222" s="54">
        <f ca="1">IFERROR(OFFSET('Converter Availability Calcs'!$C$43,MATCH(C222,'Converter Availability Calcs'!$B$44:$B$66,0),0),0)</f>
        <v>0</v>
      </c>
      <c r="F222" s="19">
        <f ca="1">IFERROR(OFFSET('Converter Availability Calcs'!$D$43,MATCH(C222,'Converter Availability Calcs'!$B$44:$B$66,0),0),0)</f>
        <v>0</v>
      </c>
      <c r="G222" s="140">
        <f ca="1">IFERROR(OFFSET('Converter Availability Calcs'!$E$43,MATCH(C222,'Converter Availability Calcs'!$B$44:$B$66,0),0),0)</f>
        <v>0</v>
      </c>
      <c r="H222" s="10">
        <f t="shared" ca="1" si="31"/>
        <v>0</v>
      </c>
      <c r="I222" s="119">
        <f t="shared" ca="1" si="34"/>
        <v>0</v>
      </c>
      <c r="J222" s="115">
        <f t="shared" ca="1" si="32"/>
        <v>0</v>
      </c>
      <c r="K222" s="110">
        <f t="shared" ca="1" si="33"/>
        <v>0</v>
      </c>
      <c r="L222" s="58"/>
      <c r="M222" s="58"/>
      <c r="N222" s="58"/>
    </row>
    <row r="223" spans="2:14" x14ac:dyDescent="0.25">
      <c r="B223" s="52"/>
      <c r="C223" s="18"/>
      <c r="D223" s="53">
        <f t="shared" ca="1" si="30"/>
        <v>0</v>
      </c>
      <c r="E223" s="54">
        <f ca="1">IFERROR(OFFSET('Converter Availability Calcs'!$C$43,MATCH(C223,'Converter Availability Calcs'!$B$44:$B$66,0),0),0)</f>
        <v>0</v>
      </c>
      <c r="F223" s="19">
        <f ca="1">IFERROR(OFFSET('Converter Availability Calcs'!$D$43,MATCH(C223,'Converter Availability Calcs'!$B$44:$B$66,0),0),0)</f>
        <v>0</v>
      </c>
      <c r="G223" s="140">
        <f ca="1">IFERROR(OFFSET('Converter Availability Calcs'!$E$43,MATCH(C223,'Converter Availability Calcs'!$B$44:$B$66,0),0),0)</f>
        <v>0</v>
      </c>
      <c r="H223" s="10">
        <f t="shared" ca="1" si="31"/>
        <v>0</v>
      </c>
      <c r="I223" s="119">
        <f t="shared" ca="1" si="34"/>
        <v>0</v>
      </c>
      <c r="J223" s="115">
        <f t="shared" ca="1" si="32"/>
        <v>0</v>
      </c>
      <c r="K223" s="110">
        <f t="shared" ca="1" si="33"/>
        <v>0</v>
      </c>
      <c r="L223" s="58"/>
      <c r="M223" s="58"/>
      <c r="N223" s="58"/>
    </row>
    <row r="224" spans="2:14" x14ac:dyDescent="0.25">
      <c r="B224" s="52"/>
      <c r="C224" s="18"/>
      <c r="D224" s="53">
        <f t="shared" ca="1" si="30"/>
        <v>0</v>
      </c>
      <c r="E224" s="54">
        <f ca="1">IFERROR(OFFSET('Converter Availability Calcs'!$C$43,MATCH(C224,'Converter Availability Calcs'!$B$44:$B$66,0),0),0)</f>
        <v>0</v>
      </c>
      <c r="F224" s="19">
        <f ca="1">IFERROR(OFFSET('Converter Availability Calcs'!$D$43,MATCH(C224,'Converter Availability Calcs'!$B$44:$B$66,0),0),0)</f>
        <v>0</v>
      </c>
      <c r="G224" s="140">
        <f ca="1">IFERROR(OFFSET('Converter Availability Calcs'!$E$43,MATCH(C224,'Converter Availability Calcs'!$B$44:$B$66,0),0),0)</f>
        <v>0</v>
      </c>
      <c r="H224" s="10">
        <f t="shared" ca="1" si="31"/>
        <v>0</v>
      </c>
      <c r="I224" s="119">
        <f t="shared" ca="1" si="34"/>
        <v>0</v>
      </c>
      <c r="J224" s="115">
        <f t="shared" ca="1" si="32"/>
        <v>0</v>
      </c>
      <c r="K224" s="110">
        <f t="shared" ca="1" si="33"/>
        <v>0</v>
      </c>
      <c r="L224" s="58"/>
      <c r="M224" s="58"/>
      <c r="N224" s="58"/>
    </row>
    <row r="225" spans="2:14" x14ac:dyDescent="0.25">
      <c r="B225" s="52"/>
      <c r="C225" s="18"/>
      <c r="D225" s="53">
        <f t="shared" ca="1" si="30"/>
        <v>0</v>
      </c>
      <c r="E225" s="54">
        <f ca="1">IFERROR(OFFSET('Converter Availability Calcs'!$C$43,MATCH(C225,'Converter Availability Calcs'!$B$44:$B$66,0),0),0)</f>
        <v>0</v>
      </c>
      <c r="F225" s="19">
        <f ca="1">IFERROR(OFFSET('Converter Availability Calcs'!$D$43,MATCH(C225,'Converter Availability Calcs'!$B$44:$B$66,0),0),0)</f>
        <v>0</v>
      </c>
      <c r="G225" s="140">
        <f ca="1">IFERROR(OFFSET('Converter Availability Calcs'!$E$43,MATCH(C225,'Converter Availability Calcs'!$B$44:$B$66,0),0),0)</f>
        <v>0</v>
      </c>
      <c r="H225" s="10">
        <f t="shared" ca="1" si="31"/>
        <v>0</v>
      </c>
      <c r="I225" s="119">
        <f t="shared" ca="1" si="34"/>
        <v>0</v>
      </c>
      <c r="J225" s="115">
        <f t="shared" ca="1" si="32"/>
        <v>0</v>
      </c>
      <c r="K225" s="110">
        <f t="shared" ca="1" si="33"/>
        <v>0</v>
      </c>
      <c r="L225" s="58"/>
      <c r="M225" s="58"/>
      <c r="N225" s="58"/>
    </row>
    <row r="226" spans="2:14" x14ac:dyDescent="0.25">
      <c r="B226" s="52"/>
      <c r="C226" s="18"/>
      <c r="D226" s="53">
        <f t="shared" ca="1" si="30"/>
        <v>0</v>
      </c>
      <c r="E226" s="54">
        <f ca="1">IFERROR(OFFSET('Converter Availability Calcs'!$C$43,MATCH(C226,'Converter Availability Calcs'!$B$44:$B$66,0),0),0)</f>
        <v>0</v>
      </c>
      <c r="F226" s="19">
        <f ca="1">IFERROR(OFFSET('Converter Availability Calcs'!$D$43,MATCH(C226,'Converter Availability Calcs'!$B$44:$B$66,0),0),0)</f>
        <v>0</v>
      </c>
      <c r="G226" s="140">
        <f ca="1">IFERROR(OFFSET('Converter Availability Calcs'!$E$43,MATCH(C226,'Converter Availability Calcs'!$B$44:$B$66,0),0),0)</f>
        <v>0</v>
      </c>
      <c r="H226" s="10">
        <f t="shared" ca="1" si="31"/>
        <v>0</v>
      </c>
      <c r="I226" s="119">
        <f t="shared" ca="1" si="34"/>
        <v>0</v>
      </c>
      <c r="J226" s="115">
        <f t="shared" ca="1" si="32"/>
        <v>0</v>
      </c>
      <c r="K226" s="110">
        <f t="shared" ca="1" si="33"/>
        <v>0</v>
      </c>
      <c r="L226" s="58"/>
      <c r="M226" s="58"/>
      <c r="N226" s="58"/>
    </row>
    <row r="227" spans="2:14" x14ac:dyDescent="0.25">
      <c r="B227" s="52"/>
      <c r="C227" s="18"/>
      <c r="D227" s="53">
        <f t="shared" ca="1" si="30"/>
        <v>0</v>
      </c>
      <c r="E227" s="54">
        <f ca="1">IFERROR(OFFSET('Converter Availability Calcs'!$C$43,MATCH(C227,'Converter Availability Calcs'!$B$44:$B$66,0),0),0)</f>
        <v>0</v>
      </c>
      <c r="F227" s="19">
        <f ca="1">IFERROR(OFFSET('Converter Availability Calcs'!$D$43,MATCH(C227,'Converter Availability Calcs'!$B$44:$B$66,0),0),0)</f>
        <v>0</v>
      </c>
      <c r="G227" s="140">
        <f ca="1">IFERROR(OFFSET('Converter Availability Calcs'!$E$43,MATCH(C227,'Converter Availability Calcs'!$B$44:$B$66,0),0),0)</f>
        <v>0</v>
      </c>
      <c r="H227" s="10">
        <f t="shared" ca="1" si="31"/>
        <v>0</v>
      </c>
      <c r="I227" s="119">
        <f t="shared" ca="1" si="34"/>
        <v>0</v>
      </c>
      <c r="J227" s="115">
        <f t="shared" ca="1" si="32"/>
        <v>0</v>
      </c>
      <c r="K227" s="110">
        <f t="shared" ca="1" si="33"/>
        <v>0</v>
      </c>
      <c r="L227" s="58"/>
      <c r="M227" s="58"/>
      <c r="N227" s="58"/>
    </row>
    <row r="228" spans="2:14" x14ac:dyDescent="0.25">
      <c r="B228" s="52"/>
      <c r="C228" s="18"/>
      <c r="D228" s="53">
        <f t="shared" ca="1" si="30"/>
        <v>0</v>
      </c>
      <c r="E228" s="54">
        <f ca="1">IFERROR(OFFSET('Converter Availability Calcs'!$C$43,MATCH(C228,'Converter Availability Calcs'!$B$44:$B$66,0),0),0)</f>
        <v>0</v>
      </c>
      <c r="F228" s="19">
        <f ca="1">IFERROR(OFFSET('Converter Availability Calcs'!$D$43,MATCH(C228,'Converter Availability Calcs'!$B$44:$B$66,0),0),0)</f>
        <v>0</v>
      </c>
      <c r="G228" s="140">
        <f ca="1">IFERROR(OFFSET('Converter Availability Calcs'!$E$43,MATCH(C228,'Converter Availability Calcs'!$B$44:$B$66,0),0),0)</f>
        <v>0</v>
      </c>
      <c r="H228" s="10">
        <f t="shared" ca="1" si="31"/>
        <v>0</v>
      </c>
      <c r="I228" s="119">
        <f t="shared" ca="1" si="34"/>
        <v>0</v>
      </c>
      <c r="J228" s="115">
        <f t="shared" ca="1" si="32"/>
        <v>0</v>
      </c>
      <c r="K228" s="110">
        <f t="shared" ca="1" si="33"/>
        <v>0</v>
      </c>
      <c r="L228" s="58"/>
      <c r="M228" s="58"/>
      <c r="N228" s="58"/>
    </row>
    <row r="229" spans="2:14" x14ac:dyDescent="0.25">
      <c r="B229" s="52"/>
      <c r="C229" s="18"/>
      <c r="D229" s="53">
        <f t="shared" ca="1" si="30"/>
        <v>0</v>
      </c>
      <c r="E229" s="54">
        <f ca="1">IFERROR(OFFSET('Converter Availability Calcs'!$C$43,MATCH(C229,'Converter Availability Calcs'!$B$44:$B$66,0),0),0)</f>
        <v>0</v>
      </c>
      <c r="F229" s="19">
        <f ca="1">IFERROR(OFFSET('Converter Availability Calcs'!$D$43,MATCH(C229,'Converter Availability Calcs'!$B$44:$B$66,0),0),0)</f>
        <v>0</v>
      </c>
      <c r="G229" s="140">
        <f ca="1">IFERROR(OFFSET('Converter Availability Calcs'!$E$43,MATCH(C229,'Converter Availability Calcs'!$B$44:$B$66,0),0),0)</f>
        <v>0</v>
      </c>
      <c r="H229" s="10">
        <f t="shared" ca="1" si="31"/>
        <v>0</v>
      </c>
      <c r="I229" s="119">
        <f t="shared" ca="1" si="34"/>
        <v>0</v>
      </c>
      <c r="J229" s="115">
        <f t="shared" ca="1" si="32"/>
        <v>0</v>
      </c>
      <c r="K229" s="110">
        <f t="shared" ca="1" si="33"/>
        <v>0</v>
      </c>
      <c r="L229" s="58"/>
      <c r="M229" s="58"/>
      <c r="N229" s="58"/>
    </row>
    <row r="230" spans="2:14" x14ac:dyDescent="0.25">
      <c r="B230" s="52"/>
      <c r="C230" s="18"/>
      <c r="D230" s="53">
        <f t="shared" ca="1" si="30"/>
        <v>0</v>
      </c>
      <c r="E230" s="54">
        <f ca="1">IFERROR(OFFSET('Converter Availability Calcs'!$C$43,MATCH(C230,'Converter Availability Calcs'!$B$44:$B$66,0),0),0)</f>
        <v>0</v>
      </c>
      <c r="F230" s="19">
        <f ca="1">IFERROR(OFFSET('Converter Availability Calcs'!$D$43,MATCH(C230,'Converter Availability Calcs'!$B$44:$B$66,0),0),0)</f>
        <v>0</v>
      </c>
      <c r="G230" s="140">
        <f ca="1">IFERROR(OFFSET('Converter Availability Calcs'!$E$43,MATCH(C230,'Converter Availability Calcs'!$B$44:$B$66,0),0),0)</f>
        <v>0</v>
      </c>
      <c r="H230" s="10">
        <f t="shared" ca="1" si="31"/>
        <v>0</v>
      </c>
      <c r="I230" s="119">
        <f t="shared" ca="1" si="34"/>
        <v>0</v>
      </c>
      <c r="J230" s="115">
        <f t="shared" ca="1" si="32"/>
        <v>0</v>
      </c>
      <c r="K230" s="110">
        <f t="shared" ca="1" si="33"/>
        <v>0</v>
      </c>
      <c r="L230" s="58"/>
      <c r="M230" s="58"/>
      <c r="N230" s="58"/>
    </row>
    <row r="231" spans="2:14" x14ac:dyDescent="0.25">
      <c r="B231" s="52"/>
      <c r="C231" s="18"/>
      <c r="D231" s="53">
        <f t="shared" ca="1" si="30"/>
        <v>0</v>
      </c>
      <c r="E231" s="54">
        <f ca="1">IFERROR(OFFSET('Converter Availability Calcs'!$C$43,MATCH(C231,'Converter Availability Calcs'!$B$44:$B$66,0),0),0)</f>
        <v>0</v>
      </c>
      <c r="F231" s="19">
        <f ca="1">IFERROR(OFFSET('Converter Availability Calcs'!$D$43,MATCH(C231,'Converter Availability Calcs'!$B$44:$B$66,0),0),0)</f>
        <v>0</v>
      </c>
      <c r="G231" s="140">
        <f ca="1">IFERROR(OFFSET('Converter Availability Calcs'!$E$43,MATCH(C231,'Converter Availability Calcs'!$B$44:$B$66,0),0),0)</f>
        <v>0</v>
      </c>
      <c r="H231" s="10">
        <f t="shared" ca="1" si="31"/>
        <v>0</v>
      </c>
      <c r="I231" s="119">
        <f t="shared" ca="1" si="34"/>
        <v>0</v>
      </c>
      <c r="J231" s="115">
        <f t="shared" ca="1" si="32"/>
        <v>0</v>
      </c>
      <c r="K231" s="110">
        <f t="shared" ca="1" si="33"/>
        <v>0</v>
      </c>
      <c r="L231" s="58"/>
      <c r="M231" s="58"/>
      <c r="N231" s="58"/>
    </row>
    <row r="232" spans="2:14" x14ac:dyDescent="0.25">
      <c r="B232" s="52"/>
      <c r="C232" s="18"/>
      <c r="D232" s="53">
        <f t="shared" ca="1" si="30"/>
        <v>0</v>
      </c>
      <c r="E232" s="54">
        <f ca="1">IFERROR(OFFSET('Converter Availability Calcs'!$C$43,MATCH(C232,'Converter Availability Calcs'!$B$44:$B$66,0),0),0)</f>
        <v>0</v>
      </c>
      <c r="F232" s="19">
        <f ca="1">IFERROR(OFFSET('Converter Availability Calcs'!$D$43,MATCH(C232,'Converter Availability Calcs'!$B$44:$B$66,0),0),0)</f>
        <v>0</v>
      </c>
      <c r="G232" s="140">
        <f ca="1">IFERROR(OFFSET('Converter Availability Calcs'!$E$43,MATCH(C232,'Converter Availability Calcs'!$B$44:$B$66,0),0),0)</f>
        <v>0</v>
      </c>
      <c r="H232" s="10">
        <f t="shared" ca="1" si="31"/>
        <v>0</v>
      </c>
      <c r="I232" s="119">
        <f t="shared" ca="1" si="34"/>
        <v>0</v>
      </c>
      <c r="J232" s="115">
        <f t="shared" ca="1" si="32"/>
        <v>0</v>
      </c>
      <c r="K232" s="110">
        <f t="shared" ca="1" si="33"/>
        <v>0</v>
      </c>
      <c r="L232" s="58"/>
      <c r="M232" s="58"/>
      <c r="N232" s="58"/>
    </row>
    <row r="233" spans="2:14" x14ac:dyDescent="0.25">
      <c r="B233" s="52"/>
      <c r="C233" s="18"/>
      <c r="D233" s="53">
        <f t="shared" ca="1" si="30"/>
        <v>0</v>
      </c>
      <c r="E233" s="54">
        <f ca="1">IFERROR(OFFSET('Converter Availability Calcs'!$C$43,MATCH(C233,'Converter Availability Calcs'!$B$44:$B$66,0),0),0)</f>
        <v>0</v>
      </c>
      <c r="F233" s="19">
        <f ca="1">IFERROR(OFFSET('Converter Availability Calcs'!$D$43,MATCH(C233,'Converter Availability Calcs'!$B$44:$B$66,0),0),0)</f>
        <v>0</v>
      </c>
      <c r="G233" s="140">
        <f ca="1">IFERROR(OFFSET('Converter Availability Calcs'!$E$43,MATCH(C233,'Converter Availability Calcs'!$B$44:$B$66,0),0),0)</f>
        <v>0</v>
      </c>
      <c r="H233" s="10">
        <f t="shared" ca="1" si="31"/>
        <v>0</v>
      </c>
      <c r="I233" s="119">
        <f t="shared" ca="1" si="34"/>
        <v>0</v>
      </c>
      <c r="J233" s="115">
        <f t="shared" ca="1" si="32"/>
        <v>0</v>
      </c>
      <c r="K233" s="110">
        <f t="shared" ca="1" si="33"/>
        <v>0</v>
      </c>
      <c r="L233" s="58"/>
      <c r="M233" s="58"/>
      <c r="N233" s="58"/>
    </row>
    <row r="234" spans="2:14" x14ac:dyDescent="0.25">
      <c r="B234" s="52"/>
      <c r="C234" s="18"/>
      <c r="D234" s="53">
        <f t="shared" ca="1" si="30"/>
        <v>0</v>
      </c>
      <c r="E234" s="54">
        <f ca="1">IFERROR(OFFSET('Converter Availability Calcs'!$C$43,MATCH(C234,'Converter Availability Calcs'!$B$44:$B$66,0),0),0)</f>
        <v>0</v>
      </c>
      <c r="F234" s="19">
        <f ca="1">IFERROR(OFFSET('Converter Availability Calcs'!$D$43,MATCH(C234,'Converter Availability Calcs'!$B$44:$B$66,0),0),0)</f>
        <v>0</v>
      </c>
      <c r="G234" s="140">
        <f ca="1">IFERROR(OFFSET('Converter Availability Calcs'!$E$43,MATCH(C234,'Converter Availability Calcs'!$B$44:$B$66,0),0),0)</f>
        <v>0</v>
      </c>
      <c r="H234" s="10">
        <f t="shared" ca="1" si="31"/>
        <v>0</v>
      </c>
      <c r="I234" s="119">
        <f t="shared" ca="1" si="34"/>
        <v>0</v>
      </c>
      <c r="J234" s="115">
        <f t="shared" ca="1" si="32"/>
        <v>0</v>
      </c>
      <c r="K234" s="110">
        <f t="shared" ca="1" si="33"/>
        <v>0</v>
      </c>
      <c r="L234" s="58"/>
      <c r="M234" s="58"/>
      <c r="N234" s="58"/>
    </row>
    <row r="235" spans="2:14" ht="14.95" thickBot="1" x14ac:dyDescent="0.3">
      <c r="B235" s="55"/>
      <c r="C235" s="20"/>
      <c r="D235" s="56">
        <f t="shared" ca="1" si="30"/>
        <v>0</v>
      </c>
      <c r="E235" s="57">
        <f ca="1">IFERROR(OFFSET('Converter Availability Calcs'!$C$43,MATCH(C235,'Converter Availability Calcs'!$B$44:$B$66,0),0),0)</f>
        <v>0</v>
      </c>
      <c r="F235" s="21">
        <f ca="1">IFERROR(OFFSET('Converter Availability Calcs'!$D$43,MATCH(C235,'Converter Availability Calcs'!$B$44:$B$66,0),0),0)</f>
        <v>0</v>
      </c>
      <c r="G235" s="141">
        <f ca="1">IFERROR(OFFSET('Converter Availability Calcs'!$E$43,MATCH(C235,'Converter Availability Calcs'!$B$44:$B$66,0),0),0)</f>
        <v>0</v>
      </c>
      <c r="H235" s="11">
        <f t="shared" ca="1" si="31"/>
        <v>0</v>
      </c>
      <c r="I235" s="120">
        <f t="shared" ca="1" si="34"/>
        <v>0</v>
      </c>
      <c r="J235" s="116">
        <f t="shared" ca="1" si="32"/>
        <v>0</v>
      </c>
      <c r="K235" s="111">
        <f t="shared" ca="1" si="33"/>
        <v>0</v>
      </c>
      <c r="L235" s="58"/>
      <c r="M235" s="58"/>
      <c r="N235" s="58"/>
    </row>
    <row r="236" spans="2:14" x14ac:dyDescent="0.25">
      <c r="B236" s="104"/>
      <c r="C236" s="104"/>
      <c r="D236" s="104"/>
      <c r="E236" s="104"/>
      <c r="F236" s="104"/>
      <c r="G236" s="104"/>
      <c r="H236" s="104"/>
      <c r="I236" s="104"/>
      <c r="J236" s="104"/>
      <c r="K236" s="104"/>
      <c r="L236" s="58"/>
      <c r="M236" s="58"/>
      <c r="N236" s="58"/>
    </row>
    <row r="237" spans="2:14" x14ac:dyDescent="0.25">
      <c r="B237" s="104"/>
      <c r="C237" s="104"/>
      <c r="D237" s="104"/>
      <c r="E237" s="104"/>
      <c r="F237" s="104"/>
      <c r="G237" s="104"/>
      <c r="H237" s="104"/>
      <c r="I237" s="104"/>
      <c r="J237" s="104"/>
      <c r="K237" s="104"/>
      <c r="L237" s="58"/>
      <c r="M237" s="58"/>
      <c r="N237" s="58"/>
    </row>
    <row r="238" spans="2:14" x14ac:dyDescent="0.25">
      <c r="B238" s="104"/>
      <c r="C238" s="104"/>
      <c r="D238" s="104"/>
      <c r="E238" s="104"/>
      <c r="F238" s="104"/>
      <c r="G238" s="104"/>
      <c r="H238" s="104"/>
      <c r="I238" s="104"/>
      <c r="J238" s="104"/>
      <c r="K238" s="104"/>
      <c r="L238" s="58"/>
      <c r="M238" s="58"/>
      <c r="N238" s="58"/>
    </row>
    <row r="239" spans="2:14" x14ac:dyDescent="0.25">
      <c r="B239" s="104"/>
      <c r="C239" s="104"/>
      <c r="D239" s="104"/>
      <c r="E239" s="104"/>
      <c r="F239" s="104"/>
      <c r="G239" s="104"/>
      <c r="H239" s="104"/>
      <c r="I239" s="104"/>
      <c r="J239" s="104"/>
      <c r="K239" s="104"/>
      <c r="L239" s="58"/>
      <c r="M239" s="58"/>
      <c r="N239" s="58"/>
    </row>
    <row r="240" spans="2:14" x14ac:dyDescent="0.25">
      <c r="B240" s="104"/>
      <c r="C240" s="104"/>
      <c r="D240" s="104"/>
      <c r="E240" s="104"/>
      <c r="F240" s="104"/>
      <c r="G240" s="104"/>
      <c r="H240" s="104"/>
      <c r="I240" s="104"/>
      <c r="J240" s="104"/>
      <c r="K240" s="104"/>
      <c r="L240" s="58"/>
      <c r="M240" s="58"/>
      <c r="N240" s="58"/>
    </row>
    <row r="241" spans="2:14" x14ac:dyDescent="0.25">
      <c r="B241" s="104"/>
      <c r="C241" s="104"/>
      <c r="D241" s="104"/>
      <c r="E241" s="104"/>
      <c r="F241" s="104"/>
      <c r="G241" s="104"/>
      <c r="H241" s="104"/>
      <c r="I241" s="104"/>
      <c r="J241" s="104"/>
      <c r="K241" s="104"/>
      <c r="L241" s="58"/>
      <c r="M241" s="58"/>
      <c r="N241" s="58"/>
    </row>
    <row r="242" spans="2:14" x14ac:dyDescent="0.25">
      <c r="B242" s="104"/>
      <c r="C242" s="104"/>
      <c r="D242" s="104"/>
      <c r="E242" s="104"/>
      <c r="F242" s="104"/>
      <c r="G242" s="104"/>
      <c r="H242" s="104"/>
      <c r="I242" s="104"/>
      <c r="J242" s="104"/>
      <c r="K242" s="104"/>
      <c r="L242" s="58"/>
      <c r="M242" s="58"/>
      <c r="N242" s="58"/>
    </row>
    <row r="243" spans="2:14" ht="17.7" x14ac:dyDescent="0.4">
      <c r="B243" s="67" t="s">
        <v>87</v>
      </c>
      <c r="C243" s="64" t="s">
        <v>21</v>
      </c>
      <c r="D243" s="65">
        <f ca="1">K243</f>
        <v>3.3506849315068496E-3</v>
      </c>
      <c r="E243" s="13"/>
      <c r="F243" s="14"/>
      <c r="G243" s="13"/>
      <c r="H243" s="15"/>
      <c r="I243" s="13"/>
      <c r="J243" s="64" t="s">
        <v>90</v>
      </c>
      <c r="K243" s="66">
        <f ca="1">SUM(H248:H269)</f>
        <v>3.3506849315068496E-3</v>
      </c>
    </row>
    <row r="244" spans="2:14" ht="17.7" x14ac:dyDescent="0.4">
      <c r="B244" s="104"/>
      <c r="C244" s="68" t="s">
        <v>153</v>
      </c>
      <c r="D244" s="69">
        <f ca="1">1-D243</f>
        <v>0.99664931506849319</v>
      </c>
      <c r="E244" s="104"/>
      <c r="F244" s="104"/>
      <c r="G244" s="104"/>
      <c r="H244" s="104"/>
      <c r="I244" s="104"/>
      <c r="J244" s="104"/>
      <c r="K244" s="104"/>
      <c r="L244" s="58"/>
      <c r="M244" s="58"/>
      <c r="N244" s="58"/>
    </row>
    <row r="245" spans="2:14" ht="14.95" thickBot="1" x14ac:dyDescent="0.3">
      <c r="B245" s="104"/>
      <c r="C245" s="104"/>
      <c r="D245" s="104"/>
      <c r="E245" s="104"/>
      <c r="F245" s="104"/>
      <c r="G245" s="104"/>
      <c r="H245" s="104"/>
      <c r="I245" s="104"/>
      <c r="J245" s="104"/>
      <c r="K245" s="104"/>
      <c r="L245" s="58"/>
      <c r="M245" s="58"/>
      <c r="N245" s="58"/>
    </row>
    <row r="246" spans="2:14" ht="18.350000000000001" thickBot="1" x14ac:dyDescent="0.3">
      <c r="B246" s="122" t="s">
        <v>13</v>
      </c>
      <c r="C246" s="123"/>
      <c r="D246" s="123"/>
      <c r="E246" s="123"/>
      <c r="F246" s="123"/>
      <c r="G246" s="124"/>
      <c r="H246" s="123"/>
      <c r="I246" s="123"/>
      <c r="J246" s="117" t="s">
        <v>73</v>
      </c>
      <c r="K246" s="109"/>
      <c r="L246" s="652" t="s">
        <v>250</v>
      </c>
      <c r="M246" s="653"/>
      <c r="N246" s="654"/>
    </row>
    <row r="247" spans="2:14" ht="71.349999999999994" thickBot="1" x14ac:dyDescent="0.3">
      <c r="B247" s="219" t="s">
        <v>6</v>
      </c>
      <c r="C247" s="219" t="s">
        <v>12</v>
      </c>
      <c r="D247" s="449" t="s">
        <v>1</v>
      </c>
      <c r="E247" s="451" t="s">
        <v>155</v>
      </c>
      <c r="F247" s="450" t="s">
        <v>15</v>
      </c>
      <c r="G247" s="219" t="s">
        <v>5</v>
      </c>
      <c r="H247" s="449" t="s">
        <v>4</v>
      </c>
      <c r="I247" s="450" t="s">
        <v>10</v>
      </c>
      <c r="J247" s="451" t="s">
        <v>74</v>
      </c>
      <c r="K247" s="450" t="s">
        <v>154</v>
      </c>
      <c r="L247" s="198" t="s">
        <v>243</v>
      </c>
      <c r="M247" s="198" t="s">
        <v>244</v>
      </c>
      <c r="N247" s="198" t="s">
        <v>245</v>
      </c>
    </row>
    <row r="248" spans="2:14" ht="14.95" thickBot="1" x14ac:dyDescent="0.3">
      <c r="B248" s="8">
        <v>1</v>
      </c>
      <c r="C248" s="16" t="s">
        <v>87</v>
      </c>
      <c r="D248" s="51">
        <f t="shared" ref="D248:D269" ca="1" si="35">IFERROR(1/E248,0)</f>
        <v>2</v>
      </c>
      <c r="E248" s="12">
        <f ca="1">IFERROR(OFFSET('Converter Availability Calcs'!$C$43,MATCH(C248,'Converter Availability Calcs'!$B$44:$B$66,0),0),0)</f>
        <v>0.5</v>
      </c>
      <c r="F248" s="17">
        <f ca="1">IFERROR(OFFSET('Converter Availability Calcs'!$D$43,MATCH(C248,'Converter Availability Calcs'!$B$44:$B$66,0),0),0)</f>
        <v>1.2230000000000001</v>
      </c>
      <c r="G248" s="139">
        <f ca="1">IFERROR(OFFSET('Converter Availability Calcs'!$E$43,MATCH(C248,'Converter Availability Calcs'!$B$44:$B$66,0),0),0)</f>
        <v>0.5</v>
      </c>
      <c r="H248" s="9">
        <f t="shared" ref="H248:H269" ca="1" si="36">IFERROR(((B248*D248*F248)/365)*(1-G248),0)</f>
        <v>3.3506849315068496E-3</v>
      </c>
      <c r="I248" s="118">
        <f ca="1">IFERROR(H248/$D$243,0)</f>
        <v>1</v>
      </c>
      <c r="J248" s="115">
        <f t="shared" ref="J248:J269" ca="1" si="37">D248*F248</f>
        <v>2.4460000000000002</v>
      </c>
      <c r="K248" s="110">
        <f t="shared" ref="K248:K269" ca="1" si="38">J248*G248</f>
        <v>1.2230000000000001</v>
      </c>
      <c r="L248" s="112">
        <f ca="1">SUM(D248:D269)</f>
        <v>2</v>
      </c>
      <c r="M248" s="113">
        <f ca="1">IFERROR(SUM(J248:J269)/L248,0)</f>
        <v>1.2230000000000001</v>
      </c>
      <c r="N248" s="114">
        <f ca="1">IFERROR(SUM(K248:K269)/SUM(J248:J269),0)</f>
        <v>0.5</v>
      </c>
    </row>
    <row r="249" spans="2:14" x14ac:dyDescent="0.25">
      <c r="B249" s="52"/>
      <c r="C249" s="18"/>
      <c r="D249" s="53">
        <f t="shared" ca="1" si="35"/>
        <v>0</v>
      </c>
      <c r="E249" s="54">
        <f ca="1">IFERROR(OFFSET('Converter Availability Calcs'!$C$43,MATCH(C249,'Converter Availability Calcs'!$B$44:$B$66,0),0),0)</f>
        <v>0</v>
      </c>
      <c r="F249" s="19">
        <f ca="1">IFERROR(OFFSET('Converter Availability Calcs'!$D$43,MATCH(C249,'Converter Availability Calcs'!$B$44:$B$66,0),0),0)</f>
        <v>0</v>
      </c>
      <c r="G249" s="140">
        <f ca="1">IFERROR(OFFSET('Converter Availability Calcs'!$E$43,MATCH(C249,'Converter Availability Calcs'!$B$44:$B$66,0),0),0)</f>
        <v>0</v>
      </c>
      <c r="H249" s="10">
        <f t="shared" ca="1" si="36"/>
        <v>0</v>
      </c>
      <c r="I249" s="119">
        <f t="shared" ref="I249:I269" ca="1" si="39">IFERROR(H249/$D$243,0)</f>
        <v>0</v>
      </c>
      <c r="J249" s="115">
        <f t="shared" ca="1" si="37"/>
        <v>0</v>
      </c>
      <c r="K249" s="110">
        <f t="shared" ca="1" si="38"/>
        <v>0</v>
      </c>
      <c r="L249" s="58"/>
      <c r="M249" s="58"/>
      <c r="N249" s="58"/>
    </row>
    <row r="250" spans="2:14" x14ac:dyDescent="0.25">
      <c r="B250" s="52"/>
      <c r="C250" s="18"/>
      <c r="D250" s="53">
        <f t="shared" ca="1" si="35"/>
        <v>0</v>
      </c>
      <c r="E250" s="54">
        <f ca="1">IFERROR(OFFSET('Converter Availability Calcs'!$C$43,MATCH(C250,'Converter Availability Calcs'!$B$44:$B$66,0),0),0)</f>
        <v>0</v>
      </c>
      <c r="F250" s="19">
        <f ca="1">IFERROR(OFFSET('Converter Availability Calcs'!$D$43,MATCH(C250,'Converter Availability Calcs'!$B$44:$B$66,0),0),0)</f>
        <v>0</v>
      </c>
      <c r="G250" s="140">
        <f ca="1">IFERROR(OFFSET('Converter Availability Calcs'!$E$43,MATCH(C250,'Converter Availability Calcs'!$B$44:$B$66,0),0),0)</f>
        <v>0</v>
      </c>
      <c r="H250" s="10">
        <f t="shared" ca="1" si="36"/>
        <v>0</v>
      </c>
      <c r="I250" s="119">
        <f t="shared" ca="1" si="39"/>
        <v>0</v>
      </c>
      <c r="J250" s="115">
        <f t="shared" ca="1" si="37"/>
        <v>0</v>
      </c>
      <c r="K250" s="110">
        <f t="shared" ca="1" si="38"/>
        <v>0</v>
      </c>
      <c r="L250" s="58"/>
      <c r="M250" s="58"/>
      <c r="N250" s="58"/>
    </row>
    <row r="251" spans="2:14" x14ac:dyDescent="0.25">
      <c r="B251" s="52"/>
      <c r="C251" s="18"/>
      <c r="D251" s="53">
        <f t="shared" ca="1" si="35"/>
        <v>0</v>
      </c>
      <c r="E251" s="54">
        <f ca="1">IFERROR(OFFSET('Converter Availability Calcs'!$C$43,MATCH(C251,'Converter Availability Calcs'!$B$44:$B$66,0),0),0)</f>
        <v>0</v>
      </c>
      <c r="F251" s="19">
        <f ca="1">IFERROR(OFFSET('Converter Availability Calcs'!$D$43,MATCH(C251,'Converter Availability Calcs'!$B$44:$B$66,0),0),0)</f>
        <v>0</v>
      </c>
      <c r="G251" s="140">
        <f ca="1">IFERROR(OFFSET('Converter Availability Calcs'!$E$43,MATCH(C251,'Converter Availability Calcs'!$B$44:$B$66,0),0),0)</f>
        <v>0</v>
      </c>
      <c r="H251" s="10">
        <f t="shared" ca="1" si="36"/>
        <v>0</v>
      </c>
      <c r="I251" s="119">
        <f t="shared" ca="1" si="39"/>
        <v>0</v>
      </c>
      <c r="J251" s="115">
        <f t="shared" ca="1" si="37"/>
        <v>0</v>
      </c>
      <c r="K251" s="110">
        <f t="shared" ca="1" si="38"/>
        <v>0</v>
      </c>
      <c r="L251" s="58"/>
      <c r="M251" s="58"/>
      <c r="N251" s="58"/>
    </row>
    <row r="252" spans="2:14" x14ac:dyDescent="0.25">
      <c r="B252" s="52"/>
      <c r="C252" s="18"/>
      <c r="D252" s="53">
        <f t="shared" ca="1" si="35"/>
        <v>0</v>
      </c>
      <c r="E252" s="54">
        <f ca="1">IFERROR(OFFSET('Converter Availability Calcs'!$C$43,MATCH(C252,'Converter Availability Calcs'!$B$44:$B$66,0),0),0)</f>
        <v>0</v>
      </c>
      <c r="F252" s="19">
        <f ca="1">IFERROR(OFFSET('Converter Availability Calcs'!$D$43,MATCH(C252,'Converter Availability Calcs'!$B$44:$B$66,0),0),0)</f>
        <v>0</v>
      </c>
      <c r="G252" s="140">
        <f ca="1">IFERROR(OFFSET('Converter Availability Calcs'!$E$43,MATCH(C252,'Converter Availability Calcs'!$B$44:$B$66,0),0),0)</f>
        <v>0</v>
      </c>
      <c r="H252" s="10">
        <f t="shared" ca="1" si="36"/>
        <v>0</v>
      </c>
      <c r="I252" s="119">
        <f t="shared" ca="1" si="39"/>
        <v>0</v>
      </c>
      <c r="J252" s="115">
        <f t="shared" ca="1" si="37"/>
        <v>0</v>
      </c>
      <c r="K252" s="110">
        <f t="shared" ca="1" si="38"/>
        <v>0</v>
      </c>
      <c r="L252" s="58"/>
      <c r="M252" s="58"/>
      <c r="N252" s="58"/>
    </row>
    <row r="253" spans="2:14" x14ac:dyDescent="0.25">
      <c r="B253" s="52"/>
      <c r="C253" s="18"/>
      <c r="D253" s="53">
        <f t="shared" ca="1" si="35"/>
        <v>0</v>
      </c>
      <c r="E253" s="54">
        <f ca="1">IFERROR(OFFSET('Converter Availability Calcs'!$C$43,MATCH(C253,'Converter Availability Calcs'!$B$44:$B$66,0),0),0)</f>
        <v>0</v>
      </c>
      <c r="F253" s="19">
        <f ca="1">IFERROR(OFFSET('Converter Availability Calcs'!$D$43,MATCH(C253,'Converter Availability Calcs'!$B$44:$B$66,0),0),0)</f>
        <v>0</v>
      </c>
      <c r="G253" s="140">
        <f ca="1">IFERROR(OFFSET('Converter Availability Calcs'!$E$43,MATCH(C253,'Converter Availability Calcs'!$B$44:$B$66,0),0),0)</f>
        <v>0</v>
      </c>
      <c r="H253" s="10">
        <f t="shared" ca="1" si="36"/>
        <v>0</v>
      </c>
      <c r="I253" s="119">
        <f t="shared" ca="1" si="39"/>
        <v>0</v>
      </c>
      <c r="J253" s="115">
        <f t="shared" ca="1" si="37"/>
        <v>0</v>
      </c>
      <c r="K253" s="110">
        <f t="shared" ca="1" si="38"/>
        <v>0</v>
      </c>
      <c r="L253" s="58"/>
      <c r="M253" s="58"/>
      <c r="N253" s="58"/>
    </row>
    <row r="254" spans="2:14" x14ac:dyDescent="0.25">
      <c r="B254" s="52"/>
      <c r="C254" s="18"/>
      <c r="D254" s="53">
        <f t="shared" ca="1" si="35"/>
        <v>0</v>
      </c>
      <c r="E254" s="54">
        <f ca="1">IFERROR(OFFSET('Converter Availability Calcs'!$C$43,MATCH(C254,'Converter Availability Calcs'!$B$44:$B$66,0),0),0)</f>
        <v>0</v>
      </c>
      <c r="F254" s="19">
        <f ca="1">IFERROR(OFFSET('Converter Availability Calcs'!$D$43,MATCH(C254,'Converter Availability Calcs'!$B$44:$B$66,0),0),0)</f>
        <v>0</v>
      </c>
      <c r="G254" s="140">
        <f ca="1">IFERROR(OFFSET('Converter Availability Calcs'!$E$43,MATCH(C254,'Converter Availability Calcs'!$B$44:$B$66,0),0),0)</f>
        <v>0</v>
      </c>
      <c r="H254" s="10">
        <f t="shared" ca="1" si="36"/>
        <v>0</v>
      </c>
      <c r="I254" s="119">
        <f t="shared" ca="1" si="39"/>
        <v>0</v>
      </c>
      <c r="J254" s="115">
        <f t="shared" ca="1" si="37"/>
        <v>0</v>
      </c>
      <c r="K254" s="110">
        <f t="shared" ca="1" si="38"/>
        <v>0</v>
      </c>
      <c r="L254" s="58"/>
      <c r="M254" s="58"/>
      <c r="N254" s="58"/>
    </row>
    <row r="255" spans="2:14" x14ac:dyDescent="0.25">
      <c r="B255" s="52"/>
      <c r="C255" s="18"/>
      <c r="D255" s="53">
        <f t="shared" ca="1" si="35"/>
        <v>0</v>
      </c>
      <c r="E255" s="54">
        <f ca="1">IFERROR(OFFSET('Converter Availability Calcs'!$C$43,MATCH(C255,'Converter Availability Calcs'!$B$44:$B$66,0),0),0)</f>
        <v>0</v>
      </c>
      <c r="F255" s="19">
        <f ca="1">IFERROR(OFFSET('Converter Availability Calcs'!$D$43,MATCH(C255,'Converter Availability Calcs'!$B$44:$B$66,0),0),0)</f>
        <v>0</v>
      </c>
      <c r="G255" s="140">
        <f ca="1">IFERROR(OFFSET('Converter Availability Calcs'!$E$43,MATCH(C255,'Converter Availability Calcs'!$B$44:$B$66,0),0),0)</f>
        <v>0</v>
      </c>
      <c r="H255" s="10">
        <f t="shared" ca="1" si="36"/>
        <v>0</v>
      </c>
      <c r="I255" s="119">
        <f t="shared" ca="1" si="39"/>
        <v>0</v>
      </c>
      <c r="J255" s="115">
        <f t="shared" ca="1" si="37"/>
        <v>0</v>
      </c>
      <c r="K255" s="110">
        <f t="shared" ca="1" si="38"/>
        <v>0</v>
      </c>
      <c r="L255" s="58"/>
      <c r="M255" s="58"/>
      <c r="N255" s="58"/>
    </row>
    <row r="256" spans="2:14" x14ac:dyDescent="0.25">
      <c r="B256" s="52"/>
      <c r="C256" s="18"/>
      <c r="D256" s="53">
        <f t="shared" ca="1" si="35"/>
        <v>0</v>
      </c>
      <c r="E256" s="54">
        <f ca="1">IFERROR(OFFSET('Converter Availability Calcs'!$C$43,MATCH(C256,'Converter Availability Calcs'!$B$44:$B$66,0),0),0)</f>
        <v>0</v>
      </c>
      <c r="F256" s="19">
        <f ca="1">IFERROR(OFFSET('Converter Availability Calcs'!$D$43,MATCH(C256,'Converter Availability Calcs'!$B$44:$B$66,0),0),0)</f>
        <v>0</v>
      </c>
      <c r="G256" s="140">
        <f ca="1">IFERROR(OFFSET('Converter Availability Calcs'!$E$43,MATCH(C256,'Converter Availability Calcs'!$B$44:$B$66,0),0),0)</f>
        <v>0</v>
      </c>
      <c r="H256" s="10">
        <f t="shared" ca="1" si="36"/>
        <v>0</v>
      </c>
      <c r="I256" s="119">
        <f t="shared" ca="1" si="39"/>
        <v>0</v>
      </c>
      <c r="J256" s="115">
        <f t="shared" ca="1" si="37"/>
        <v>0</v>
      </c>
      <c r="K256" s="110">
        <f t="shared" ca="1" si="38"/>
        <v>0</v>
      </c>
      <c r="L256" s="58"/>
      <c r="M256" s="58"/>
      <c r="N256" s="58"/>
    </row>
    <row r="257" spans="2:14" x14ac:dyDescent="0.25">
      <c r="B257" s="52"/>
      <c r="C257" s="18"/>
      <c r="D257" s="53">
        <f t="shared" ca="1" si="35"/>
        <v>0</v>
      </c>
      <c r="E257" s="54">
        <f ca="1">IFERROR(OFFSET('Converter Availability Calcs'!$C$43,MATCH(C257,'Converter Availability Calcs'!$B$44:$B$66,0),0),0)</f>
        <v>0</v>
      </c>
      <c r="F257" s="19">
        <f ca="1">IFERROR(OFFSET('Converter Availability Calcs'!$D$43,MATCH(C257,'Converter Availability Calcs'!$B$44:$B$66,0),0),0)</f>
        <v>0</v>
      </c>
      <c r="G257" s="140">
        <f ca="1">IFERROR(OFFSET('Converter Availability Calcs'!$E$43,MATCH(C257,'Converter Availability Calcs'!$B$44:$B$66,0),0),0)</f>
        <v>0</v>
      </c>
      <c r="H257" s="10">
        <f t="shared" ca="1" si="36"/>
        <v>0</v>
      </c>
      <c r="I257" s="119">
        <f t="shared" ca="1" si="39"/>
        <v>0</v>
      </c>
      <c r="J257" s="115">
        <f t="shared" ca="1" si="37"/>
        <v>0</v>
      </c>
      <c r="K257" s="110">
        <f t="shared" ca="1" si="38"/>
        <v>0</v>
      </c>
      <c r="L257" s="58"/>
      <c r="M257" s="58"/>
      <c r="N257" s="58"/>
    </row>
    <row r="258" spans="2:14" x14ac:dyDescent="0.25">
      <c r="B258" s="52"/>
      <c r="C258" s="18"/>
      <c r="D258" s="53">
        <f t="shared" ca="1" si="35"/>
        <v>0</v>
      </c>
      <c r="E258" s="54">
        <f ca="1">IFERROR(OFFSET('Converter Availability Calcs'!$C$43,MATCH(C258,'Converter Availability Calcs'!$B$44:$B$66,0),0),0)</f>
        <v>0</v>
      </c>
      <c r="F258" s="19">
        <f ca="1">IFERROR(OFFSET('Converter Availability Calcs'!$D$43,MATCH(C258,'Converter Availability Calcs'!$B$44:$B$66,0),0),0)</f>
        <v>0</v>
      </c>
      <c r="G258" s="140">
        <f ca="1">IFERROR(OFFSET('Converter Availability Calcs'!$E$43,MATCH(C258,'Converter Availability Calcs'!$B$44:$B$66,0),0),0)</f>
        <v>0</v>
      </c>
      <c r="H258" s="10">
        <f t="shared" ca="1" si="36"/>
        <v>0</v>
      </c>
      <c r="I258" s="119">
        <f t="shared" ca="1" si="39"/>
        <v>0</v>
      </c>
      <c r="J258" s="115">
        <f t="shared" ca="1" si="37"/>
        <v>0</v>
      </c>
      <c r="K258" s="110">
        <f t="shared" ca="1" si="38"/>
        <v>0</v>
      </c>
      <c r="L258" s="58"/>
      <c r="M258" s="58"/>
      <c r="N258" s="58"/>
    </row>
    <row r="259" spans="2:14" x14ac:dyDescent="0.25">
      <c r="B259" s="52"/>
      <c r="C259" s="18"/>
      <c r="D259" s="53">
        <f t="shared" ca="1" si="35"/>
        <v>0</v>
      </c>
      <c r="E259" s="54">
        <f ca="1">IFERROR(OFFSET('Converter Availability Calcs'!$C$43,MATCH(C259,'Converter Availability Calcs'!$B$44:$B$66,0),0),0)</f>
        <v>0</v>
      </c>
      <c r="F259" s="19">
        <f ca="1">IFERROR(OFFSET('Converter Availability Calcs'!$D$43,MATCH(C259,'Converter Availability Calcs'!$B$44:$B$66,0),0),0)</f>
        <v>0</v>
      </c>
      <c r="G259" s="140">
        <f ca="1">IFERROR(OFFSET('Converter Availability Calcs'!$E$43,MATCH(C259,'Converter Availability Calcs'!$B$44:$B$66,0),0),0)</f>
        <v>0</v>
      </c>
      <c r="H259" s="10">
        <f t="shared" ca="1" si="36"/>
        <v>0</v>
      </c>
      <c r="I259" s="119">
        <f t="shared" ca="1" si="39"/>
        <v>0</v>
      </c>
      <c r="J259" s="115">
        <f t="shared" ca="1" si="37"/>
        <v>0</v>
      </c>
      <c r="K259" s="110">
        <f t="shared" ca="1" si="38"/>
        <v>0</v>
      </c>
      <c r="L259" s="58"/>
      <c r="M259" s="58"/>
      <c r="N259" s="58"/>
    </row>
    <row r="260" spans="2:14" x14ac:dyDescent="0.25">
      <c r="B260" s="52"/>
      <c r="C260" s="18"/>
      <c r="D260" s="53">
        <f t="shared" ca="1" si="35"/>
        <v>0</v>
      </c>
      <c r="E260" s="54">
        <f ca="1">IFERROR(OFFSET('Converter Availability Calcs'!$C$43,MATCH(C260,'Converter Availability Calcs'!$B$44:$B$66,0),0),0)</f>
        <v>0</v>
      </c>
      <c r="F260" s="19">
        <f ca="1">IFERROR(OFFSET('Converter Availability Calcs'!$D$43,MATCH(C260,'Converter Availability Calcs'!$B$44:$B$66,0),0),0)</f>
        <v>0</v>
      </c>
      <c r="G260" s="140">
        <f ca="1">IFERROR(OFFSET('Converter Availability Calcs'!$E$43,MATCH(C260,'Converter Availability Calcs'!$B$44:$B$66,0),0),0)</f>
        <v>0</v>
      </c>
      <c r="H260" s="10">
        <f t="shared" ca="1" si="36"/>
        <v>0</v>
      </c>
      <c r="I260" s="119">
        <f t="shared" ca="1" si="39"/>
        <v>0</v>
      </c>
      <c r="J260" s="115">
        <f t="shared" ca="1" si="37"/>
        <v>0</v>
      </c>
      <c r="K260" s="110">
        <f t="shared" ca="1" si="38"/>
        <v>0</v>
      </c>
      <c r="L260" s="58"/>
      <c r="M260" s="58"/>
      <c r="N260" s="58"/>
    </row>
    <row r="261" spans="2:14" x14ac:dyDescent="0.25">
      <c r="B261" s="52"/>
      <c r="C261" s="18"/>
      <c r="D261" s="53">
        <f t="shared" ca="1" si="35"/>
        <v>0</v>
      </c>
      <c r="E261" s="54">
        <f ca="1">IFERROR(OFFSET('Converter Availability Calcs'!$C$43,MATCH(C261,'Converter Availability Calcs'!$B$44:$B$66,0),0),0)</f>
        <v>0</v>
      </c>
      <c r="F261" s="19">
        <f ca="1">IFERROR(OFFSET('Converter Availability Calcs'!$D$43,MATCH(C261,'Converter Availability Calcs'!$B$44:$B$66,0),0),0)</f>
        <v>0</v>
      </c>
      <c r="G261" s="140">
        <f ca="1">IFERROR(OFFSET('Converter Availability Calcs'!$E$43,MATCH(C261,'Converter Availability Calcs'!$B$44:$B$66,0),0),0)</f>
        <v>0</v>
      </c>
      <c r="H261" s="10">
        <f t="shared" ca="1" si="36"/>
        <v>0</v>
      </c>
      <c r="I261" s="119">
        <f t="shared" ca="1" si="39"/>
        <v>0</v>
      </c>
      <c r="J261" s="115">
        <f t="shared" ca="1" si="37"/>
        <v>0</v>
      </c>
      <c r="K261" s="110">
        <f t="shared" ca="1" si="38"/>
        <v>0</v>
      </c>
      <c r="L261" s="58"/>
      <c r="M261" s="58"/>
      <c r="N261" s="58"/>
    </row>
    <row r="262" spans="2:14" x14ac:dyDescent="0.25">
      <c r="B262" s="52"/>
      <c r="C262" s="18"/>
      <c r="D262" s="53">
        <f t="shared" ca="1" si="35"/>
        <v>0</v>
      </c>
      <c r="E262" s="54">
        <f ca="1">IFERROR(OFFSET('Converter Availability Calcs'!$C$43,MATCH(C262,'Converter Availability Calcs'!$B$44:$B$66,0),0),0)</f>
        <v>0</v>
      </c>
      <c r="F262" s="19">
        <f ca="1">IFERROR(OFFSET('Converter Availability Calcs'!$D$43,MATCH(C262,'Converter Availability Calcs'!$B$44:$B$66,0),0),0)</f>
        <v>0</v>
      </c>
      <c r="G262" s="140">
        <f ca="1">IFERROR(OFFSET('Converter Availability Calcs'!$E$43,MATCH(C262,'Converter Availability Calcs'!$B$44:$B$66,0),0),0)</f>
        <v>0</v>
      </c>
      <c r="H262" s="10">
        <f t="shared" ca="1" si="36"/>
        <v>0</v>
      </c>
      <c r="I262" s="119">
        <f t="shared" ca="1" si="39"/>
        <v>0</v>
      </c>
      <c r="J262" s="115">
        <f t="shared" ca="1" si="37"/>
        <v>0</v>
      </c>
      <c r="K262" s="110">
        <f t="shared" ca="1" si="38"/>
        <v>0</v>
      </c>
      <c r="L262" s="58"/>
      <c r="M262" s="58"/>
      <c r="N262" s="58"/>
    </row>
    <row r="263" spans="2:14" x14ac:dyDescent="0.25">
      <c r="B263" s="52"/>
      <c r="C263" s="18"/>
      <c r="D263" s="53">
        <f t="shared" ca="1" si="35"/>
        <v>0</v>
      </c>
      <c r="E263" s="54">
        <f ca="1">IFERROR(OFFSET('Converter Availability Calcs'!$C$43,MATCH(C263,'Converter Availability Calcs'!$B$44:$B$66,0),0),0)</f>
        <v>0</v>
      </c>
      <c r="F263" s="19">
        <f ca="1">IFERROR(OFFSET('Converter Availability Calcs'!$D$43,MATCH(C263,'Converter Availability Calcs'!$B$44:$B$66,0),0),0)</f>
        <v>0</v>
      </c>
      <c r="G263" s="140">
        <f ca="1">IFERROR(OFFSET('Converter Availability Calcs'!$E$43,MATCH(C263,'Converter Availability Calcs'!$B$44:$B$66,0),0),0)</f>
        <v>0</v>
      </c>
      <c r="H263" s="10">
        <f t="shared" ca="1" si="36"/>
        <v>0</v>
      </c>
      <c r="I263" s="119">
        <f t="shared" ca="1" si="39"/>
        <v>0</v>
      </c>
      <c r="J263" s="115">
        <f t="shared" ca="1" si="37"/>
        <v>0</v>
      </c>
      <c r="K263" s="110">
        <f t="shared" ca="1" si="38"/>
        <v>0</v>
      </c>
      <c r="L263" s="58"/>
      <c r="M263" s="58"/>
      <c r="N263" s="58"/>
    </row>
    <row r="264" spans="2:14" x14ac:dyDescent="0.25">
      <c r="B264" s="52"/>
      <c r="C264" s="18"/>
      <c r="D264" s="53">
        <f t="shared" ca="1" si="35"/>
        <v>0</v>
      </c>
      <c r="E264" s="54">
        <f ca="1">IFERROR(OFFSET('Converter Availability Calcs'!$C$43,MATCH(C264,'Converter Availability Calcs'!$B$44:$B$66,0),0),0)</f>
        <v>0</v>
      </c>
      <c r="F264" s="19">
        <f ca="1">IFERROR(OFFSET('Converter Availability Calcs'!$D$43,MATCH(C264,'Converter Availability Calcs'!$B$44:$B$66,0),0),0)</f>
        <v>0</v>
      </c>
      <c r="G264" s="140">
        <f ca="1">IFERROR(OFFSET('Converter Availability Calcs'!$E$43,MATCH(C264,'Converter Availability Calcs'!$B$44:$B$66,0),0),0)</f>
        <v>0</v>
      </c>
      <c r="H264" s="10">
        <f t="shared" ca="1" si="36"/>
        <v>0</v>
      </c>
      <c r="I264" s="119">
        <f t="shared" ca="1" si="39"/>
        <v>0</v>
      </c>
      <c r="J264" s="115">
        <f t="shared" ca="1" si="37"/>
        <v>0</v>
      </c>
      <c r="K264" s="110">
        <f t="shared" ca="1" si="38"/>
        <v>0</v>
      </c>
      <c r="L264" s="58"/>
      <c r="M264" s="58"/>
      <c r="N264" s="58"/>
    </row>
    <row r="265" spans="2:14" x14ac:dyDescent="0.25">
      <c r="B265" s="52"/>
      <c r="C265" s="18"/>
      <c r="D265" s="53">
        <f t="shared" ca="1" si="35"/>
        <v>0</v>
      </c>
      <c r="E265" s="54">
        <f ca="1">IFERROR(OFFSET('Converter Availability Calcs'!$C$43,MATCH(C265,'Converter Availability Calcs'!$B$44:$B$66,0),0),0)</f>
        <v>0</v>
      </c>
      <c r="F265" s="19">
        <f ca="1">IFERROR(OFFSET('Converter Availability Calcs'!$D$43,MATCH(C265,'Converter Availability Calcs'!$B$44:$B$66,0),0),0)</f>
        <v>0</v>
      </c>
      <c r="G265" s="140">
        <f ca="1">IFERROR(OFFSET('Converter Availability Calcs'!$E$43,MATCH(C265,'Converter Availability Calcs'!$B$44:$B$66,0),0),0)</f>
        <v>0</v>
      </c>
      <c r="H265" s="10">
        <f t="shared" ca="1" si="36"/>
        <v>0</v>
      </c>
      <c r="I265" s="119">
        <f t="shared" ca="1" si="39"/>
        <v>0</v>
      </c>
      <c r="J265" s="115">
        <f t="shared" ca="1" si="37"/>
        <v>0</v>
      </c>
      <c r="K265" s="110">
        <f t="shared" ca="1" si="38"/>
        <v>0</v>
      </c>
      <c r="L265" s="58"/>
      <c r="M265" s="58"/>
      <c r="N265" s="58"/>
    </row>
    <row r="266" spans="2:14" x14ac:dyDescent="0.25">
      <c r="B266" s="52"/>
      <c r="C266" s="18"/>
      <c r="D266" s="53">
        <f t="shared" ca="1" si="35"/>
        <v>0</v>
      </c>
      <c r="E266" s="54">
        <f ca="1">IFERROR(OFFSET('Converter Availability Calcs'!$C$43,MATCH(C266,'Converter Availability Calcs'!$B$44:$B$66,0),0),0)</f>
        <v>0</v>
      </c>
      <c r="F266" s="19">
        <f ca="1">IFERROR(OFFSET('Converter Availability Calcs'!$D$43,MATCH(C266,'Converter Availability Calcs'!$B$44:$B$66,0),0),0)</f>
        <v>0</v>
      </c>
      <c r="G266" s="140">
        <f ca="1">IFERROR(OFFSET('Converter Availability Calcs'!$E$43,MATCH(C266,'Converter Availability Calcs'!$B$44:$B$66,0),0),0)</f>
        <v>0</v>
      </c>
      <c r="H266" s="10">
        <f t="shared" ca="1" si="36"/>
        <v>0</v>
      </c>
      <c r="I266" s="119">
        <f t="shared" ca="1" si="39"/>
        <v>0</v>
      </c>
      <c r="J266" s="115">
        <f t="shared" ca="1" si="37"/>
        <v>0</v>
      </c>
      <c r="K266" s="110">
        <f t="shared" ca="1" si="38"/>
        <v>0</v>
      </c>
      <c r="L266" s="58"/>
      <c r="M266" s="58"/>
      <c r="N266" s="58"/>
    </row>
    <row r="267" spans="2:14" x14ac:dyDescent="0.25">
      <c r="B267" s="52"/>
      <c r="C267" s="18"/>
      <c r="D267" s="53">
        <f t="shared" ca="1" si="35"/>
        <v>0</v>
      </c>
      <c r="E267" s="54">
        <f ca="1">IFERROR(OFFSET('Converter Availability Calcs'!$C$43,MATCH(C267,'Converter Availability Calcs'!$B$44:$B$66,0),0),0)</f>
        <v>0</v>
      </c>
      <c r="F267" s="19">
        <f ca="1">IFERROR(OFFSET('Converter Availability Calcs'!$D$43,MATCH(C267,'Converter Availability Calcs'!$B$44:$B$66,0),0),0)</f>
        <v>0</v>
      </c>
      <c r="G267" s="140">
        <f ca="1">IFERROR(OFFSET('Converter Availability Calcs'!$E$43,MATCH(C267,'Converter Availability Calcs'!$B$44:$B$66,0),0),0)</f>
        <v>0</v>
      </c>
      <c r="H267" s="10">
        <f t="shared" ca="1" si="36"/>
        <v>0</v>
      </c>
      <c r="I267" s="119">
        <f t="shared" ca="1" si="39"/>
        <v>0</v>
      </c>
      <c r="J267" s="115">
        <f t="shared" ca="1" si="37"/>
        <v>0</v>
      </c>
      <c r="K267" s="110">
        <f t="shared" ca="1" si="38"/>
        <v>0</v>
      </c>
      <c r="L267" s="58"/>
      <c r="M267" s="58"/>
      <c r="N267" s="58"/>
    </row>
    <row r="268" spans="2:14" x14ac:dyDescent="0.25">
      <c r="B268" s="52"/>
      <c r="C268" s="18"/>
      <c r="D268" s="53">
        <f t="shared" ca="1" si="35"/>
        <v>0</v>
      </c>
      <c r="E268" s="54">
        <f ca="1">IFERROR(OFFSET('Converter Availability Calcs'!$C$43,MATCH(C268,'Converter Availability Calcs'!$B$44:$B$66,0),0),0)</f>
        <v>0</v>
      </c>
      <c r="F268" s="19">
        <f ca="1">IFERROR(OFFSET('Converter Availability Calcs'!$D$43,MATCH(C268,'Converter Availability Calcs'!$B$44:$B$66,0),0),0)</f>
        <v>0</v>
      </c>
      <c r="G268" s="140">
        <f ca="1">IFERROR(OFFSET('Converter Availability Calcs'!$E$43,MATCH(C268,'Converter Availability Calcs'!$B$44:$B$66,0),0),0)</f>
        <v>0</v>
      </c>
      <c r="H268" s="10">
        <f t="shared" ca="1" si="36"/>
        <v>0</v>
      </c>
      <c r="I268" s="119">
        <f t="shared" ca="1" si="39"/>
        <v>0</v>
      </c>
      <c r="J268" s="115">
        <f t="shared" ca="1" si="37"/>
        <v>0</v>
      </c>
      <c r="K268" s="110">
        <f t="shared" ca="1" si="38"/>
        <v>0</v>
      </c>
      <c r="L268" s="58"/>
      <c r="M268" s="58"/>
      <c r="N268" s="58"/>
    </row>
    <row r="269" spans="2:14" ht="14.95" thickBot="1" x14ac:dyDescent="0.3">
      <c r="B269" s="55"/>
      <c r="C269" s="20"/>
      <c r="D269" s="56">
        <f t="shared" ca="1" si="35"/>
        <v>0</v>
      </c>
      <c r="E269" s="57">
        <f ca="1">IFERROR(OFFSET('Converter Availability Calcs'!$C$43,MATCH(C269,'Converter Availability Calcs'!$B$44:$B$66,0),0),0)</f>
        <v>0</v>
      </c>
      <c r="F269" s="21">
        <f ca="1">IFERROR(OFFSET('Converter Availability Calcs'!$D$43,MATCH(C269,'Converter Availability Calcs'!$B$44:$B$66,0),0),0)</f>
        <v>0</v>
      </c>
      <c r="G269" s="141">
        <f ca="1">IFERROR(OFFSET('Converter Availability Calcs'!$E$43,MATCH(C269,'Converter Availability Calcs'!$B$44:$B$66,0),0),0)</f>
        <v>0</v>
      </c>
      <c r="H269" s="11">
        <f t="shared" ca="1" si="36"/>
        <v>0</v>
      </c>
      <c r="I269" s="120">
        <f t="shared" ca="1" si="39"/>
        <v>0</v>
      </c>
      <c r="J269" s="116">
        <f t="shared" ca="1" si="37"/>
        <v>0</v>
      </c>
      <c r="K269" s="111">
        <f t="shared" ca="1" si="38"/>
        <v>0</v>
      </c>
      <c r="L269" s="58"/>
      <c r="M269" s="58"/>
      <c r="N269" s="58"/>
    </row>
    <row r="270" spans="2:14" x14ac:dyDescent="0.25">
      <c r="B270" s="104"/>
      <c r="C270" s="104"/>
      <c r="D270" s="104"/>
      <c r="E270" s="104"/>
      <c r="F270" s="104"/>
      <c r="G270" s="104"/>
      <c r="H270" s="104"/>
      <c r="I270" s="104"/>
      <c r="J270" s="104"/>
      <c r="K270" s="104"/>
      <c r="L270" s="58"/>
      <c r="M270" s="58"/>
      <c r="N270" s="58"/>
    </row>
    <row r="271" spans="2:14" x14ac:dyDescent="0.25">
      <c r="B271" s="104"/>
      <c r="C271" s="104"/>
      <c r="D271" s="104"/>
      <c r="E271" s="104"/>
      <c r="F271" s="104"/>
      <c r="G271" s="104"/>
      <c r="H271" s="104"/>
      <c r="I271" s="104"/>
      <c r="J271" s="104"/>
      <c r="K271" s="104"/>
      <c r="L271" s="58"/>
      <c r="M271" s="58"/>
      <c r="N271" s="58"/>
    </row>
    <row r="272" spans="2:14" x14ac:dyDescent="0.25">
      <c r="B272" s="104"/>
      <c r="C272" s="104"/>
      <c r="D272" s="104"/>
      <c r="E272" s="104"/>
      <c r="F272" s="104"/>
      <c r="G272" s="104"/>
      <c r="H272" s="104"/>
      <c r="I272" s="104"/>
      <c r="J272" s="104"/>
      <c r="K272" s="104"/>
      <c r="L272" s="58"/>
      <c r="M272" s="58"/>
      <c r="N272" s="58"/>
    </row>
    <row r="273" spans="2:14" x14ac:dyDescent="0.25">
      <c r="B273" s="104"/>
      <c r="C273" s="104"/>
      <c r="D273" s="104"/>
      <c r="E273" s="104"/>
      <c r="F273" s="104"/>
      <c r="G273" s="104"/>
      <c r="H273" s="104"/>
      <c r="I273" s="104"/>
      <c r="J273" s="104"/>
      <c r="K273" s="104"/>
      <c r="L273" s="58"/>
      <c r="M273" s="58"/>
      <c r="N273" s="58"/>
    </row>
    <row r="274" spans="2:14" x14ac:dyDescent="0.25">
      <c r="B274" s="104"/>
      <c r="C274" s="104"/>
      <c r="D274" s="104"/>
      <c r="E274" s="104"/>
      <c r="F274" s="104"/>
      <c r="G274" s="104"/>
      <c r="H274" s="104"/>
      <c r="I274" s="104"/>
      <c r="J274" s="104"/>
      <c r="K274" s="104"/>
      <c r="L274" s="58"/>
      <c r="M274" s="58"/>
      <c r="N274" s="58"/>
    </row>
    <row r="275" spans="2:14" x14ac:dyDescent="0.25">
      <c r="B275" s="104"/>
      <c r="C275" s="104"/>
      <c r="D275" s="104"/>
      <c r="E275" s="104"/>
      <c r="F275" s="104"/>
      <c r="G275" s="104"/>
      <c r="H275" s="104"/>
      <c r="I275" s="104"/>
      <c r="J275" s="104"/>
      <c r="K275" s="104"/>
      <c r="L275" s="58"/>
      <c r="M275" s="58"/>
      <c r="N275" s="58"/>
    </row>
    <row r="276" spans="2:14" x14ac:dyDescent="0.25">
      <c r="B276" s="104"/>
      <c r="C276" s="104"/>
      <c r="D276" s="104"/>
      <c r="E276" s="104"/>
      <c r="F276" s="104"/>
      <c r="G276" s="104"/>
      <c r="H276" s="104"/>
      <c r="I276" s="104"/>
      <c r="J276" s="104"/>
      <c r="K276" s="104"/>
      <c r="L276" s="58"/>
      <c r="M276" s="58"/>
      <c r="N276" s="58"/>
    </row>
    <row r="277" spans="2:14" ht="17.7" x14ac:dyDescent="0.4">
      <c r="B277" s="67" t="s">
        <v>412</v>
      </c>
      <c r="C277" s="64" t="s">
        <v>21</v>
      </c>
      <c r="D277" s="65">
        <f ca="1">K277</f>
        <v>0</v>
      </c>
      <c r="E277" s="13"/>
      <c r="F277" s="14"/>
      <c r="G277" s="13"/>
      <c r="H277" s="15"/>
      <c r="I277" s="13"/>
      <c r="J277" s="64" t="s">
        <v>90</v>
      </c>
      <c r="K277" s="66">
        <f ca="1">SUM(H282:H303)</f>
        <v>0</v>
      </c>
    </row>
    <row r="278" spans="2:14" ht="17.7" x14ac:dyDescent="0.4">
      <c r="B278" s="104"/>
      <c r="C278" s="68" t="s">
        <v>153</v>
      </c>
      <c r="D278" s="69">
        <f ca="1">1-D277</f>
        <v>1</v>
      </c>
      <c r="E278" s="104"/>
      <c r="F278" s="104"/>
      <c r="G278" s="104"/>
      <c r="H278" s="104"/>
      <c r="I278" s="104"/>
      <c r="J278" s="104"/>
      <c r="K278" s="104"/>
      <c r="L278" s="58"/>
      <c r="M278" s="58"/>
      <c r="N278" s="58"/>
    </row>
    <row r="279" spans="2:14" ht="14.95" thickBot="1" x14ac:dyDescent="0.3">
      <c r="B279" s="104"/>
      <c r="C279" s="104"/>
      <c r="D279" s="104"/>
      <c r="E279" s="104"/>
      <c r="F279" s="104"/>
      <c r="G279" s="104"/>
      <c r="H279" s="104"/>
      <c r="I279" s="104"/>
      <c r="J279" s="104"/>
      <c r="K279" s="104"/>
      <c r="L279" s="58"/>
      <c r="M279" s="58"/>
      <c r="N279" s="58"/>
    </row>
    <row r="280" spans="2:14" ht="18.350000000000001" thickBot="1" x14ac:dyDescent="0.3">
      <c r="B280" s="122" t="s">
        <v>13</v>
      </c>
      <c r="C280" s="123"/>
      <c r="D280" s="123"/>
      <c r="E280" s="123"/>
      <c r="F280" s="123"/>
      <c r="G280" s="124"/>
      <c r="H280" s="123"/>
      <c r="I280" s="123"/>
      <c r="J280" s="117" t="s">
        <v>73</v>
      </c>
      <c r="K280" s="109"/>
      <c r="L280" s="652" t="s">
        <v>250</v>
      </c>
      <c r="M280" s="653"/>
      <c r="N280" s="654"/>
    </row>
    <row r="281" spans="2:14" ht="71.349999999999994" thickBot="1" x14ac:dyDescent="0.3">
      <c r="B281" s="219" t="s">
        <v>6</v>
      </c>
      <c r="C281" s="219" t="s">
        <v>12</v>
      </c>
      <c r="D281" s="449" t="s">
        <v>1</v>
      </c>
      <c r="E281" s="451" t="s">
        <v>155</v>
      </c>
      <c r="F281" s="450" t="s">
        <v>15</v>
      </c>
      <c r="G281" s="219" t="s">
        <v>5</v>
      </c>
      <c r="H281" s="449" t="s">
        <v>4</v>
      </c>
      <c r="I281" s="450" t="s">
        <v>10</v>
      </c>
      <c r="J281" s="451" t="s">
        <v>74</v>
      </c>
      <c r="K281" s="450" t="s">
        <v>154</v>
      </c>
      <c r="L281" s="198" t="s">
        <v>243</v>
      </c>
      <c r="M281" s="198" t="s">
        <v>244</v>
      </c>
      <c r="N281" s="198" t="s">
        <v>245</v>
      </c>
    </row>
    <row r="282" spans="2:14" ht="14.95" thickBot="1" x14ac:dyDescent="0.3">
      <c r="B282" s="349"/>
      <c r="C282" s="152"/>
      <c r="D282" s="51">
        <f t="shared" ref="D282:D303" ca="1" si="40">IFERROR(1/E282,0)</f>
        <v>0</v>
      </c>
      <c r="E282" s="12">
        <f ca="1">IFERROR(OFFSET('Converter Availability Calcs'!$C$43,MATCH(C282,'Converter Availability Calcs'!$B$44:$B$66,0),0),0)</f>
        <v>0</v>
      </c>
      <c r="F282" s="17">
        <f ca="1">IFERROR(OFFSET('Converter Availability Calcs'!$D$43,MATCH(C282,'Converter Availability Calcs'!$B$44:$B$66,0),0),0)</f>
        <v>0</v>
      </c>
      <c r="G282" s="139">
        <f ca="1">IFERROR(OFFSET('Converter Availability Calcs'!$E$43,MATCH(C282,'Converter Availability Calcs'!$B$44:$B$66,0),0),0)</f>
        <v>0</v>
      </c>
      <c r="H282" s="9">
        <f ca="1">IFERROR(((B282*D282*F282)/365)*(1-G282),0)</f>
        <v>0</v>
      </c>
      <c r="I282" s="118">
        <f ca="1">IFERROR(H282/$D$277,0)</f>
        <v>0</v>
      </c>
      <c r="J282" s="115">
        <f t="shared" ref="J282:J303" ca="1" si="41">D282*F282</f>
        <v>0</v>
      </c>
      <c r="K282" s="110">
        <f t="shared" ref="K282:K303" ca="1" si="42">J282*G282</f>
        <v>0</v>
      </c>
      <c r="L282" s="112">
        <f ca="1">SUM(D282:D303)</f>
        <v>0</v>
      </c>
      <c r="M282" s="113">
        <f ca="1">IFERROR(SUM(J282:J303)/L282,0)</f>
        <v>0</v>
      </c>
      <c r="N282" s="114">
        <f ca="1">IFERROR(SUM(K282:K303)/SUM(J282:J303),0)</f>
        <v>0</v>
      </c>
    </row>
    <row r="283" spans="2:14" x14ac:dyDescent="0.25">
      <c r="B283" s="147"/>
      <c r="C283" s="154"/>
      <c r="D283" s="53">
        <f t="shared" ca="1" si="40"/>
        <v>0</v>
      </c>
      <c r="E283" s="54">
        <f ca="1">IFERROR(OFFSET('Converter Availability Calcs'!$C$43,MATCH(C283,'Converter Availability Calcs'!$B$44:$B$66,0),0),0)</f>
        <v>0</v>
      </c>
      <c r="F283" s="19">
        <f ca="1">IFERROR(OFFSET('Converter Availability Calcs'!$D$43,MATCH(C283,'Converter Availability Calcs'!$B$44:$B$66,0),0),0)</f>
        <v>0</v>
      </c>
      <c r="G283" s="140">
        <f ca="1">IFERROR(OFFSET('Converter Availability Calcs'!$E$43,MATCH(C283,'Converter Availability Calcs'!$B$44:$B$66,0),0),0)</f>
        <v>0</v>
      </c>
      <c r="H283" s="10">
        <f t="shared" ref="H283:H303" ca="1" si="43">IFERROR(((B283*D283*F283)/365)*(1-G283),0)</f>
        <v>0</v>
      </c>
      <c r="I283" s="119">
        <f t="shared" ref="I283:I303" ca="1" si="44">IFERROR(H283/$D$277,0)</f>
        <v>0</v>
      </c>
      <c r="J283" s="115">
        <f t="shared" ca="1" si="41"/>
        <v>0</v>
      </c>
      <c r="K283" s="110">
        <f t="shared" ca="1" si="42"/>
        <v>0</v>
      </c>
      <c r="L283" s="58"/>
      <c r="M283" s="58"/>
      <c r="N283" s="58"/>
    </row>
    <row r="284" spans="2:14" x14ac:dyDescent="0.25">
      <c r="B284" s="147"/>
      <c r="C284" s="154"/>
      <c r="D284" s="53">
        <f t="shared" ca="1" si="40"/>
        <v>0</v>
      </c>
      <c r="E284" s="54">
        <f ca="1">IFERROR(OFFSET('Converter Availability Calcs'!$C$43,MATCH(C284,'Converter Availability Calcs'!$B$44:$B$66,0),0),0)</f>
        <v>0</v>
      </c>
      <c r="F284" s="19">
        <f ca="1">IFERROR(OFFSET('Converter Availability Calcs'!$D$43,MATCH(C284,'Converter Availability Calcs'!$B$44:$B$66,0),0),0)</f>
        <v>0</v>
      </c>
      <c r="G284" s="140">
        <f ca="1">IFERROR(OFFSET('Converter Availability Calcs'!$E$43,MATCH(C284,'Converter Availability Calcs'!$B$44:$B$66,0),0),0)</f>
        <v>0</v>
      </c>
      <c r="H284" s="10">
        <f t="shared" ca="1" si="43"/>
        <v>0</v>
      </c>
      <c r="I284" s="119">
        <f t="shared" ca="1" si="44"/>
        <v>0</v>
      </c>
      <c r="J284" s="115">
        <f t="shared" ca="1" si="41"/>
        <v>0</v>
      </c>
      <c r="K284" s="110">
        <f t="shared" ca="1" si="42"/>
        <v>0</v>
      </c>
      <c r="L284" s="58"/>
      <c r="M284" s="58"/>
      <c r="N284" s="58"/>
    </row>
    <row r="285" spans="2:14" x14ac:dyDescent="0.25">
      <c r="B285" s="147"/>
      <c r="C285" s="154"/>
      <c r="D285" s="53">
        <f t="shared" ca="1" si="40"/>
        <v>0</v>
      </c>
      <c r="E285" s="54">
        <f ca="1">IFERROR(OFFSET('Converter Availability Calcs'!$C$43,MATCH(C285,'Converter Availability Calcs'!$B$44:$B$66,0),0),0)</f>
        <v>0</v>
      </c>
      <c r="F285" s="19">
        <f ca="1">IFERROR(OFFSET('Converter Availability Calcs'!$D$43,MATCH(C285,'Converter Availability Calcs'!$B$44:$B$66,0),0),0)</f>
        <v>0</v>
      </c>
      <c r="G285" s="140">
        <f ca="1">IFERROR(OFFSET('Converter Availability Calcs'!$E$43,MATCH(C285,'Converter Availability Calcs'!$B$44:$B$66,0),0),0)</f>
        <v>0</v>
      </c>
      <c r="H285" s="10">
        <f t="shared" ca="1" si="43"/>
        <v>0</v>
      </c>
      <c r="I285" s="119">
        <f t="shared" ca="1" si="44"/>
        <v>0</v>
      </c>
      <c r="J285" s="115">
        <f t="shared" ca="1" si="41"/>
        <v>0</v>
      </c>
      <c r="K285" s="110">
        <f t="shared" ca="1" si="42"/>
        <v>0</v>
      </c>
      <c r="L285" s="58"/>
      <c r="M285" s="58"/>
      <c r="N285" s="58"/>
    </row>
    <row r="286" spans="2:14" x14ac:dyDescent="0.25">
      <c r="B286" s="147"/>
      <c r="C286" s="154"/>
      <c r="D286" s="53">
        <f t="shared" ca="1" si="40"/>
        <v>0</v>
      </c>
      <c r="E286" s="54">
        <f ca="1">IFERROR(OFFSET('Converter Availability Calcs'!$C$43,MATCH(C286,'Converter Availability Calcs'!$B$44:$B$66,0),0),0)</f>
        <v>0</v>
      </c>
      <c r="F286" s="19">
        <f ca="1">IFERROR(OFFSET('Converter Availability Calcs'!$D$43,MATCH(C286,'Converter Availability Calcs'!$B$44:$B$66,0),0),0)</f>
        <v>0</v>
      </c>
      <c r="G286" s="140">
        <f ca="1">IFERROR(OFFSET('Converter Availability Calcs'!$E$43,MATCH(C286,'Converter Availability Calcs'!$B$44:$B$66,0),0),0)</f>
        <v>0</v>
      </c>
      <c r="H286" s="10">
        <f t="shared" ca="1" si="43"/>
        <v>0</v>
      </c>
      <c r="I286" s="119">
        <f t="shared" ca="1" si="44"/>
        <v>0</v>
      </c>
      <c r="J286" s="115">
        <f t="shared" ca="1" si="41"/>
        <v>0</v>
      </c>
      <c r="K286" s="110">
        <f t="shared" ca="1" si="42"/>
        <v>0</v>
      </c>
      <c r="L286" s="58"/>
      <c r="M286" s="58"/>
      <c r="N286" s="58"/>
    </row>
    <row r="287" spans="2:14" x14ac:dyDescent="0.25">
      <c r="B287" s="147"/>
      <c r="C287" s="154"/>
      <c r="D287" s="53">
        <f t="shared" ca="1" si="40"/>
        <v>0</v>
      </c>
      <c r="E287" s="54">
        <f ca="1">IFERROR(OFFSET('Converter Availability Calcs'!$C$43,MATCH(C287,'Converter Availability Calcs'!$B$44:$B$66,0),0),0)</f>
        <v>0</v>
      </c>
      <c r="F287" s="19">
        <f ca="1">IFERROR(OFFSET('Converter Availability Calcs'!$D$43,MATCH(C287,'Converter Availability Calcs'!$B$44:$B$66,0),0),0)</f>
        <v>0</v>
      </c>
      <c r="G287" s="140">
        <f ca="1">IFERROR(OFFSET('Converter Availability Calcs'!$E$43,MATCH(C287,'Converter Availability Calcs'!$B$44:$B$66,0),0),0)</f>
        <v>0</v>
      </c>
      <c r="H287" s="10">
        <f t="shared" ca="1" si="43"/>
        <v>0</v>
      </c>
      <c r="I287" s="119">
        <f t="shared" ca="1" si="44"/>
        <v>0</v>
      </c>
      <c r="J287" s="115">
        <f t="shared" ca="1" si="41"/>
        <v>0</v>
      </c>
      <c r="K287" s="110">
        <f t="shared" ca="1" si="42"/>
        <v>0</v>
      </c>
      <c r="L287" s="58"/>
      <c r="M287" s="58"/>
      <c r="N287" s="58"/>
    </row>
    <row r="288" spans="2:14" x14ac:dyDescent="0.25">
      <c r="B288" s="147"/>
      <c r="C288" s="154"/>
      <c r="D288" s="53">
        <f t="shared" ca="1" si="40"/>
        <v>0</v>
      </c>
      <c r="E288" s="54">
        <f ca="1">IFERROR(OFFSET('Converter Availability Calcs'!$C$43,MATCH(C288,'Converter Availability Calcs'!$B$44:$B$66,0),0),0)</f>
        <v>0</v>
      </c>
      <c r="F288" s="19">
        <f ca="1">IFERROR(OFFSET('Converter Availability Calcs'!$D$43,MATCH(C288,'Converter Availability Calcs'!$B$44:$B$66,0),0),0)</f>
        <v>0</v>
      </c>
      <c r="G288" s="140">
        <f ca="1">IFERROR(OFFSET('Converter Availability Calcs'!$E$43,MATCH(C288,'Converter Availability Calcs'!$B$44:$B$66,0),0),0)</f>
        <v>0</v>
      </c>
      <c r="H288" s="10">
        <f t="shared" ca="1" si="43"/>
        <v>0</v>
      </c>
      <c r="I288" s="119">
        <f t="shared" ca="1" si="44"/>
        <v>0</v>
      </c>
      <c r="J288" s="115">
        <f t="shared" ca="1" si="41"/>
        <v>0</v>
      </c>
      <c r="K288" s="110">
        <f t="shared" ca="1" si="42"/>
        <v>0</v>
      </c>
      <c r="L288" s="58"/>
      <c r="M288" s="58"/>
      <c r="N288" s="58"/>
    </row>
    <row r="289" spans="2:14" x14ac:dyDescent="0.25">
      <c r="B289" s="147"/>
      <c r="C289" s="154"/>
      <c r="D289" s="53">
        <f t="shared" ca="1" si="40"/>
        <v>0</v>
      </c>
      <c r="E289" s="54">
        <f ca="1">IFERROR(OFFSET('Converter Availability Calcs'!$C$43,MATCH(C289,'Converter Availability Calcs'!$B$44:$B$66,0),0),0)</f>
        <v>0</v>
      </c>
      <c r="F289" s="19">
        <f ca="1">IFERROR(OFFSET('Converter Availability Calcs'!$D$43,MATCH(C289,'Converter Availability Calcs'!$B$44:$B$66,0),0),0)</f>
        <v>0</v>
      </c>
      <c r="G289" s="140">
        <f ca="1">IFERROR(OFFSET('Converter Availability Calcs'!$E$43,MATCH(C289,'Converter Availability Calcs'!$B$44:$B$66,0),0),0)</f>
        <v>0</v>
      </c>
      <c r="H289" s="10">
        <f t="shared" ca="1" si="43"/>
        <v>0</v>
      </c>
      <c r="I289" s="119">
        <f t="shared" ca="1" si="44"/>
        <v>0</v>
      </c>
      <c r="J289" s="115">
        <f t="shared" ca="1" si="41"/>
        <v>0</v>
      </c>
      <c r="K289" s="110">
        <f t="shared" ca="1" si="42"/>
        <v>0</v>
      </c>
      <c r="L289" s="58"/>
      <c r="M289" s="58"/>
      <c r="N289" s="58"/>
    </row>
    <row r="290" spans="2:14" x14ac:dyDescent="0.25">
      <c r="B290" s="147"/>
      <c r="C290" s="154"/>
      <c r="D290" s="53">
        <f t="shared" ca="1" si="40"/>
        <v>0</v>
      </c>
      <c r="E290" s="54">
        <f ca="1">IFERROR(OFFSET('Converter Availability Calcs'!$C$43,MATCH(C290,'Converter Availability Calcs'!$B$44:$B$66,0),0),0)</f>
        <v>0</v>
      </c>
      <c r="F290" s="19">
        <f ca="1">IFERROR(OFFSET('Converter Availability Calcs'!$D$43,MATCH(C290,'Converter Availability Calcs'!$B$44:$B$66,0),0),0)</f>
        <v>0</v>
      </c>
      <c r="G290" s="140">
        <f ca="1">IFERROR(OFFSET('Converter Availability Calcs'!$E$43,MATCH(C290,'Converter Availability Calcs'!$B$44:$B$66,0),0),0)</f>
        <v>0</v>
      </c>
      <c r="H290" s="10">
        <f t="shared" ca="1" si="43"/>
        <v>0</v>
      </c>
      <c r="I290" s="119">
        <f t="shared" ca="1" si="44"/>
        <v>0</v>
      </c>
      <c r="J290" s="115">
        <f t="shared" ca="1" si="41"/>
        <v>0</v>
      </c>
      <c r="K290" s="110">
        <f t="shared" ca="1" si="42"/>
        <v>0</v>
      </c>
      <c r="L290" s="58"/>
      <c r="M290" s="58"/>
      <c r="N290" s="58"/>
    </row>
    <row r="291" spans="2:14" x14ac:dyDescent="0.25">
      <c r="B291" s="147"/>
      <c r="C291" s="154"/>
      <c r="D291" s="53">
        <f t="shared" ca="1" si="40"/>
        <v>0</v>
      </c>
      <c r="E291" s="54">
        <f ca="1">IFERROR(OFFSET('Converter Availability Calcs'!$C$43,MATCH(C291,'Converter Availability Calcs'!$B$44:$B$66,0),0),0)</f>
        <v>0</v>
      </c>
      <c r="F291" s="19">
        <f ca="1">IFERROR(OFFSET('Converter Availability Calcs'!$D$43,MATCH(C291,'Converter Availability Calcs'!$B$44:$B$66,0),0),0)</f>
        <v>0</v>
      </c>
      <c r="G291" s="140">
        <f ca="1">IFERROR(OFFSET('Converter Availability Calcs'!$E$43,MATCH(C291,'Converter Availability Calcs'!$B$44:$B$66,0),0),0)</f>
        <v>0</v>
      </c>
      <c r="H291" s="10">
        <f t="shared" ca="1" si="43"/>
        <v>0</v>
      </c>
      <c r="I291" s="119">
        <f t="shared" ca="1" si="44"/>
        <v>0</v>
      </c>
      <c r="J291" s="115">
        <f t="shared" ca="1" si="41"/>
        <v>0</v>
      </c>
      <c r="K291" s="110">
        <f t="shared" ca="1" si="42"/>
        <v>0</v>
      </c>
      <c r="L291" s="58"/>
      <c r="M291" s="58"/>
      <c r="N291" s="58"/>
    </row>
    <row r="292" spans="2:14" x14ac:dyDescent="0.25">
      <c r="B292" s="147"/>
      <c r="C292" s="154"/>
      <c r="D292" s="53">
        <f t="shared" ca="1" si="40"/>
        <v>0</v>
      </c>
      <c r="E292" s="54">
        <f ca="1">IFERROR(OFFSET('Converter Availability Calcs'!$C$43,MATCH(C292,'Converter Availability Calcs'!$B$44:$B$66,0),0),0)</f>
        <v>0</v>
      </c>
      <c r="F292" s="19">
        <f ca="1">IFERROR(OFFSET('Converter Availability Calcs'!$D$43,MATCH(C292,'Converter Availability Calcs'!$B$44:$B$66,0),0),0)</f>
        <v>0</v>
      </c>
      <c r="G292" s="140">
        <f ca="1">IFERROR(OFFSET('Converter Availability Calcs'!$E$43,MATCH(C292,'Converter Availability Calcs'!$B$44:$B$66,0),0),0)</f>
        <v>0</v>
      </c>
      <c r="H292" s="10">
        <f t="shared" ca="1" si="43"/>
        <v>0</v>
      </c>
      <c r="I292" s="119">
        <f t="shared" ca="1" si="44"/>
        <v>0</v>
      </c>
      <c r="J292" s="115">
        <f t="shared" ca="1" si="41"/>
        <v>0</v>
      </c>
      <c r="K292" s="110">
        <f t="shared" ca="1" si="42"/>
        <v>0</v>
      </c>
      <c r="L292" s="58"/>
      <c r="M292" s="58"/>
      <c r="N292" s="58"/>
    </row>
    <row r="293" spans="2:14" x14ac:dyDescent="0.25">
      <c r="B293" s="147"/>
      <c r="C293" s="154"/>
      <c r="D293" s="53">
        <f t="shared" ca="1" si="40"/>
        <v>0</v>
      </c>
      <c r="E293" s="54">
        <f ca="1">IFERROR(OFFSET('Converter Availability Calcs'!$C$43,MATCH(C293,'Converter Availability Calcs'!$B$44:$B$66,0),0),0)</f>
        <v>0</v>
      </c>
      <c r="F293" s="19">
        <f ca="1">IFERROR(OFFSET('Converter Availability Calcs'!$D$43,MATCH(C293,'Converter Availability Calcs'!$B$44:$B$66,0),0),0)</f>
        <v>0</v>
      </c>
      <c r="G293" s="140">
        <f ca="1">IFERROR(OFFSET('Converter Availability Calcs'!$E$43,MATCH(C293,'Converter Availability Calcs'!$B$44:$B$66,0),0),0)</f>
        <v>0</v>
      </c>
      <c r="H293" s="10">
        <f t="shared" ca="1" si="43"/>
        <v>0</v>
      </c>
      <c r="I293" s="119">
        <f t="shared" ca="1" si="44"/>
        <v>0</v>
      </c>
      <c r="J293" s="115">
        <f t="shared" ca="1" si="41"/>
        <v>0</v>
      </c>
      <c r="K293" s="110">
        <f t="shared" ca="1" si="42"/>
        <v>0</v>
      </c>
      <c r="L293" s="58"/>
      <c r="M293" s="58"/>
      <c r="N293" s="58"/>
    </row>
    <row r="294" spans="2:14" x14ac:dyDescent="0.25">
      <c r="B294" s="147"/>
      <c r="C294" s="154"/>
      <c r="D294" s="53">
        <f t="shared" ca="1" si="40"/>
        <v>0</v>
      </c>
      <c r="E294" s="54">
        <f ca="1">IFERROR(OFFSET('Converter Availability Calcs'!$C$43,MATCH(C294,'Converter Availability Calcs'!$B$44:$B$66,0),0),0)</f>
        <v>0</v>
      </c>
      <c r="F294" s="19">
        <f ca="1">IFERROR(OFFSET('Converter Availability Calcs'!$D$43,MATCH(C294,'Converter Availability Calcs'!$B$44:$B$66,0),0),0)</f>
        <v>0</v>
      </c>
      <c r="G294" s="140">
        <f ca="1">IFERROR(OFFSET('Converter Availability Calcs'!$E$43,MATCH(C294,'Converter Availability Calcs'!$B$44:$B$66,0),0),0)</f>
        <v>0</v>
      </c>
      <c r="H294" s="10">
        <f t="shared" ca="1" si="43"/>
        <v>0</v>
      </c>
      <c r="I294" s="119">
        <f t="shared" ca="1" si="44"/>
        <v>0</v>
      </c>
      <c r="J294" s="115">
        <f t="shared" ca="1" si="41"/>
        <v>0</v>
      </c>
      <c r="K294" s="110">
        <f t="shared" ca="1" si="42"/>
        <v>0</v>
      </c>
      <c r="L294" s="58"/>
      <c r="M294" s="58"/>
      <c r="N294" s="58"/>
    </row>
    <row r="295" spans="2:14" x14ac:dyDescent="0.25">
      <c r="B295" s="147"/>
      <c r="C295" s="154"/>
      <c r="D295" s="53">
        <f t="shared" ca="1" si="40"/>
        <v>0</v>
      </c>
      <c r="E295" s="54">
        <f ca="1">IFERROR(OFFSET('Converter Availability Calcs'!$C$43,MATCH(C295,'Converter Availability Calcs'!$B$44:$B$66,0),0),0)</f>
        <v>0</v>
      </c>
      <c r="F295" s="19">
        <f ca="1">IFERROR(OFFSET('Converter Availability Calcs'!$D$43,MATCH(C295,'Converter Availability Calcs'!$B$44:$B$66,0),0),0)</f>
        <v>0</v>
      </c>
      <c r="G295" s="140">
        <f ca="1">IFERROR(OFFSET('Converter Availability Calcs'!$E$43,MATCH(C295,'Converter Availability Calcs'!$B$44:$B$66,0),0),0)</f>
        <v>0</v>
      </c>
      <c r="H295" s="10">
        <f t="shared" ca="1" si="43"/>
        <v>0</v>
      </c>
      <c r="I295" s="119">
        <f t="shared" ca="1" si="44"/>
        <v>0</v>
      </c>
      <c r="J295" s="115">
        <f t="shared" ca="1" si="41"/>
        <v>0</v>
      </c>
      <c r="K295" s="110">
        <f t="shared" ca="1" si="42"/>
        <v>0</v>
      </c>
      <c r="L295" s="58"/>
      <c r="M295" s="58"/>
      <c r="N295" s="58"/>
    </row>
    <row r="296" spans="2:14" x14ac:dyDescent="0.25">
      <c r="B296" s="147"/>
      <c r="C296" s="154"/>
      <c r="D296" s="53">
        <f t="shared" ca="1" si="40"/>
        <v>0</v>
      </c>
      <c r="E296" s="54">
        <f ca="1">IFERROR(OFFSET('Converter Availability Calcs'!$C$43,MATCH(C296,'Converter Availability Calcs'!$B$44:$B$66,0),0),0)</f>
        <v>0</v>
      </c>
      <c r="F296" s="19">
        <f ca="1">IFERROR(OFFSET('Converter Availability Calcs'!$D$43,MATCH(C296,'Converter Availability Calcs'!$B$44:$B$66,0),0),0)</f>
        <v>0</v>
      </c>
      <c r="G296" s="140">
        <f ca="1">IFERROR(OFFSET('Converter Availability Calcs'!$E$43,MATCH(C296,'Converter Availability Calcs'!$B$44:$B$66,0),0),0)</f>
        <v>0</v>
      </c>
      <c r="H296" s="10">
        <f t="shared" ca="1" si="43"/>
        <v>0</v>
      </c>
      <c r="I296" s="119">
        <f t="shared" ca="1" si="44"/>
        <v>0</v>
      </c>
      <c r="J296" s="115">
        <f t="shared" ca="1" si="41"/>
        <v>0</v>
      </c>
      <c r="K296" s="110">
        <f t="shared" ca="1" si="42"/>
        <v>0</v>
      </c>
      <c r="L296" s="58"/>
      <c r="M296" s="58"/>
      <c r="N296" s="58"/>
    </row>
    <row r="297" spans="2:14" x14ac:dyDescent="0.25">
      <c r="B297" s="147"/>
      <c r="C297" s="154"/>
      <c r="D297" s="53">
        <f t="shared" ca="1" si="40"/>
        <v>0</v>
      </c>
      <c r="E297" s="54">
        <f ca="1">IFERROR(OFFSET('Converter Availability Calcs'!$C$43,MATCH(C297,'Converter Availability Calcs'!$B$44:$B$66,0),0),0)</f>
        <v>0</v>
      </c>
      <c r="F297" s="19">
        <f ca="1">IFERROR(OFFSET('Converter Availability Calcs'!$D$43,MATCH(C297,'Converter Availability Calcs'!$B$44:$B$66,0),0),0)</f>
        <v>0</v>
      </c>
      <c r="G297" s="140">
        <f ca="1">IFERROR(OFFSET('Converter Availability Calcs'!$E$43,MATCH(C297,'Converter Availability Calcs'!$B$44:$B$66,0),0),0)</f>
        <v>0</v>
      </c>
      <c r="H297" s="10">
        <f t="shared" ca="1" si="43"/>
        <v>0</v>
      </c>
      <c r="I297" s="119">
        <f t="shared" ca="1" si="44"/>
        <v>0</v>
      </c>
      <c r="J297" s="115">
        <f t="shared" ca="1" si="41"/>
        <v>0</v>
      </c>
      <c r="K297" s="110">
        <f t="shared" ca="1" si="42"/>
        <v>0</v>
      </c>
      <c r="L297" s="58"/>
      <c r="M297" s="58"/>
      <c r="N297" s="58"/>
    </row>
    <row r="298" spans="2:14" x14ac:dyDescent="0.25">
      <c r="B298" s="147"/>
      <c r="C298" s="154"/>
      <c r="D298" s="53">
        <f t="shared" ca="1" si="40"/>
        <v>0</v>
      </c>
      <c r="E298" s="54">
        <f ca="1">IFERROR(OFFSET('Converter Availability Calcs'!$C$43,MATCH(C298,'Converter Availability Calcs'!$B$44:$B$66,0),0),0)</f>
        <v>0</v>
      </c>
      <c r="F298" s="19">
        <f ca="1">IFERROR(OFFSET('Converter Availability Calcs'!$D$43,MATCH(C298,'Converter Availability Calcs'!$B$44:$B$66,0),0),0)</f>
        <v>0</v>
      </c>
      <c r="G298" s="140">
        <f ca="1">IFERROR(OFFSET('Converter Availability Calcs'!$E$43,MATCH(C298,'Converter Availability Calcs'!$B$44:$B$66,0),0),0)</f>
        <v>0</v>
      </c>
      <c r="H298" s="10">
        <f t="shared" ca="1" si="43"/>
        <v>0</v>
      </c>
      <c r="I298" s="119">
        <f t="shared" ca="1" si="44"/>
        <v>0</v>
      </c>
      <c r="J298" s="115">
        <f t="shared" ca="1" si="41"/>
        <v>0</v>
      </c>
      <c r="K298" s="110">
        <f t="shared" ca="1" si="42"/>
        <v>0</v>
      </c>
      <c r="L298" s="58"/>
      <c r="M298" s="58"/>
      <c r="N298" s="58"/>
    </row>
    <row r="299" spans="2:14" x14ac:dyDescent="0.25">
      <c r="B299" s="147"/>
      <c r="C299" s="154"/>
      <c r="D299" s="53">
        <f t="shared" ca="1" si="40"/>
        <v>0</v>
      </c>
      <c r="E299" s="54">
        <f ca="1">IFERROR(OFFSET('Converter Availability Calcs'!$C$43,MATCH(C299,'Converter Availability Calcs'!$B$44:$B$66,0),0),0)</f>
        <v>0</v>
      </c>
      <c r="F299" s="19">
        <f ca="1">IFERROR(OFFSET('Converter Availability Calcs'!$D$43,MATCH(C299,'Converter Availability Calcs'!$B$44:$B$66,0),0),0)</f>
        <v>0</v>
      </c>
      <c r="G299" s="140">
        <f ca="1">IFERROR(OFFSET('Converter Availability Calcs'!$E$43,MATCH(C299,'Converter Availability Calcs'!$B$44:$B$66,0),0),0)</f>
        <v>0</v>
      </c>
      <c r="H299" s="10">
        <f t="shared" ca="1" si="43"/>
        <v>0</v>
      </c>
      <c r="I299" s="119">
        <f t="shared" ca="1" si="44"/>
        <v>0</v>
      </c>
      <c r="J299" s="115">
        <f t="shared" ca="1" si="41"/>
        <v>0</v>
      </c>
      <c r="K299" s="110">
        <f t="shared" ca="1" si="42"/>
        <v>0</v>
      </c>
      <c r="L299" s="58"/>
      <c r="M299" s="58"/>
      <c r="N299" s="58"/>
    </row>
    <row r="300" spans="2:14" x14ac:dyDescent="0.25">
      <c r="B300" s="147"/>
      <c r="C300" s="154"/>
      <c r="D300" s="53">
        <f t="shared" ca="1" si="40"/>
        <v>0</v>
      </c>
      <c r="E300" s="54">
        <f ca="1">IFERROR(OFFSET('Converter Availability Calcs'!$C$43,MATCH(C300,'Converter Availability Calcs'!$B$44:$B$66,0),0),0)</f>
        <v>0</v>
      </c>
      <c r="F300" s="19">
        <f ca="1">IFERROR(OFFSET('Converter Availability Calcs'!$D$43,MATCH(C300,'Converter Availability Calcs'!$B$44:$B$66,0),0),0)</f>
        <v>0</v>
      </c>
      <c r="G300" s="140">
        <f ca="1">IFERROR(OFFSET('Converter Availability Calcs'!$E$43,MATCH(C300,'Converter Availability Calcs'!$B$44:$B$66,0),0),0)</f>
        <v>0</v>
      </c>
      <c r="H300" s="10">
        <f t="shared" ca="1" si="43"/>
        <v>0</v>
      </c>
      <c r="I300" s="119">
        <f t="shared" ca="1" si="44"/>
        <v>0</v>
      </c>
      <c r="J300" s="115">
        <f t="shared" ca="1" si="41"/>
        <v>0</v>
      </c>
      <c r="K300" s="110">
        <f t="shared" ca="1" si="42"/>
        <v>0</v>
      </c>
      <c r="L300" s="58"/>
      <c r="M300" s="58"/>
      <c r="N300" s="58"/>
    </row>
    <row r="301" spans="2:14" x14ac:dyDescent="0.25">
      <c r="B301" s="147"/>
      <c r="C301" s="154"/>
      <c r="D301" s="53">
        <f t="shared" ca="1" si="40"/>
        <v>0</v>
      </c>
      <c r="E301" s="54">
        <f ca="1">IFERROR(OFFSET('Converter Availability Calcs'!$C$43,MATCH(C301,'Converter Availability Calcs'!$B$44:$B$66,0),0),0)</f>
        <v>0</v>
      </c>
      <c r="F301" s="19">
        <f ca="1">IFERROR(OFFSET('Converter Availability Calcs'!$D$43,MATCH(C301,'Converter Availability Calcs'!$B$44:$B$66,0),0),0)</f>
        <v>0</v>
      </c>
      <c r="G301" s="140">
        <f ca="1">IFERROR(OFFSET('Converter Availability Calcs'!$E$43,MATCH(C301,'Converter Availability Calcs'!$B$44:$B$66,0),0),0)</f>
        <v>0</v>
      </c>
      <c r="H301" s="10">
        <f t="shared" ca="1" si="43"/>
        <v>0</v>
      </c>
      <c r="I301" s="119">
        <f t="shared" ca="1" si="44"/>
        <v>0</v>
      </c>
      <c r="J301" s="115">
        <f t="shared" ca="1" si="41"/>
        <v>0</v>
      </c>
      <c r="K301" s="110">
        <f t="shared" ca="1" si="42"/>
        <v>0</v>
      </c>
      <c r="L301" s="58"/>
      <c r="M301" s="58"/>
      <c r="N301" s="58"/>
    </row>
    <row r="302" spans="2:14" x14ac:dyDescent="0.25">
      <c r="B302" s="147"/>
      <c r="C302" s="154"/>
      <c r="D302" s="53">
        <f t="shared" ca="1" si="40"/>
        <v>0</v>
      </c>
      <c r="E302" s="54">
        <f ca="1">IFERROR(OFFSET('Converter Availability Calcs'!$C$43,MATCH(C302,'Converter Availability Calcs'!$B$44:$B$66,0),0),0)</f>
        <v>0</v>
      </c>
      <c r="F302" s="19">
        <f ca="1">IFERROR(OFFSET('Converter Availability Calcs'!$D$43,MATCH(C302,'Converter Availability Calcs'!$B$44:$B$66,0),0),0)</f>
        <v>0</v>
      </c>
      <c r="G302" s="140">
        <f ca="1">IFERROR(OFFSET('Converter Availability Calcs'!$E$43,MATCH(C302,'Converter Availability Calcs'!$B$44:$B$66,0),0),0)</f>
        <v>0</v>
      </c>
      <c r="H302" s="10">
        <f t="shared" ca="1" si="43"/>
        <v>0</v>
      </c>
      <c r="I302" s="119">
        <f t="shared" ca="1" si="44"/>
        <v>0</v>
      </c>
      <c r="J302" s="115">
        <f t="shared" ca="1" si="41"/>
        <v>0</v>
      </c>
      <c r="K302" s="110">
        <f t="shared" ca="1" si="42"/>
        <v>0</v>
      </c>
      <c r="L302" s="58"/>
      <c r="M302" s="58"/>
      <c r="N302" s="58"/>
    </row>
    <row r="303" spans="2:14" ht="14.95" thickBot="1" x14ac:dyDescent="0.3">
      <c r="B303" s="350"/>
      <c r="C303" s="155"/>
      <c r="D303" s="56">
        <f t="shared" ca="1" si="40"/>
        <v>0</v>
      </c>
      <c r="E303" s="57">
        <f ca="1">IFERROR(OFFSET('Converter Availability Calcs'!$C$43,MATCH(C303,'Converter Availability Calcs'!$B$44:$B$66,0),0),0)</f>
        <v>0</v>
      </c>
      <c r="F303" s="21">
        <f ca="1">IFERROR(OFFSET('Converter Availability Calcs'!$D$43,MATCH(C303,'Converter Availability Calcs'!$B$44:$B$66,0),0),0)</f>
        <v>0</v>
      </c>
      <c r="G303" s="141">
        <f ca="1">IFERROR(OFFSET('Converter Availability Calcs'!$E$43,MATCH(C303,'Converter Availability Calcs'!$B$44:$B$66,0),0),0)</f>
        <v>0</v>
      </c>
      <c r="H303" s="11">
        <f t="shared" ca="1" si="43"/>
        <v>0</v>
      </c>
      <c r="I303" s="120">
        <f t="shared" ca="1" si="44"/>
        <v>0</v>
      </c>
      <c r="J303" s="116">
        <f t="shared" ca="1" si="41"/>
        <v>0</v>
      </c>
      <c r="K303" s="111">
        <f t="shared" ca="1" si="42"/>
        <v>0</v>
      </c>
      <c r="L303" s="58"/>
      <c r="M303" s="58"/>
      <c r="N303" s="58"/>
    </row>
    <row r="304" spans="2:14" x14ac:dyDescent="0.25">
      <c r="B304" s="104"/>
      <c r="C304" s="104"/>
      <c r="D304" s="104"/>
      <c r="E304" s="104"/>
      <c r="F304" s="104"/>
      <c r="G304" s="104"/>
      <c r="H304" s="104"/>
      <c r="I304" s="104"/>
      <c r="J304" s="104"/>
      <c r="K304" s="104"/>
      <c r="L304" s="58"/>
      <c r="M304" s="58"/>
      <c r="N304" s="58"/>
    </row>
    <row r="305" spans="2:14" x14ac:dyDescent="0.25">
      <c r="B305" s="104"/>
      <c r="C305" s="104"/>
      <c r="D305" s="104"/>
      <c r="E305" s="104"/>
      <c r="F305" s="104"/>
      <c r="G305" s="104"/>
      <c r="H305" s="104"/>
      <c r="I305" s="104"/>
      <c r="J305" s="104"/>
      <c r="K305" s="104"/>
      <c r="L305" s="58"/>
      <c r="M305" s="58"/>
      <c r="N305" s="58"/>
    </row>
    <row r="306" spans="2:14" x14ac:dyDescent="0.25">
      <c r="B306" s="104"/>
      <c r="C306" s="104"/>
      <c r="D306" s="104"/>
      <c r="E306" s="104"/>
      <c r="F306" s="104"/>
      <c r="G306" s="104"/>
      <c r="H306" s="104"/>
      <c r="I306" s="104"/>
      <c r="J306" s="104"/>
      <c r="K306" s="104"/>
      <c r="L306" s="58"/>
      <c r="M306" s="58"/>
      <c r="N306" s="58"/>
    </row>
    <row r="307" spans="2:14" x14ac:dyDescent="0.25">
      <c r="B307" s="104"/>
      <c r="C307" s="104"/>
      <c r="D307" s="104"/>
      <c r="E307" s="104"/>
      <c r="F307" s="104"/>
      <c r="G307" s="104"/>
      <c r="H307" s="104"/>
      <c r="I307" s="104"/>
      <c r="J307" s="104"/>
      <c r="K307" s="104"/>
      <c r="L307" s="58"/>
      <c r="M307" s="58"/>
      <c r="N307" s="58"/>
    </row>
    <row r="308" spans="2:14" x14ac:dyDescent="0.25">
      <c r="B308" s="104"/>
      <c r="C308" s="104"/>
      <c r="D308" s="104"/>
      <c r="E308" s="104"/>
      <c r="F308" s="104"/>
      <c r="G308" s="104"/>
      <c r="H308" s="104"/>
      <c r="I308" s="104"/>
      <c r="J308" s="104"/>
      <c r="K308" s="104"/>
      <c r="L308" s="58"/>
      <c r="M308" s="58"/>
      <c r="N308" s="58"/>
    </row>
    <row r="309" spans="2:14" x14ac:dyDescent="0.25">
      <c r="B309" s="104"/>
      <c r="C309" s="104"/>
      <c r="D309" s="104"/>
      <c r="E309" s="104"/>
      <c r="F309" s="104"/>
      <c r="G309" s="104"/>
      <c r="H309" s="104"/>
      <c r="I309" s="104"/>
      <c r="J309" s="104"/>
      <c r="K309" s="104"/>
      <c r="L309" s="58"/>
      <c r="M309" s="58"/>
      <c r="N309" s="58"/>
    </row>
    <row r="310" spans="2:14" x14ac:dyDescent="0.25">
      <c r="B310" s="104"/>
      <c r="C310" s="104"/>
      <c r="D310" s="104"/>
      <c r="E310" s="104"/>
      <c r="F310" s="104"/>
      <c r="G310" s="104"/>
      <c r="H310" s="104"/>
      <c r="I310" s="104"/>
      <c r="J310" s="104"/>
      <c r="K310" s="104"/>
      <c r="L310" s="58"/>
      <c r="M310" s="58"/>
      <c r="N310" s="58"/>
    </row>
    <row r="311" spans="2:14" ht="17.7" x14ac:dyDescent="0.4">
      <c r="B311" s="67" t="s">
        <v>38</v>
      </c>
      <c r="C311" s="64" t="s">
        <v>21</v>
      </c>
      <c r="D311" s="65">
        <f ca="1">K311</f>
        <v>0</v>
      </c>
      <c r="E311" s="13"/>
      <c r="F311" s="14"/>
      <c r="G311" s="13"/>
      <c r="H311" s="15"/>
      <c r="I311" s="13"/>
      <c r="J311" s="64" t="s">
        <v>90</v>
      </c>
      <c r="K311" s="66">
        <f ca="1">SUM(H316:H337)</f>
        <v>0</v>
      </c>
    </row>
    <row r="312" spans="2:14" ht="17.7" x14ac:dyDescent="0.4">
      <c r="B312" s="104"/>
      <c r="C312" s="68" t="s">
        <v>153</v>
      </c>
      <c r="D312" s="69">
        <f ca="1">1-D311</f>
        <v>1</v>
      </c>
      <c r="E312" s="104"/>
      <c r="F312" s="104"/>
      <c r="G312" s="104"/>
      <c r="H312" s="104"/>
      <c r="I312" s="104"/>
      <c r="J312" s="104"/>
      <c r="K312" s="104"/>
      <c r="L312" s="58"/>
      <c r="M312" s="58"/>
      <c r="N312" s="58"/>
    </row>
    <row r="313" spans="2:14" ht="14.95" thickBot="1" x14ac:dyDescent="0.3">
      <c r="B313" s="104"/>
      <c r="C313" s="104"/>
      <c r="D313" s="104"/>
      <c r="E313" s="104"/>
      <c r="F313" s="104"/>
      <c r="G313" s="104"/>
      <c r="H313" s="104"/>
      <c r="I313" s="104"/>
      <c r="J313" s="104"/>
      <c r="K313" s="104"/>
      <c r="L313" s="58"/>
      <c r="M313" s="58"/>
      <c r="N313" s="58"/>
    </row>
    <row r="314" spans="2:14" ht="18.350000000000001" thickBot="1" x14ac:dyDescent="0.3">
      <c r="B314" s="122" t="s">
        <v>13</v>
      </c>
      <c r="C314" s="123"/>
      <c r="D314" s="123"/>
      <c r="E314" s="123"/>
      <c r="F314" s="123"/>
      <c r="G314" s="124"/>
      <c r="H314" s="123"/>
      <c r="I314" s="123"/>
      <c r="J314" s="117" t="s">
        <v>73</v>
      </c>
      <c r="K314" s="109"/>
      <c r="L314" s="652" t="s">
        <v>250</v>
      </c>
      <c r="M314" s="653"/>
      <c r="N314" s="654"/>
    </row>
    <row r="315" spans="2:14" ht="71.349999999999994" thickBot="1" x14ac:dyDescent="0.3">
      <c r="B315" s="219" t="s">
        <v>6</v>
      </c>
      <c r="C315" s="219" t="s">
        <v>12</v>
      </c>
      <c r="D315" s="449" t="s">
        <v>1</v>
      </c>
      <c r="E315" s="451" t="s">
        <v>155</v>
      </c>
      <c r="F315" s="450" t="s">
        <v>15</v>
      </c>
      <c r="G315" s="219" t="s">
        <v>5</v>
      </c>
      <c r="H315" s="449" t="s">
        <v>4</v>
      </c>
      <c r="I315" s="450" t="s">
        <v>10</v>
      </c>
      <c r="J315" s="451" t="s">
        <v>74</v>
      </c>
      <c r="K315" s="450" t="s">
        <v>154</v>
      </c>
      <c r="L315" s="198" t="s">
        <v>243</v>
      </c>
      <c r="M315" s="198" t="s">
        <v>244</v>
      </c>
      <c r="N315" s="198" t="s">
        <v>245</v>
      </c>
    </row>
    <row r="316" spans="2:14" ht="14.95" thickBot="1" x14ac:dyDescent="0.3">
      <c r="B316" s="349"/>
      <c r="C316" s="152"/>
      <c r="D316" s="51">
        <f t="shared" ref="D316:D337" ca="1" si="45">IFERROR(1/E316,0)</f>
        <v>0</v>
      </c>
      <c r="E316" s="12">
        <f ca="1">IFERROR(OFFSET('Converter Availability Calcs'!$C$43,MATCH(C316,'Converter Availability Calcs'!$B$44:$B$66,0),0),0)</f>
        <v>0</v>
      </c>
      <c r="F316" s="17">
        <f ca="1">IFERROR(OFFSET('Converter Availability Calcs'!$D$43,MATCH(C316,'Converter Availability Calcs'!$B$44:$B$66,0),0),0)</f>
        <v>0</v>
      </c>
      <c r="G316" s="139">
        <f ca="1">IFERROR(OFFSET('Converter Availability Calcs'!$E$43,MATCH(C316,'Converter Availability Calcs'!$B$44:$B$66,0),0),0)</f>
        <v>0</v>
      </c>
      <c r="H316" s="9">
        <f t="shared" ref="H316:H337" ca="1" si="46">IFERROR(((B316*D316*F316)/365)*(1-G316),0)</f>
        <v>0</v>
      </c>
      <c r="I316" s="118">
        <f ca="1">IFERROR(H316/$D$311,0)</f>
        <v>0</v>
      </c>
      <c r="J316" s="115">
        <f t="shared" ref="J316:J337" ca="1" si="47">D316*F316</f>
        <v>0</v>
      </c>
      <c r="K316" s="110">
        <f t="shared" ref="K316:K337" ca="1" si="48">J316*G316</f>
        <v>0</v>
      </c>
      <c r="L316" s="112">
        <f ca="1">SUM(D316:D337)</f>
        <v>0</v>
      </c>
      <c r="M316" s="113">
        <f ca="1">IFERROR(SUM(J316:J337)/L316,0)</f>
        <v>0</v>
      </c>
      <c r="N316" s="114">
        <f ca="1">IFERROR(SUM(K316:K337)/SUM(J316:J337),0)</f>
        <v>0</v>
      </c>
    </row>
    <row r="317" spans="2:14" x14ac:dyDescent="0.25">
      <c r="B317" s="147"/>
      <c r="C317" s="154"/>
      <c r="D317" s="53">
        <f t="shared" ca="1" si="45"/>
        <v>0</v>
      </c>
      <c r="E317" s="54">
        <f ca="1">IFERROR(OFFSET('Converter Availability Calcs'!$C$43,MATCH(C317,'Converter Availability Calcs'!$B$44:$B$66,0),0),0)</f>
        <v>0</v>
      </c>
      <c r="F317" s="19">
        <f ca="1">IFERROR(OFFSET('Converter Availability Calcs'!$D$43,MATCH(C317,'Converter Availability Calcs'!$B$44:$B$66,0),0),0)</f>
        <v>0</v>
      </c>
      <c r="G317" s="140">
        <f ca="1">IFERROR(OFFSET('Converter Availability Calcs'!$E$43,MATCH(C317,'Converter Availability Calcs'!$B$44:$B$66,0),0),0)</f>
        <v>0</v>
      </c>
      <c r="H317" s="10">
        <f t="shared" ca="1" si="46"/>
        <v>0</v>
      </c>
      <c r="I317" s="119">
        <f t="shared" ref="I317:I337" ca="1" si="49">IFERROR(H317/$D$311,0)</f>
        <v>0</v>
      </c>
      <c r="J317" s="115">
        <f t="shared" ca="1" si="47"/>
        <v>0</v>
      </c>
      <c r="K317" s="110">
        <f t="shared" ca="1" si="48"/>
        <v>0</v>
      </c>
      <c r="L317" s="58"/>
      <c r="M317" s="58"/>
      <c r="N317" s="58"/>
    </row>
    <row r="318" spans="2:14" x14ac:dyDescent="0.25">
      <c r="B318" s="147"/>
      <c r="C318" s="154"/>
      <c r="D318" s="53">
        <f t="shared" ca="1" si="45"/>
        <v>0</v>
      </c>
      <c r="E318" s="54">
        <f ca="1">IFERROR(OFFSET('Converter Availability Calcs'!$C$43,MATCH(C318,'Converter Availability Calcs'!$B$44:$B$66,0),0),0)</f>
        <v>0</v>
      </c>
      <c r="F318" s="19">
        <f ca="1">IFERROR(OFFSET('Converter Availability Calcs'!$D$43,MATCH(C318,'Converter Availability Calcs'!$B$44:$B$66,0),0),0)</f>
        <v>0</v>
      </c>
      <c r="G318" s="140">
        <f ca="1">IFERROR(OFFSET('Converter Availability Calcs'!$E$43,MATCH(C318,'Converter Availability Calcs'!$B$44:$B$66,0),0),0)</f>
        <v>0</v>
      </c>
      <c r="H318" s="10">
        <f t="shared" ca="1" si="46"/>
        <v>0</v>
      </c>
      <c r="I318" s="119">
        <f t="shared" ca="1" si="49"/>
        <v>0</v>
      </c>
      <c r="J318" s="115">
        <f t="shared" ca="1" si="47"/>
        <v>0</v>
      </c>
      <c r="K318" s="110">
        <f t="shared" ca="1" si="48"/>
        <v>0</v>
      </c>
      <c r="L318" s="58"/>
      <c r="M318" s="58"/>
      <c r="N318" s="58"/>
    </row>
    <row r="319" spans="2:14" x14ac:dyDescent="0.25">
      <c r="B319" s="147"/>
      <c r="C319" s="154"/>
      <c r="D319" s="53">
        <f t="shared" ca="1" si="45"/>
        <v>0</v>
      </c>
      <c r="E319" s="54">
        <f ca="1">IFERROR(OFFSET('Converter Availability Calcs'!$C$43,MATCH(C319,'Converter Availability Calcs'!$B$44:$B$66,0),0),0)</f>
        <v>0</v>
      </c>
      <c r="F319" s="19">
        <f ca="1">IFERROR(OFFSET('Converter Availability Calcs'!$D$43,MATCH(C319,'Converter Availability Calcs'!$B$44:$B$66,0),0),0)</f>
        <v>0</v>
      </c>
      <c r="G319" s="140">
        <f ca="1">IFERROR(OFFSET('Converter Availability Calcs'!$E$43,MATCH(C319,'Converter Availability Calcs'!$B$44:$B$66,0),0),0)</f>
        <v>0</v>
      </c>
      <c r="H319" s="10">
        <f t="shared" ca="1" si="46"/>
        <v>0</v>
      </c>
      <c r="I319" s="119">
        <f t="shared" ca="1" si="49"/>
        <v>0</v>
      </c>
      <c r="J319" s="115">
        <f t="shared" ca="1" si="47"/>
        <v>0</v>
      </c>
      <c r="K319" s="110">
        <f t="shared" ca="1" si="48"/>
        <v>0</v>
      </c>
      <c r="L319" s="58"/>
      <c r="M319" s="58"/>
      <c r="N319" s="58"/>
    </row>
    <row r="320" spans="2:14" x14ac:dyDescent="0.25">
      <c r="B320" s="147"/>
      <c r="C320" s="154"/>
      <c r="D320" s="53">
        <f t="shared" ca="1" si="45"/>
        <v>0</v>
      </c>
      <c r="E320" s="54">
        <f ca="1">IFERROR(OFFSET('Converter Availability Calcs'!$C$43,MATCH(C320,'Converter Availability Calcs'!$B$44:$B$66,0),0),0)</f>
        <v>0</v>
      </c>
      <c r="F320" s="19">
        <f ca="1">IFERROR(OFFSET('Converter Availability Calcs'!$D$43,MATCH(C320,'Converter Availability Calcs'!$B$44:$B$66,0),0),0)</f>
        <v>0</v>
      </c>
      <c r="G320" s="140">
        <f ca="1">IFERROR(OFFSET('Converter Availability Calcs'!$E$43,MATCH(C320,'Converter Availability Calcs'!$B$44:$B$66,0),0),0)</f>
        <v>0</v>
      </c>
      <c r="H320" s="10">
        <f t="shared" ca="1" si="46"/>
        <v>0</v>
      </c>
      <c r="I320" s="119">
        <f t="shared" ca="1" si="49"/>
        <v>0</v>
      </c>
      <c r="J320" s="115">
        <f t="shared" ca="1" si="47"/>
        <v>0</v>
      </c>
      <c r="K320" s="110">
        <f t="shared" ca="1" si="48"/>
        <v>0</v>
      </c>
      <c r="L320" s="58"/>
      <c r="M320" s="58"/>
      <c r="N320" s="58"/>
    </row>
    <row r="321" spans="2:14" x14ac:dyDescent="0.25">
      <c r="B321" s="147"/>
      <c r="C321" s="154"/>
      <c r="D321" s="53">
        <f t="shared" ca="1" si="45"/>
        <v>0</v>
      </c>
      <c r="E321" s="54">
        <f ca="1">IFERROR(OFFSET('Converter Availability Calcs'!$C$43,MATCH(C321,'Converter Availability Calcs'!$B$44:$B$66,0),0),0)</f>
        <v>0</v>
      </c>
      <c r="F321" s="19">
        <f ca="1">IFERROR(OFFSET('Converter Availability Calcs'!$D$43,MATCH(C321,'Converter Availability Calcs'!$B$44:$B$66,0),0),0)</f>
        <v>0</v>
      </c>
      <c r="G321" s="140">
        <f ca="1">IFERROR(OFFSET('Converter Availability Calcs'!$E$43,MATCH(C321,'Converter Availability Calcs'!$B$44:$B$66,0),0),0)</f>
        <v>0</v>
      </c>
      <c r="H321" s="10">
        <f t="shared" ca="1" si="46"/>
        <v>0</v>
      </c>
      <c r="I321" s="119">
        <f t="shared" ca="1" si="49"/>
        <v>0</v>
      </c>
      <c r="J321" s="115">
        <f t="shared" ca="1" si="47"/>
        <v>0</v>
      </c>
      <c r="K321" s="110">
        <f t="shared" ca="1" si="48"/>
        <v>0</v>
      </c>
      <c r="L321" s="58"/>
      <c r="M321" s="58"/>
      <c r="N321" s="58"/>
    </row>
    <row r="322" spans="2:14" x14ac:dyDescent="0.25">
      <c r="B322" s="147"/>
      <c r="C322" s="154"/>
      <c r="D322" s="53">
        <f t="shared" ca="1" si="45"/>
        <v>0</v>
      </c>
      <c r="E322" s="54">
        <f ca="1">IFERROR(OFFSET('Converter Availability Calcs'!$C$43,MATCH(C322,'Converter Availability Calcs'!$B$44:$B$66,0),0),0)</f>
        <v>0</v>
      </c>
      <c r="F322" s="19">
        <f ca="1">IFERROR(OFFSET('Converter Availability Calcs'!$D$43,MATCH(C322,'Converter Availability Calcs'!$B$44:$B$66,0),0),0)</f>
        <v>0</v>
      </c>
      <c r="G322" s="140">
        <f ca="1">IFERROR(OFFSET('Converter Availability Calcs'!$E$43,MATCH(C322,'Converter Availability Calcs'!$B$44:$B$66,0),0),0)</f>
        <v>0</v>
      </c>
      <c r="H322" s="10">
        <f t="shared" ca="1" si="46"/>
        <v>0</v>
      </c>
      <c r="I322" s="119">
        <f t="shared" ca="1" si="49"/>
        <v>0</v>
      </c>
      <c r="J322" s="115">
        <f t="shared" ca="1" si="47"/>
        <v>0</v>
      </c>
      <c r="K322" s="110">
        <f t="shared" ca="1" si="48"/>
        <v>0</v>
      </c>
      <c r="L322" s="58"/>
      <c r="M322" s="58"/>
      <c r="N322" s="58"/>
    </row>
    <row r="323" spans="2:14" x14ac:dyDescent="0.25">
      <c r="B323" s="147"/>
      <c r="C323" s="154"/>
      <c r="D323" s="53">
        <f t="shared" ca="1" si="45"/>
        <v>0</v>
      </c>
      <c r="E323" s="54">
        <f ca="1">IFERROR(OFFSET('Converter Availability Calcs'!$C$43,MATCH(C323,'Converter Availability Calcs'!$B$44:$B$66,0),0),0)</f>
        <v>0</v>
      </c>
      <c r="F323" s="19">
        <f ca="1">IFERROR(OFFSET('Converter Availability Calcs'!$D$43,MATCH(C323,'Converter Availability Calcs'!$B$44:$B$66,0),0),0)</f>
        <v>0</v>
      </c>
      <c r="G323" s="140">
        <f ca="1">IFERROR(OFFSET('Converter Availability Calcs'!$E$43,MATCH(C323,'Converter Availability Calcs'!$B$44:$B$66,0),0),0)</f>
        <v>0</v>
      </c>
      <c r="H323" s="10">
        <f t="shared" ca="1" si="46"/>
        <v>0</v>
      </c>
      <c r="I323" s="119">
        <f t="shared" ca="1" si="49"/>
        <v>0</v>
      </c>
      <c r="J323" s="115">
        <f t="shared" ca="1" si="47"/>
        <v>0</v>
      </c>
      <c r="K323" s="110">
        <f t="shared" ca="1" si="48"/>
        <v>0</v>
      </c>
      <c r="L323" s="58"/>
      <c r="M323" s="58"/>
      <c r="N323" s="58"/>
    </row>
    <row r="324" spans="2:14" x14ac:dyDescent="0.25">
      <c r="B324" s="147"/>
      <c r="C324" s="154"/>
      <c r="D324" s="53">
        <f t="shared" ca="1" si="45"/>
        <v>0</v>
      </c>
      <c r="E324" s="54">
        <f ca="1">IFERROR(OFFSET('Converter Availability Calcs'!$C$43,MATCH(C324,'Converter Availability Calcs'!$B$44:$B$66,0),0),0)</f>
        <v>0</v>
      </c>
      <c r="F324" s="19">
        <f ca="1">IFERROR(OFFSET('Converter Availability Calcs'!$D$43,MATCH(C324,'Converter Availability Calcs'!$B$44:$B$66,0),0),0)</f>
        <v>0</v>
      </c>
      <c r="G324" s="140">
        <f ca="1">IFERROR(OFFSET('Converter Availability Calcs'!$E$43,MATCH(C324,'Converter Availability Calcs'!$B$44:$B$66,0),0),0)</f>
        <v>0</v>
      </c>
      <c r="H324" s="10">
        <f t="shared" ca="1" si="46"/>
        <v>0</v>
      </c>
      <c r="I324" s="119">
        <f t="shared" ca="1" si="49"/>
        <v>0</v>
      </c>
      <c r="J324" s="115">
        <f t="shared" ca="1" si="47"/>
        <v>0</v>
      </c>
      <c r="K324" s="110">
        <f t="shared" ca="1" si="48"/>
        <v>0</v>
      </c>
      <c r="L324" s="58"/>
      <c r="M324" s="58"/>
      <c r="N324" s="58"/>
    </row>
    <row r="325" spans="2:14" x14ac:dyDescent="0.25">
      <c r="B325" s="147"/>
      <c r="C325" s="154"/>
      <c r="D325" s="53">
        <f t="shared" ca="1" si="45"/>
        <v>0</v>
      </c>
      <c r="E325" s="54">
        <f ca="1">IFERROR(OFFSET('Converter Availability Calcs'!$C$43,MATCH(C325,'Converter Availability Calcs'!$B$44:$B$66,0),0),0)</f>
        <v>0</v>
      </c>
      <c r="F325" s="19">
        <f ca="1">IFERROR(OFFSET('Converter Availability Calcs'!$D$43,MATCH(C325,'Converter Availability Calcs'!$B$44:$B$66,0),0),0)</f>
        <v>0</v>
      </c>
      <c r="G325" s="140">
        <f ca="1">IFERROR(OFFSET('Converter Availability Calcs'!$E$43,MATCH(C325,'Converter Availability Calcs'!$B$44:$B$66,0),0),0)</f>
        <v>0</v>
      </c>
      <c r="H325" s="10">
        <f t="shared" ca="1" si="46"/>
        <v>0</v>
      </c>
      <c r="I325" s="119">
        <f t="shared" ca="1" si="49"/>
        <v>0</v>
      </c>
      <c r="J325" s="115">
        <f t="shared" ca="1" si="47"/>
        <v>0</v>
      </c>
      <c r="K325" s="110">
        <f t="shared" ca="1" si="48"/>
        <v>0</v>
      </c>
      <c r="L325" s="58"/>
      <c r="M325" s="58"/>
      <c r="N325" s="58"/>
    </row>
    <row r="326" spans="2:14" x14ac:dyDescent="0.25">
      <c r="B326" s="147"/>
      <c r="C326" s="154"/>
      <c r="D326" s="53">
        <f t="shared" ca="1" si="45"/>
        <v>0</v>
      </c>
      <c r="E326" s="54">
        <f ca="1">IFERROR(OFFSET('Converter Availability Calcs'!$C$43,MATCH(C326,'Converter Availability Calcs'!$B$44:$B$66,0),0),0)</f>
        <v>0</v>
      </c>
      <c r="F326" s="19">
        <f ca="1">IFERROR(OFFSET('Converter Availability Calcs'!$D$43,MATCH(C326,'Converter Availability Calcs'!$B$44:$B$66,0),0),0)</f>
        <v>0</v>
      </c>
      <c r="G326" s="140">
        <f ca="1">IFERROR(OFFSET('Converter Availability Calcs'!$E$43,MATCH(C326,'Converter Availability Calcs'!$B$44:$B$66,0),0),0)</f>
        <v>0</v>
      </c>
      <c r="H326" s="10">
        <f t="shared" ca="1" si="46"/>
        <v>0</v>
      </c>
      <c r="I326" s="119">
        <f t="shared" ca="1" si="49"/>
        <v>0</v>
      </c>
      <c r="J326" s="115">
        <f t="shared" ca="1" si="47"/>
        <v>0</v>
      </c>
      <c r="K326" s="110">
        <f t="shared" ca="1" si="48"/>
        <v>0</v>
      </c>
      <c r="L326" s="58"/>
      <c r="M326" s="58"/>
      <c r="N326" s="58"/>
    </row>
    <row r="327" spans="2:14" x14ac:dyDescent="0.25">
      <c r="B327" s="147"/>
      <c r="C327" s="154"/>
      <c r="D327" s="53">
        <f t="shared" ca="1" si="45"/>
        <v>0</v>
      </c>
      <c r="E327" s="54">
        <f ca="1">IFERROR(OFFSET('Converter Availability Calcs'!$C$43,MATCH(C327,'Converter Availability Calcs'!$B$44:$B$66,0),0),0)</f>
        <v>0</v>
      </c>
      <c r="F327" s="19">
        <f ca="1">IFERROR(OFFSET('Converter Availability Calcs'!$D$43,MATCH(C327,'Converter Availability Calcs'!$B$44:$B$66,0),0),0)</f>
        <v>0</v>
      </c>
      <c r="G327" s="140">
        <f ca="1">IFERROR(OFFSET('Converter Availability Calcs'!$E$43,MATCH(C327,'Converter Availability Calcs'!$B$44:$B$66,0),0),0)</f>
        <v>0</v>
      </c>
      <c r="H327" s="10">
        <f t="shared" ca="1" si="46"/>
        <v>0</v>
      </c>
      <c r="I327" s="119">
        <f t="shared" ca="1" si="49"/>
        <v>0</v>
      </c>
      <c r="J327" s="115">
        <f t="shared" ca="1" si="47"/>
        <v>0</v>
      </c>
      <c r="K327" s="110">
        <f t="shared" ca="1" si="48"/>
        <v>0</v>
      </c>
      <c r="L327" s="58"/>
      <c r="M327" s="58"/>
      <c r="N327" s="58"/>
    </row>
    <row r="328" spans="2:14" x14ac:dyDescent="0.25">
      <c r="B328" s="147"/>
      <c r="C328" s="154"/>
      <c r="D328" s="53">
        <f t="shared" ca="1" si="45"/>
        <v>0</v>
      </c>
      <c r="E328" s="54">
        <f ca="1">IFERROR(OFFSET('Converter Availability Calcs'!$C$43,MATCH(C328,'Converter Availability Calcs'!$B$44:$B$66,0),0),0)</f>
        <v>0</v>
      </c>
      <c r="F328" s="19">
        <f ca="1">IFERROR(OFFSET('Converter Availability Calcs'!$D$43,MATCH(C328,'Converter Availability Calcs'!$B$44:$B$66,0),0),0)</f>
        <v>0</v>
      </c>
      <c r="G328" s="140">
        <f ca="1">IFERROR(OFFSET('Converter Availability Calcs'!$E$43,MATCH(C328,'Converter Availability Calcs'!$B$44:$B$66,0),0),0)</f>
        <v>0</v>
      </c>
      <c r="H328" s="10">
        <f t="shared" ca="1" si="46"/>
        <v>0</v>
      </c>
      <c r="I328" s="119">
        <f t="shared" ca="1" si="49"/>
        <v>0</v>
      </c>
      <c r="J328" s="115">
        <f t="shared" ca="1" si="47"/>
        <v>0</v>
      </c>
      <c r="K328" s="110">
        <f t="shared" ca="1" si="48"/>
        <v>0</v>
      </c>
      <c r="L328" s="58"/>
      <c r="M328" s="58"/>
      <c r="N328" s="58"/>
    </row>
    <row r="329" spans="2:14" x14ac:dyDescent="0.25">
      <c r="B329" s="147"/>
      <c r="C329" s="154"/>
      <c r="D329" s="53">
        <f t="shared" ca="1" si="45"/>
        <v>0</v>
      </c>
      <c r="E329" s="54">
        <f ca="1">IFERROR(OFFSET('Converter Availability Calcs'!$C$43,MATCH(C329,'Converter Availability Calcs'!$B$44:$B$66,0),0),0)</f>
        <v>0</v>
      </c>
      <c r="F329" s="19">
        <f ca="1">IFERROR(OFFSET('Converter Availability Calcs'!$D$43,MATCH(C329,'Converter Availability Calcs'!$B$44:$B$66,0),0),0)</f>
        <v>0</v>
      </c>
      <c r="G329" s="140">
        <f ca="1">IFERROR(OFFSET('Converter Availability Calcs'!$E$43,MATCH(C329,'Converter Availability Calcs'!$B$44:$B$66,0),0),0)</f>
        <v>0</v>
      </c>
      <c r="H329" s="10">
        <f t="shared" ca="1" si="46"/>
        <v>0</v>
      </c>
      <c r="I329" s="119">
        <f t="shared" ca="1" si="49"/>
        <v>0</v>
      </c>
      <c r="J329" s="115">
        <f t="shared" ca="1" si="47"/>
        <v>0</v>
      </c>
      <c r="K329" s="110">
        <f t="shared" ca="1" si="48"/>
        <v>0</v>
      </c>
      <c r="L329" s="58"/>
      <c r="M329" s="58"/>
      <c r="N329" s="58"/>
    </row>
    <row r="330" spans="2:14" x14ac:dyDescent="0.25">
      <c r="B330" s="147"/>
      <c r="C330" s="154"/>
      <c r="D330" s="53">
        <f t="shared" ca="1" si="45"/>
        <v>0</v>
      </c>
      <c r="E330" s="54">
        <f ca="1">IFERROR(OFFSET('Converter Availability Calcs'!$C$43,MATCH(C330,'Converter Availability Calcs'!$B$44:$B$66,0),0),0)</f>
        <v>0</v>
      </c>
      <c r="F330" s="19">
        <f ca="1">IFERROR(OFFSET('Converter Availability Calcs'!$D$43,MATCH(C330,'Converter Availability Calcs'!$B$44:$B$66,0),0),0)</f>
        <v>0</v>
      </c>
      <c r="G330" s="140">
        <f ca="1">IFERROR(OFFSET('Converter Availability Calcs'!$E$43,MATCH(C330,'Converter Availability Calcs'!$B$44:$B$66,0),0),0)</f>
        <v>0</v>
      </c>
      <c r="H330" s="10">
        <f t="shared" ca="1" si="46"/>
        <v>0</v>
      </c>
      <c r="I330" s="119">
        <f t="shared" ca="1" si="49"/>
        <v>0</v>
      </c>
      <c r="J330" s="115">
        <f t="shared" ca="1" si="47"/>
        <v>0</v>
      </c>
      <c r="K330" s="110">
        <f t="shared" ca="1" si="48"/>
        <v>0</v>
      </c>
      <c r="L330" s="58"/>
      <c r="M330" s="58"/>
      <c r="N330" s="58"/>
    </row>
    <row r="331" spans="2:14" x14ac:dyDescent="0.25">
      <c r="B331" s="147"/>
      <c r="C331" s="154"/>
      <c r="D331" s="53">
        <f t="shared" ca="1" si="45"/>
        <v>0</v>
      </c>
      <c r="E331" s="54">
        <f ca="1">IFERROR(OFFSET('Converter Availability Calcs'!$C$43,MATCH(C331,'Converter Availability Calcs'!$B$44:$B$66,0),0),0)</f>
        <v>0</v>
      </c>
      <c r="F331" s="19">
        <f ca="1">IFERROR(OFFSET('Converter Availability Calcs'!$D$43,MATCH(C331,'Converter Availability Calcs'!$B$44:$B$66,0),0),0)</f>
        <v>0</v>
      </c>
      <c r="G331" s="140">
        <f ca="1">IFERROR(OFFSET('Converter Availability Calcs'!$E$43,MATCH(C331,'Converter Availability Calcs'!$B$44:$B$66,0),0),0)</f>
        <v>0</v>
      </c>
      <c r="H331" s="10">
        <f t="shared" ca="1" si="46"/>
        <v>0</v>
      </c>
      <c r="I331" s="119">
        <f t="shared" ca="1" si="49"/>
        <v>0</v>
      </c>
      <c r="J331" s="115">
        <f t="shared" ca="1" si="47"/>
        <v>0</v>
      </c>
      <c r="K331" s="110">
        <f t="shared" ca="1" si="48"/>
        <v>0</v>
      </c>
      <c r="L331" s="58"/>
      <c r="M331" s="58"/>
      <c r="N331" s="58"/>
    </row>
    <row r="332" spans="2:14" x14ac:dyDescent="0.25">
      <c r="B332" s="147"/>
      <c r="C332" s="154"/>
      <c r="D332" s="53">
        <f t="shared" ca="1" si="45"/>
        <v>0</v>
      </c>
      <c r="E332" s="54">
        <f ca="1">IFERROR(OFFSET('Converter Availability Calcs'!$C$43,MATCH(C332,'Converter Availability Calcs'!$B$44:$B$66,0),0),0)</f>
        <v>0</v>
      </c>
      <c r="F332" s="19">
        <f ca="1">IFERROR(OFFSET('Converter Availability Calcs'!$D$43,MATCH(C332,'Converter Availability Calcs'!$B$44:$B$66,0),0),0)</f>
        <v>0</v>
      </c>
      <c r="G332" s="140">
        <f ca="1">IFERROR(OFFSET('Converter Availability Calcs'!$E$43,MATCH(C332,'Converter Availability Calcs'!$B$44:$B$66,0),0),0)</f>
        <v>0</v>
      </c>
      <c r="H332" s="10">
        <f t="shared" ca="1" si="46"/>
        <v>0</v>
      </c>
      <c r="I332" s="119">
        <f t="shared" ca="1" si="49"/>
        <v>0</v>
      </c>
      <c r="J332" s="115">
        <f t="shared" ca="1" si="47"/>
        <v>0</v>
      </c>
      <c r="K332" s="110">
        <f t="shared" ca="1" si="48"/>
        <v>0</v>
      </c>
      <c r="L332" s="58"/>
      <c r="M332" s="58"/>
      <c r="N332" s="58"/>
    </row>
    <row r="333" spans="2:14" x14ac:dyDescent="0.25">
      <c r="B333" s="147"/>
      <c r="C333" s="154"/>
      <c r="D333" s="53">
        <f t="shared" ca="1" si="45"/>
        <v>0</v>
      </c>
      <c r="E333" s="54">
        <f ca="1">IFERROR(OFFSET('Converter Availability Calcs'!$C$43,MATCH(C333,'Converter Availability Calcs'!$B$44:$B$66,0),0),0)</f>
        <v>0</v>
      </c>
      <c r="F333" s="19">
        <f ca="1">IFERROR(OFFSET('Converter Availability Calcs'!$D$43,MATCH(C333,'Converter Availability Calcs'!$B$44:$B$66,0),0),0)</f>
        <v>0</v>
      </c>
      <c r="G333" s="140">
        <f ca="1">IFERROR(OFFSET('Converter Availability Calcs'!$E$43,MATCH(C333,'Converter Availability Calcs'!$B$44:$B$66,0),0),0)</f>
        <v>0</v>
      </c>
      <c r="H333" s="10">
        <f t="shared" ca="1" si="46"/>
        <v>0</v>
      </c>
      <c r="I333" s="119">
        <f t="shared" ca="1" si="49"/>
        <v>0</v>
      </c>
      <c r="J333" s="115">
        <f t="shared" ca="1" si="47"/>
        <v>0</v>
      </c>
      <c r="K333" s="110">
        <f t="shared" ca="1" si="48"/>
        <v>0</v>
      </c>
      <c r="L333" s="58"/>
      <c r="M333" s="58"/>
      <c r="N333" s="58"/>
    </row>
    <row r="334" spans="2:14" x14ac:dyDescent="0.25">
      <c r="B334" s="147"/>
      <c r="C334" s="154"/>
      <c r="D334" s="53">
        <f t="shared" ca="1" si="45"/>
        <v>0</v>
      </c>
      <c r="E334" s="54">
        <f ca="1">IFERROR(OFFSET('Converter Availability Calcs'!$C$43,MATCH(C334,'Converter Availability Calcs'!$B$44:$B$66,0),0),0)</f>
        <v>0</v>
      </c>
      <c r="F334" s="19">
        <f ca="1">IFERROR(OFFSET('Converter Availability Calcs'!$D$43,MATCH(C334,'Converter Availability Calcs'!$B$44:$B$66,0),0),0)</f>
        <v>0</v>
      </c>
      <c r="G334" s="140">
        <f ca="1">IFERROR(OFFSET('Converter Availability Calcs'!$E$43,MATCH(C334,'Converter Availability Calcs'!$B$44:$B$66,0),0),0)</f>
        <v>0</v>
      </c>
      <c r="H334" s="10">
        <f t="shared" ca="1" si="46"/>
        <v>0</v>
      </c>
      <c r="I334" s="119">
        <f t="shared" ca="1" si="49"/>
        <v>0</v>
      </c>
      <c r="J334" s="115">
        <f t="shared" ca="1" si="47"/>
        <v>0</v>
      </c>
      <c r="K334" s="110">
        <f t="shared" ca="1" si="48"/>
        <v>0</v>
      </c>
      <c r="L334" s="58"/>
      <c r="M334" s="58"/>
      <c r="N334" s="58"/>
    </row>
    <row r="335" spans="2:14" x14ac:dyDescent="0.25">
      <c r="B335" s="147"/>
      <c r="C335" s="154"/>
      <c r="D335" s="53">
        <f t="shared" ca="1" si="45"/>
        <v>0</v>
      </c>
      <c r="E335" s="54">
        <f ca="1">IFERROR(OFFSET('Converter Availability Calcs'!$C$43,MATCH(C335,'Converter Availability Calcs'!$B$44:$B$66,0),0),0)</f>
        <v>0</v>
      </c>
      <c r="F335" s="19">
        <f ca="1">IFERROR(OFFSET('Converter Availability Calcs'!$D$43,MATCH(C335,'Converter Availability Calcs'!$B$44:$B$66,0),0),0)</f>
        <v>0</v>
      </c>
      <c r="G335" s="140">
        <f ca="1">IFERROR(OFFSET('Converter Availability Calcs'!$E$43,MATCH(C335,'Converter Availability Calcs'!$B$44:$B$66,0),0),0)</f>
        <v>0</v>
      </c>
      <c r="H335" s="10">
        <f t="shared" ca="1" si="46"/>
        <v>0</v>
      </c>
      <c r="I335" s="119">
        <f t="shared" ca="1" si="49"/>
        <v>0</v>
      </c>
      <c r="J335" s="115">
        <f t="shared" ca="1" si="47"/>
        <v>0</v>
      </c>
      <c r="K335" s="110">
        <f t="shared" ca="1" si="48"/>
        <v>0</v>
      </c>
      <c r="L335" s="58"/>
      <c r="M335" s="58"/>
      <c r="N335" s="58"/>
    </row>
    <row r="336" spans="2:14" x14ac:dyDescent="0.25">
      <c r="B336" s="147"/>
      <c r="C336" s="154"/>
      <c r="D336" s="53">
        <f t="shared" ca="1" si="45"/>
        <v>0</v>
      </c>
      <c r="E336" s="54">
        <f ca="1">IFERROR(OFFSET('Converter Availability Calcs'!$C$43,MATCH(C336,'Converter Availability Calcs'!$B$44:$B$66,0),0),0)</f>
        <v>0</v>
      </c>
      <c r="F336" s="19">
        <f ca="1">IFERROR(OFFSET('Converter Availability Calcs'!$D$43,MATCH(C336,'Converter Availability Calcs'!$B$44:$B$66,0),0),0)</f>
        <v>0</v>
      </c>
      <c r="G336" s="140">
        <f ca="1">IFERROR(OFFSET('Converter Availability Calcs'!$E$43,MATCH(C336,'Converter Availability Calcs'!$B$44:$B$66,0),0),0)</f>
        <v>0</v>
      </c>
      <c r="H336" s="10">
        <f t="shared" ca="1" si="46"/>
        <v>0</v>
      </c>
      <c r="I336" s="119">
        <f t="shared" ca="1" si="49"/>
        <v>0</v>
      </c>
      <c r="J336" s="115">
        <f t="shared" ca="1" si="47"/>
        <v>0</v>
      </c>
      <c r="K336" s="110">
        <f t="shared" ca="1" si="48"/>
        <v>0</v>
      </c>
      <c r="L336" s="58"/>
      <c r="M336" s="58"/>
      <c r="N336" s="58"/>
    </row>
    <row r="337" spans="1:16" ht="14.95" thickBot="1" x14ac:dyDescent="0.3">
      <c r="B337" s="350"/>
      <c r="C337" s="155"/>
      <c r="D337" s="56">
        <f t="shared" ca="1" si="45"/>
        <v>0</v>
      </c>
      <c r="E337" s="57">
        <f ca="1">IFERROR(OFFSET('Converter Availability Calcs'!$C$43,MATCH(C337,'Converter Availability Calcs'!$B$44:$B$66,0),0),0)</f>
        <v>0</v>
      </c>
      <c r="F337" s="21">
        <f ca="1">IFERROR(OFFSET('Converter Availability Calcs'!$D$43,MATCH(C337,'Converter Availability Calcs'!$B$44:$B$66,0),0),0)</f>
        <v>0</v>
      </c>
      <c r="G337" s="141">
        <f ca="1">IFERROR(OFFSET('Converter Availability Calcs'!$E$43,MATCH(C337,'Converter Availability Calcs'!$B$44:$B$66,0),0),0)</f>
        <v>0</v>
      </c>
      <c r="H337" s="11">
        <f t="shared" ca="1" si="46"/>
        <v>0</v>
      </c>
      <c r="I337" s="120">
        <f t="shared" ca="1" si="49"/>
        <v>0</v>
      </c>
      <c r="J337" s="116">
        <f t="shared" ca="1" si="47"/>
        <v>0</v>
      </c>
      <c r="K337" s="111">
        <f t="shared" ca="1" si="48"/>
        <v>0</v>
      </c>
      <c r="L337" s="58"/>
      <c r="M337" s="58"/>
      <c r="N337" s="58"/>
    </row>
    <row r="338" spans="1:16" x14ac:dyDescent="0.25">
      <c r="B338" s="104"/>
      <c r="C338" s="104"/>
      <c r="D338" s="104"/>
      <c r="E338" s="104"/>
      <c r="F338" s="104"/>
      <c r="G338" s="104"/>
      <c r="H338" s="104"/>
      <c r="I338" s="104"/>
      <c r="J338" s="104"/>
      <c r="K338" s="104"/>
      <c r="L338" s="58"/>
      <c r="M338" s="58"/>
      <c r="N338" s="58"/>
    </row>
    <row r="339" spans="1:16" x14ac:dyDescent="0.25">
      <c r="B339" s="104"/>
      <c r="C339" s="104"/>
      <c r="D339" s="104"/>
      <c r="E339" s="104"/>
      <c r="F339" s="104"/>
      <c r="G339" s="104"/>
      <c r="H339" s="104"/>
      <c r="I339" s="104"/>
      <c r="J339" s="104"/>
      <c r="K339" s="104"/>
      <c r="L339" s="58"/>
      <c r="M339" s="58"/>
      <c r="N339" s="58"/>
    </row>
    <row r="340" spans="1:16" x14ac:dyDescent="0.25">
      <c r="B340" s="104"/>
      <c r="C340" s="104"/>
      <c r="D340" s="104"/>
      <c r="E340" s="104"/>
      <c r="F340" s="104"/>
      <c r="G340" s="104"/>
      <c r="H340" s="104"/>
      <c r="I340" s="104"/>
      <c r="J340" s="104"/>
      <c r="K340" s="104"/>
      <c r="L340" s="58"/>
      <c r="M340" s="58"/>
      <c r="N340" s="58"/>
    </row>
    <row r="341" spans="1:16" x14ac:dyDescent="0.25">
      <c r="B341" s="104"/>
      <c r="C341" s="104"/>
      <c r="D341" s="104"/>
      <c r="E341" s="104"/>
      <c r="F341" s="104"/>
      <c r="G341" s="104"/>
      <c r="H341" s="104"/>
      <c r="I341" s="104"/>
      <c r="J341" s="104"/>
      <c r="K341" s="104"/>
      <c r="L341" s="58"/>
      <c r="M341" s="58"/>
      <c r="N341" s="58"/>
    </row>
    <row r="342" spans="1:16" x14ac:dyDescent="0.25">
      <c r="B342" s="104"/>
      <c r="C342" s="104"/>
      <c r="D342" s="104"/>
      <c r="E342" s="104"/>
      <c r="F342" s="104"/>
      <c r="G342" s="104"/>
      <c r="H342" s="104"/>
      <c r="I342" s="104"/>
      <c r="J342" s="104"/>
      <c r="K342" s="104"/>
      <c r="L342" s="58"/>
      <c r="M342" s="58"/>
      <c r="N342" s="58"/>
    </row>
    <row r="343" spans="1:16" x14ac:dyDescent="0.25">
      <c r="B343" s="104"/>
      <c r="C343" s="104"/>
      <c r="D343" s="104"/>
      <c r="E343" s="104"/>
      <c r="F343" s="104"/>
      <c r="G343" s="104"/>
      <c r="H343" s="104"/>
      <c r="I343" s="104"/>
      <c r="J343" s="104"/>
      <c r="K343" s="104"/>
      <c r="L343" s="58"/>
      <c r="M343" s="58"/>
      <c r="N343" s="58"/>
    </row>
    <row r="344" spans="1:16" x14ac:dyDescent="0.25">
      <c r="A344" s="125"/>
      <c r="B344" s="126"/>
      <c r="C344" s="126"/>
      <c r="D344" s="126"/>
      <c r="E344" s="126"/>
      <c r="F344" s="126"/>
      <c r="G344" s="126"/>
      <c r="H344" s="126"/>
      <c r="I344" s="126"/>
      <c r="J344" s="126"/>
      <c r="K344" s="126"/>
      <c r="L344" s="127"/>
      <c r="M344" s="127"/>
      <c r="N344" s="127"/>
      <c r="O344" s="125"/>
    </row>
    <row r="345" spans="1:16" ht="17.7" x14ac:dyDescent="0.4">
      <c r="A345" s="125"/>
      <c r="B345" s="128" t="s">
        <v>39</v>
      </c>
      <c r="C345" s="129" t="s">
        <v>21</v>
      </c>
      <c r="D345" s="130">
        <f ca="1">K345</f>
        <v>0</v>
      </c>
      <c r="E345" s="131"/>
      <c r="F345" s="132"/>
      <c r="G345" s="131"/>
      <c r="H345" s="133"/>
      <c r="I345" s="131"/>
      <c r="J345" s="129" t="s">
        <v>90</v>
      </c>
      <c r="K345" s="134">
        <f ca="1">SUM(H350:H371)</f>
        <v>0</v>
      </c>
      <c r="L345" s="135"/>
      <c r="M345" s="135"/>
      <c r="N345" s="135"/>
      <c r="O345" s="125"/>
    </row>
    <row r="346" spans="1:16" ht="17.7" x14ac:dyDescent="0.4">
      <c r="A346" s="125"/>
      <c r="B346" s="126"/>
      <c r="C346" s="136" t="s">
        <v>153</v>
      </c>
      <c r="D346" s="137">
        <f ca="1">1-D345</f>
        <v>1</v>
      </c>
      <c r="E346" s="126"/>
      <c r="F346" s="126"/>
      <c r="G346" s="126"/>
      <c r="H346" s="126"/>
      <c r="I346" s="126"/>
      <c r="J346" s="126"/>
      <c r="K346" s="126"/>
      <c r="L346" s="127"/>
      <c r="M346" s="127"/>
      <c r="N346" s="127"/>
      <c r="O346" s="125"/>
    </row>
    <row r="347" spans="1:16" ht="14.95" thickBot="1" x14ac:dyDescent="0.3">
      <c r="A347" s="125"/>
      <c r="B347" s="126"/>
      <c r="C347" s="126"/>
      <c r="D347" s="126"/>
      <c r="E347" s="126"/>
      <c r="F347" s="126"/>
      <c r="G347" s="126"/>
      <c r="H347" s="126"/>
      <c r="I347" s="126"/>
      <c r="J347" s="126"/>
      <c r="K347" s="126"/>
      <c r="L347" s="127"/>
      <c r="M347" s="127"/>
      <c r="N347" s="127"/>
      <c r="O347" s="125"/>
    </row>
    <row r="348" spans="1:16" ht="18.350000000000001" thickBot="1" x14ac:dyDescent="0.3">
      <c r="A348" s="125"/>
      <c r="B348" s="122" t="s">
        <v>13</v>
      </c>
      <c r="C348" s="123"/>
      <c r="D348" s="123"/>
      <c r="E348" s="123"/>
      <c r="F348" s="123"/>
      <c r="G348" s="124"/>
      <c r="H348" s="123"/>
      <c r="I348" s="123"/>
      <c r="J348" s="117" t="s">
        <v>73</v>
      </c>
      <c r="K348" s="109"/>
      <c r="L348" s="652" t="s">
        <v>250</v>
      </c>
      <c r="M348" s="653"/>
      <c r="N348" s="654"/>
      <c r="O348" s="125"/>
    </row>
    <row r="349" spans="1:16" ht="71.349999999999994" thickBot="1" x14ac:dyDescent="0.3">
      <c r="A349" s="125"/>
      <c r="B349" s="219" t="s">
        <v>6</v>
      </c>
      <c r="C349" s="219" t="s">
        <v>12</v>
      </c>
      <c r="D349" s="449" t="s">
        <v>1</v>
      </c>
      <c r="E349" s="451" t="s">
        <v>155</v>
      </c>
      <c r="F349" s="450" t="s">
        <v>15</v>
      </c>
      <c r="G349" s="219" t="s">
        <v>5</v>
      </c>
      <c r="H349" s="449" t="s">
        <v>4</v>
      </c>
      <c r="I349" s="450" t="s">
        <v>10</v>
      </c>
      <c r="J349" s="451" t="s">
        <v>74</v>
      </c>
      <c r="K349" s="450" t="s">
        <v>154</v>
      </c>
      <c r="L349" s="198" t="s">
        <v>243</v>
      </c>
      <c r="M349" s="198" t="s">
        <v>244</v>
      </c>
      <c r="N349" s="198" t="s">
        <v>245</v>
      </c>
      <c r="O349" s="125"/>
    </row>
    <row r="350" spans="1:16" ht="14.95" thickBot="1" x14ac:dyDescent="0.3">
      <c r="A350" s="125"/>
      <c r="B350" s="349"/>
      <c r="C350" s="152"/>
      <c r="D350" s="51">
        <f t="shared" ref="D350:D371" ca="1" si="50">IFERROR(1/E350,0)</f>
        <v>0</v>
      </c>
      <c r="E350" s="12">
        <f ca="1">IFERROR(OFFSET('Converter Availability Calcs'!$C$43,MATCH(C350,'Converter Availability Calcs'!$B$44:$B$66,0),0),0)</f>
        <v>0</v>
      </c>
      <c r="F350" s="17">
        <f ca="1">IFERROR(OFFSET('Converter Availability Calcs'!$D$43,MATCH(C350,'Converter Availability Calcs'!$B$44:$B$66,0),0),0)</f>
        <v>0</v>
      </c>
      <c r="G350" s="139">
        <f ca="1">IFERROR(OFFSET('Converter Availability Calcs'!$E$43,MATCH(C350,'Converter Availability Calcs'!$B$44:$B$66,0),0),0)</f>
        <v>0</v>
      </c>
      <c r="H350" s="9">
        <f t="shared" ref="H350:H371" ca="1" si="51">IFERROR(((B350*D350*F350)/365)*(1-G350),0)</f>
        <v>0</v>
      </c>
      <c r="I350" s="118">
        <f ca="1">IFERROR(H350/$D$345,0)</f>
        <v>0</v>
      </c>
      <c r="J350" s="115">
        <f t="shared" ref="J350:J371" ca="1" si="52">D350*F350</f>
        <v>0</v>
      </c>
      <c r="K350" s="110">
        <f t="shared" ref="K350:K371" ca="1" si="53">J350*G350</f>
        <v>0</v>
      </c>
      <c r="L350" s="112">
        <f ca="1">SUM(D350:D371)</f>
        <v>0</v>
      </c>
      <c r="M350" s="113">
        <f ca="1">IFERROR(SUM(J350:J371)/L350,0)</f>
        <v>0</v>
      </c>
      <c r="N350" s="114">
        <f ca="1">IFERROR(SUM(K350:K371)/SUM(J350:J371),0)</f>
        <v>0</v>
      </c>
      <c r="O350" s="125"/>
    </row>
    <row r="351" spans="1:16" x14ac:dyDescent="0.25">
      <c r="A351" s="125"/>
      <c r="B351" s="147"/>
      <c r="C351" s="154"/>
      <c r="D351" s="53">
        <f t="shared" ca="1" si="50"/>
        <v>0</v>
      </c>
      <c r="E351" s="54">
        <f ca="1">IFERROR(OFFSET('Converter Availability Calcs'!$C$43,MATCH(C351,'Converter Availability Calcs'!$B$44:$B$66,0),0),0)</f>
        <v>0</v>
      </c>
      <c r="F351" s="19">
        <f ca="1">IFERROR(OFFSET('Converter Availability Calcs'!$D$43,MATCH(C351,'Converter Availability Calcs'!$B$44:$B$66,0),0),0)</f>
        <v>0</v>
      </c>
      <c r="G351" s="140">
        <f ca="1">IFERROR(OFFSET('Converter Availability Calcs'!$E$43,MATCH(C351,'Converter Availability Calcs'!$B$44:$B$66,0),0),0)</f>
        <v>0</v>
      </c>
      <c r="H351" s="10">
        <f t="shared" ca="1" si="51"/>
        <v>0</v>
      </c>
      <c r="I351" s="119">
        <f t="shared" ref="I351:I371" ca="1" si="54">IFERROR(H351/$D$345,0)</f>
        <v>0</v>
      </c>
      <c r="J351" s="115">
        <f t="shared" ca="1" si="52"/>
        <v>0</v>
      </c>
      <c r="K351" s="110">
        <f t="shared" ca="1" si="53"/>
        <v>0</v>
      </c>
      <c r="L351" s="127"/>
      <c r="M351" s="127"/>
      <c r="N351" s="127"/>
      <c r="O351" s="125"/>
      <c r="P351" s="125"/>
    </row>
    <row r="352" spans="1:16" x14ac:dyDescent="0.25">
      <c r="A352" s="125"/>
      <c r="B352" s="147"/>
      <c r="C352" s="154"/>
      <c r="D352" s="53">
        <f t="shared" ca="1" si="50"/>
        <v>0</v>
      </c>
      <c r="E352" s="54">
        <f ca="1">IFERROR(OFFSET('Converter Availability Calcs'!$C$43,MATCH(C352,'Converter Availability Calcs'!$B$44:$B$66,0),0),0)</f>
        <v>0</v>
      </c>
      <c r="F352" s="19">
        <f ca="1">IFERROR(OFFSET('Converter Availability Calcs'!$D$43,MATCH(C352,'Converter Availability Calcs'!$B$44:$B$66,0),0),0)</f>
        <v>0</v>
      </c>
      <c r="G352" s="140">
        <f ca="1">IFERROR(OFFSET('Converter Availability Calcs'!$E$43,MATCH(C352,'Converter Availability Calcs'!$B$44:$B$66,0),0),0)</f>
        <v>0</v>
      </c>
      <c r="H352" s="10">
        <f t="shared" ca="1" si="51"/>
        <v>0</v>
      </c>
      <c r="I352" s="119">
        <f t="shared" ca="1" si="54"/>
        <v>0</v>
      </c>
      <c r="J352" s="115">
        <f t="shared" ca="1" si="52"/>
        <v>0</v>
      </c>
      <c r="K352" s="110">
        <f t="shared" ca="1" si="53"/>
        <v>0</v>
      </c>
      <c r="L352" s="127"/>
      <c r="M352" s="127"/>
      <c r="N352" s="127"/>
      <c r="O352" s="125"/>
      <c r="P352" s="125"/>
    </row>
    <row r="353" spans="1:16" x14ac:dyDescent="0.25">
      <c r="A353" s="125"/>
      <c r="B353" s="147"/>
      <c r="C353" s="154"/>
      <c r="D353" s="53">
        <f t="shared" ca="1" si="50"/>
        <v>0</v>
      </c>
      <c r="E353" s="54">
        <f ca="1">IFERROR(OFFSET('Converter Availability Calcs'!$C$43,MATCH(C353,'Converter Availability Calcs'!$B$44:$B$66,0),0),0)</f>
        <v>0</v>
      </c>
      <c r="F353" s="19">
        <f ca="1">IFERROR(OFFSET('Converter Availability Calcs'!$D$43,MATCH(C353,'Converter Availability Calcs'!$B$44:$B$66,0),0),0)</f>
        <v>0</v>
      </c>
      <c r="G353" s="140">
        <f ca="1">IFERROR(OFFSET('Converter Availability Calcs'!$E$43,MATCH(C353,'Converter Availability Calcs'!$B$44:$B$66,0),0),0)</f>
        <v>0</v>
      </c>
      <c r="H353" s="10">
        <f t="shared" ca="1" si="51"/>
        <v>0</v>
      </c>
      <c r="I353" s="119">
        <f t="shared" ca="1" si="54"/>
        <v>0</v>
      </c>
      <c r="J353" s="115">
        <f t="shared" ca="1" si="52"/>
        <v>0</v>
      </c>
      <c r="K353" s="110">
        <f t="shared" ca="1" si="53"/>
        <v>0</v>
      </c>
      <c r="L353" s="127"/>
      <c r="M353" s="127"/>
      <c r="N353" s="127"/>
      <c r="O353" s="125"/>
      <c r="P353" s="125"/>
    </row>
    <row r="354" spans="1:16" x14ac:dyDescent="0.25">
      <c r="A354" s="125"/>
      <c r="B354" s="147"/>
      <c r="C354" s="154"/>
      <c r="D354" s="53">
        <f t="shared" ca="1" si="50"/>
        <v>0</v>
      </c>
      <c r="E354" s="54">
        <f ca="1">IFERROR(OFFSET('Converter Availability Calcs'!$C$43,MATCH(C354,'Converter Availability Calcs'!$B$44:$B$66,0),0),0)</f>
        <v>0</v>
      </c>
      <c r="F354" s="19">
        <f ca="1">IFERROR(OFFSET('Converter Availability Calcs'!$D$43,MATCH(C354,'Converter Availability Calcs'!$B$44:$B$66,0),0),0)</f>
        <v>0</v>
      </c>
      <c r="G354" s="140">
        <f ca="1">IFERROR(OFFSET('Converter Availability Calcs'!$E$43,MATCH(C354,'Converter Availability Calcs'!$B$44:$B$66,0),0),0)</f>
        <v>0</v>
      </c>
      <c r="H354" s="10">
        <f t="shared" ca="1" si="51"/>
        <v>0</v>
      </c>
      <c r="I354" s="119">
        <f t="shared" ca="1" si="54"/>
        <v>0</v>
      </c>
      <c r="J354" s="115">
        <f t="shared" ca="1" si="52"/>
        <v>0</v>
      </c>
      <c r="K354" s="110">
        <f t="shared" ca="1" si="53"/>
        <v>0</v>
      </c>
      <c r="L354" s="127"/>
      <c r="M354" s="127"/>
      <c r="N354" s="127"/>
      <c r="O354" s="125"/>
      <c r="P354" s="125"/>
    </row>
    <row r="355" spans="1:16" x14ac:dyDescent="0.25">
      <c r="A355" s="125"/>
      <c r="B355" s="147"/>
      <c r="C355" s="154"/>
      <c r="D355" s="53">
        <f t="shared" ca="1" si="50"/>
        <v>0</v>
      </c>
      <c r="E355" s="54">
        <f ca="1">IFERROR(OFFSET('Converter Availability Calcs'!$C$43,MATCH(C355,'Converter Availability Calcs'!$B$44:$B$66,0),0),0)</f>
        <v>0</v>
      </c>
      <c r="F355" s="19">
        <f ca="1">IFERROR(OFFSET('Converter Availability Calcs'!$D$43,MATCH(C355,'Converter Availability Calcs'!$B$44:$B$66,0),0),0)</f>
        <v>0</v>
      </c>
      <c r="G355" s="140">
        <f ca="1">IFERROR(OFFSET('Converter Availability Calcs'!$E$43,MATCH(C355,'Converter Availability Calcs'!$B$44:$B$66,0),0),0)</f>
        <v>0</v>
      </c>
      <c r="H355" s="10">
        <f t="shared" ca="1" si="51"/>
        <v>0</v>
      </c>
      <c r="I355" s="119">
        <f t="shared" ca="1" si="54"/>
        <v>0</v>
      </c>
      <c r="J355" s="115">
        <f t="shared" ca="1" si="52"/>
        <v>0</v>
      </c>
      <c r="K355" s="110">
        <f t="shared" ca="1" si="53"/>
        <v>0</v>
      </c>
      <c r="L355" s="127"/>
      <c r="M355" s="127"/>
      <c r="N355" s="127"/>
      <c r="O355" s="125"/>
      <c r="P355" s="125"/>
    </row>
    <row r="356" spans="1:16" x14ac:dyDescent="0.25">
      <c r="A356" s="125"/>
      <c r="B356" s="147"/>
      <c r="C356" s="154"/>
      <c r="D356" s="53">
        <f t="shared" ca="1" si="50"/>
        <v>0</v>
      </c>
      <c r="E356" s="54">
        <f ca="1">IFERROR(OFFSET('Converter Availability Calcs'!$C$43,MATCH(C356,'Converter Availability Calcs'!$B$44:$B$66,0),0),0)</f>
        <v>0</v>
      </c>
      <c r="F356" s="19">
        <f ca="1">IFERROR(OFFSET('Converter Availability Calcs'!$D$43,MATCH(C356,'Converter Availability Calcs'!$B$44:$B$66,0),0),0)</f>
        <v>0</v>
      </c>
      <c r="G356" s="140">
        <f ca="1">IFERROR(OFFSET('Converter Availability Calcs'!$E$43,MATCH(C356,'Converter Availability Calcs'!$B$44:$B$66,0),0),0)</f>
        <v>0</v>
      </c>
      <c r="H356" s="10">
        <f t="shared" ca="1" si="51"/>
        <v>0</v>
      </c>
      <c r="I356" s="119">
        <f t="shared" ca="1" si="54"/>
        <v>0</v>
      </c>
      <c r="J356" s="115">
        <f t="shared" ca="1" si="52"/>
        <v>0</v>
      </c>
      <c r="K356" s="110">
        <f t="shared" ca="1" si="53"/>
        <v>0</v>
      </c>
      <c r="L356" s="127"/>
      <c r="M356" s="127"/>
      <c r="N356" s="127"/>
      <c r="O356" s="125"/>
      <c r="P356" s="125"/>
    </row>
    <row r="357" spans="1:16" x14ac:dyDescent="0.25">
      <c r="A357" s="125"/>
      <c r="B357" s="147"/>
      <c r="C357" s="154"/>
      <c r="D357" s="53">
        <f t="shared" ca="1" si="50"/>
        <v>0</v>
      </c>
      <c r="E357" s="54">
        <f ca="1">IFERROR(OFFSET('Converter Availability Calcs'!$C$43,MATCH(C357,'Converter Availability Calcs'!$B$44:$B$66,0),0),0)</f>
        <v>0</v>
      </c>
      <c r="F357" s="19">
        <f ca="1">IFERROR(OFFSET('Converter Availability Calcs'!$D$43,MATCH(C357,'Converter Availability Calcs'!$B$44:$B$66,0),0),0)</f>
        <v>0</v>
      </c>
      <c r="G357" s="140">
        <f ca="1">IFERROR(OFFSET('Converter Availability Calcs'!$E$43,MATCH(C357,'Converter Availability Calcs'!$B$44:$B$66,0),0),0)</f>
        <v>0</v>
      </c>
      <c r="H357" s="10">
        <f t="shared" ca="1" si="51"/>
        <v>0</v>
      </c>
      <c r="I357" s="119">
        <f t="shared" ca="1" si="54"/>
        <v>0</v>
      </c>
      <c r="J357" s="115">
        <f t="shared" ca="1" si="52"/>
        <v>0</v>
      </c>
      <c r="K357" s="110">
        <f t="shared" ca="1" si="53"/>
        <v>0</v>
      </c>
      <c r="L357" s="127"/>
      <c r="M357" s="127"/>
      <c r="N357" s="127"/>
      <c r="O357" s="125"/>
      <c r="P357" s="125"/>
    </row>
    <row r="358" spans="1:16" x14ac:dyDescent="0.25">
      <c r="A358" s="125"/>
      <c r="B358" s="147"/>
      <c r="C358" s="154"/>
      <c r="D358" s="53">
        <f t="shared" ca="1" si="50"/>
        <v>0</v>
      </c>
      <c r="E358" s="54">
        <f ca="1">IFERROR(OFFSET('Converter Availability Calcs'!$C$43,MATCH(C358,'Converter Availability Calcs'!$B$44:$B$66,0),0),0)</f>
        <v>0</v>
      </c>
      <c r="F358" s="19">
        <f ca="1">IFERROR(OFFSET('Converter Availability Calcs'!$D$43,MATCH(C358,'Converter Availability Calcs'!$B$44:$B$66,0),0),0)</f>
        <v>0</v>
      </c>
      <c r="G358" s="140">
        <f ca="1">IFERROR(OFFSET('Converter Availability Calcs'!$E$43,MATCH(C358,'Converter Availability Calcs'!$B$44:$B$66,0),0),0)</f>
        <v>0</v>
      </c>
      <c r="H358" s="10">
        <f t="shared" ca="1" si="51"/>
        <v>0</v>
      </c>
      <c r="I358" s="119">
        <f t="shared" ca="1" si="54"/>
        <v>0</v>
      </c>
      <c r="J358" s="115">
        <f t="shared" ca="1" si="52"/>
        <v>0</v>
      </c>
      <c r="K358" s="110">
        <f t="shared" ca="1" si="53"/>
        <v>0</v>
      </c>
      <c r="L358" s="127"/>
      <c r="M358" s="127"/>
      <c r="N358" s="127"/>
      <c r="O358" s="125"/>
      <c r="P358" s="125"/>
    </row>
    <row r="359" spans="1:16" x14ac:dyDescent="0.25">
      <c r="A359" s="125"/>
      <c r="B359" s="147"/>
      <c r="C359" s="154"/>
      <c r="D359" s="53">
        <f t="shared" ca="1" si="50"/>
        <v>0</v>
      </c>
      <c r="E359" s="54">
        <f ca="1">IFERROR(OFFSET('Converter Availability Calcs'!$C$43,MATCH(C359,'Converter Availability Calcs'!$B$44:$B$66,0),0),0)</f>
        <v>0</v>
      </c>
      <c r="F359" s="19">
        <f ca="1">IFERROR(OFFSET('Converter Availability Calcs'!$D$43,MATCH(C359,'Converter Availability Calcs'!$B$44:$B$66,0),0),0)</f>
        <v>0</v>
      </c>
      <c r="G359" s="140">
        <f ca="1">IFERROR(OFFSET('Converter Availability Calcs'!$E$43,MATCH(C359,'Converter Availability Calcs'!$B$44:$B$66,0),0),0)</f>
        <v>0</v>
      </c>
      <c r="H359" s="10">
        <f t="shared" ca="1" si="51"/>
        <v>0</v>
      </c>
      <c r="I359" s="119">
        <f t="shared" ca="1" si="54"/>
        <v>0</v>
      </c>
      <c r="J359" s="115">
        <f t="shared" ca="1" si="52"/>
        <v>0</v>
      </c>
      <c r="K359" s="110">
        <f t="shared" ca="1" si="53"/>
        <v>0</v>
      </c>
      <c r="L359" s="127"/>
      <c r="M359" s="127"/>
      <c r="N359" s="127"/>
      <c r="O359" s="125"/>
      <c r="P359" s="125"/>
    </row>
    <row r="360" spans="1:16" x14ac:dyDescent="0.25">
      <c r="A360" s="125"/>
      <c r="B360" s="147"/>
      <c r="C360" s="154"/>
      <c r="D360" s="53">
        <f t="shared" ca="1" si="50"/>
        <v>0</v>
      </c>
      <c r="E360" s="54">
        <f ca="1">IFERROR(OFFSET('Converter Availability Calcs'!$C$43,MATCH(C360,'Converter Availability Calcs'!$B$44:$B$66,0),0),0)</f>
        <v>0</v>
      </c>
      <c r="F360" s="19">
        <f ca="1">IFERROR(OFFSET('Converter Availability Calcs'!$D$43,MATCH(C360,'Converter Availability Calcs'!$B$44:$B$66,0),0),0)</f>
        <v>0</v>
      </c>
      <c r="G360" s="140">
        <f ca="1">IFERROR(OFFSET('Converter Availability Calcs'!$E$43,MATCH(C360,'Converter Availability Calcs'!$B$44:$B$66,0),0),0)</f>
        <v>0</v>
      </c>
      <c r="H360" s="10">
        <f t="shared" ca="1" si="51"/>
        <v>0</v>
      </c>
      <c r="I360" s="119">
        <f t="shared" ca="1" si="54"/>
        <v>0</v>
      </c>
      <c r="J360" s="115">
        <f t="shared" ca="1" si="52"/>
        <v>0</v>
      </c>
      <c r="K360" s="110">
        <f t="shared" ca="1" si="53"/>
        <v>0</v>
      </c>
      <c r="L360" s="127"/>
      <c r="M360" s="127"/>
      <c r="N360" s="127"/>
      <c r="O360" s="125"/>
      <c r="P360" s="125"/>
    </row>
    <row r="361" spans="1:16" x14ac:dyDescent="0.25">
      <c r="A361" s="125"/>
      <c r="B361" s="147"/>
      <c r="C361" s="154"/>
      <c r="D361" s="53">
        <f t="shared" ca="1" si="50"/>
        <v>0</v>
      </c>
      <c r="E361" s="54">
        <f ca="1">IFERROR(OFFSET('Converter Availability Calcs'!$C$43,MATCH(C361,'Converter Availability Calcs'!$B$44:$B$66,0),0),0)</f>
        <v>0</v>
      </c>
      <c r="F361" s="19">
        <f ca="1">IFERROR(OFFSET('Converter Availability Calcs'!$D$43,MATCH(C361,'Converter Availability Calcs'!$B$44:$B$66,0),0),0)</f>
        <v>0</v>
      </c>
      <c r="G361" s="140">
        <f ca="1">IFERROR(OFFSET('Converter Availability Calcs'!$E$43,MATCH(C361,'Converter Availability Calcs'!$B$44:$B$66,0),0),0)</f>
        <v>0</v>
      </c>
      <c r="H361" s="10">
        <f t="shared" ca="1" si="51"/>
        <v>0</v>
      </c>
      <c r="I361" s="119">
        <f t="shared" ca="1" si="54"/>
        <v>0</v>
      </c>
      <c r="J361" s="115">
        <f t="shared" ca="1" si="52"/>
        <v>0</v>
      </c>
      <c r="K361" s="110">
        <f t="shared" ca="1" si="53"/>
        <v>0</v>
      </c>
      <c r="L361" s="127"/>
      <c r="M361" s="127"/>
      <c r="N361" s="127"/>
      <c r="O361" s="125"/>
      <c r="P361" s="125"/>
    </row>
    <row r="362" spans="1:16" x14ac:dyDescent="0.25">
      <c r="A362" s="125"/>
      <c r="B362" s="147"/>
      <c r="C362" s="154"/>
      <c r="D362" s="53">
        <f t="shared" ca="1" si="50"/>
        <v>0</v>
      </c>
      <c r="E362" s="54">
        <f ca="1">IFERROR(OFFSET('Converter Availability Calcs'!$C$43,MATCH(C362,'Converter Availability Calcs'!$B$44:$B$66,0),0),0)</f>
        <v>0</v>
      </c>
      <c r="F362" s="19">
        <f ca="1">IFERROR(OFFSET('Converter Availability Calcs'!$D$43,MATCH(C362,'Converter Availability Calcs'!$B$44:$B$66,0),0),0)</f>
        <v>0</v>
      </c>
      <c r="G362" s="140">
        <f ca="1">IFERROR(OFFSET('Converter Availability Calcs'!$E$43,MATCH(C362,'Converter Availability Calcs'!$B$44:$B$66,0),0),0)</f>
        <v>0</v>
      </c>
      <c r="H362" s="10">
        <f t="shared" ca="1" si="51"/>
        <v>0</v>
      </c>
      <c r="I362" s="119">
        <f t="shared" ca="1" si="54"/>
        <v>0</v>
      </c>
      <c r="J362" s="115">
        <f t="shared" ca="1" si="52"/>
        <v>0</v>
      </c>
      <c r="K362" s="110">
        <f t="shared" ca="1" si="53"/>
        <v>0</v>
      </c>
      <c r="L362" s="127"/>
      <c r="M362" s="127"/>
      <c r="N362" s="127"/>
      <c r="O362" s="125"/>
      <c r="P362" s="125"/>
    </row>
    <row r="363" spans="1:16" x14ac:dyDescent="0.25">
      <c r="A363" s="125"/>
      <c r="B363" s="147"/>
      <c r="C363" s="154"/>
      <c r="D363" s="53">
        <f t="shared" ca="1" si="50"/>
        <v>0</v>
      </c>
      <c r="E363" s="54">
        <f ca="1">IFERROR(OFFSET('Converter Availability Calcs'!$C$43,MATCH(C363,'Converter Availability Calcs'!$B$44:$B$66,0),0),0)</f>
        <v>0</v>
      </c>
      <c r="F363" s="19">
        <f ca="1">IFERROR(OFFSET('Converter Availability Calcs'!$D$43,MATCH(C363,'Converter Availability Calcs'!$B$44:$B$66,0),0),0)</f>
        <v>0</v>
      </c>
      <c r="G363" s="140">
        <f ca="1">IFERROR(OFFSET('Converter Availability Calcs'!$E$43,MATCH(C363,'Converter Availability Calcs'!$B$44:$B$66,0),0),0)</f>
        <v>0</v>
      </c>
      <c r="H363" s="10">
        <f t="shared" ca="1" si="51"/>
        <v>0</v>
      </c>
      <c r="I363" s="119">
        <f t="shared" ca="1" si="54"/>
        <v>0</v>
      </c>
      <c r="J363" s="115">
        <f t="shared" ca="1" si="52"/>
        <v>0</v>
      </c>
      <c r="K363" s="110">
        <f t="shared" ca="1" si="53"/>
        <v>0</v>
      </c>
      <c r="L363" s="127"/>
      <c r="M363" s="127"/>
      <c r="N363" s="127"/>
      <c r="O363" s="125"/>
      <c r="P363" s="125"/>
    </row>
    <row r="364" spans="1:16" x14ac:dyDescent="0.25">
      <c r="A364" s="125"/>
      <c r="B364" s="147"/>
      <c r="C364" s="154"/>
      <c r="D364" s="53">
        <f t="shared" ca="1" si="50"/>
        <v>0</v>
      </c>
      <c r="E364" s="54">
        <f ca="1">IFERROR(OFFSET('Converter Availability Calcs'!$C$43,MATCH(C364,'Converter Availability Calcs'!$B$44:$B$66,0),0),0)</f>
        <v>0</v>
      </c>
      <c r="F364" s="19">
        <f ca="1">IFERROR(OFFSET('Converter Availability Calcs'!$D$43,MATCH(C364,'Converter Availability Calcs'!$B$44:$B$66,0),0),0)</f>
        <v>0</v>
      </c>
      <c r="G364" s="140">
        <f ca="1">IFERROR(OFFSET('Converter Availability Calcs'!$E$43,MATCH(C364,'Converter Availability Calcs'!$B$44:$B$66,0),0),0)</f>
        <v>0</v>
      </c>
      <c r="H364" s="10">
        <f t="shared" ca="1" si="51"/>
        <v>0</v>
      </c>
      <c r="I364" s="119">
        <f t="shared" ca="1" si="54"/>
        <v>0</v>
      </c>
      <c r="J364" s="115">
        <f t="shared" ca="1" si="52"/>
        <v>0</v>
      </c>
      <c r="K364" s="110">
        <f t="shared" ca="1" si="53"/>
        <v>0</v>
      </c>
      <c r="L364" s="127"/>
      <c r="M364" s="127"/>
      <c r="N364" s="127"/>
      <c r="O364" s="125"/>
      <c r="P364" s="125"/>
    </row>
    <row r="365" spans="1:16" x14ac:dyDescent="0.25">
      <c r="A365" s="125"/>
      <c r="B365" s="147"/>
      <c r="C365" s="154"/>
      <c r="D365" s="53">
        <f t="shared" ca="1" si="50"/>
        <v>0</v>
      </c>
      <c r="E365" s="54">
        <f ca="1">IFERROR(OFFSET('Converter Availability Calcs'!$C$43,MATCH(C365,'Converter Availability Calcs'!$B$44:$B$66,0),0),0)</f>
        <v>0</v>
      </c>
      <c r="F365" s="19">
        <f ca="1">IFERROR(OFFSET('Converter Availability Calcs'!$D$43,MATCH(C365,'Converter Availability Calcs'!$B$44:$B$66,0),0),0)</f>
        <v>0</v>
      </c>
      <c r="G365" s="140">
        <f ca="1">IFERROR(OFFSET('Converter Availability Calcs'!$E$43,MATCH(C365,'Converter Availability Calcs'!$B$44:$B$66,0),0),0)</f>
        <v>0</v>
      </c>
      <c r="H365" s="10">
        <f t="shared" ca="1" si="51"/>
        <v>0</v>
      </c>
      <c r="I365" s="119">
        <f t="shared" ca="1" si="54"/>
        <v>0</v>
      </c>
      <c r="J365" s="115">
        <f t="shared" ca="1" si="52"/>
        <v>0</v>
      </c>
      <c r="K365" s="110">
        <f t="shared" ca="1" si="53"/>
        <v>0</v>
      </c>
      <c r="L365" s="127"/>
      <c r="M365" s="127"/>
      <c r="N365" s="127"/>
      <c r="O365" s="125"/>
      <c r="P365" s="125"/>
    </row>
    <row r="366" spans="1:16" x14ac:dyDescent="0.25">
      <c r="A366" s="125"/>
      <c r="B366" s="147"/>
      <c r="C366" s="154"/>
      <c r="D366" s="53">
        <f t="shared" ca="1" si="50"/>
        <v>0</v>
      </c>
      <c r="E366" s="54">
        <f ca="1">IFERROR(OFFSET('Converter Availability Calcs'!$C$43,MATCH(C366,'Converter Availability Calcs'!$B$44:$B$66,0),0),0)</f>
        <v>0</v>
      </c>
      <c r="F366" s="19">
        <f ca="1">IFERROR(OFFSET('Converter Availability Calcs'!$D$43,MATCH(C366,'Converter Availability Calcs'!$B$44:$B$66,0),0),0)</f>
        <v>0</v>
      </c>
      <c r="G366" s="140">
        <f ca="1">IFERROR(OFFSET('Converter Availability Calcs'!$E$43,MATCH(C366,'Converter Availability Calcs'!$B$44:$B$66,0),0),0)</f>
        <v>0</v>
      </c>
      <c r="H366" s="10">
        <f t="shared" ca="1" si="51"/>
        <v>0</v>
      </c>
      <c r="I366" s="119">
        <f t="shared" ca="1" si="54"/>
        <v>0</v>
      </c>
      <c r="J366" s="115">
        <f t="shared" ca="1" si="52"/>
        <v>0</v>
      </c>
      <c r="K366" s="110">
        <f t="shared" ca="1" si="53"/>
        <v>0</v>
      </c>
      <c r="L366" s="127"/>
      <c r="M366" s="127"/>
      <c r="N366" s="127"/>
      <c r="O366" s="125"/>
      <c r="P366" s="125"/>
    </row>
    <row r="367" spans="1:16" x14ac:dyDescent="0.25">
      <c r="A367" s="125"/>
      <c r="B367" s="147"/>
      <c r="C367" s="154"/>
      <c r="D367" s="53">
        <f t="shared" ca="1" si="50"/>
        <v>0</v>
      </c>
      <c r="E367" s="54">
        <f ca="1">IFERROR(OFFSET('Converter Availability Calcs'!$C$43,MATCH(C367,'Converter Availability Calcs'!$B$44:$B$66,0),0),0)</f>
        <v>0</v>
      </c>
      <c r="F367" s="19">
        <f ca="1">IFERROR(OFFSET('Converter Availability Calcs'!$D$43,MATCH(C367,'Converter Availability Calcs'!$B$44:$B$66,0),0),0)</f>
        <v>0</v>
      </c>
      <c r="G367" s="140">
        <f ca="1">IFERROR(OFFSET('Converter Availability Calcs'!$E$43,MATCH(C367,'Converter Availability Calcs'!$B$44:$B$66,0),0),0)</f>
        <v>0</v>
      </c>
      <c r="H367" s="10">
        <f t="shared" ca="1" si="51"/>
        <v>0</v>
      </c>
      <c r="I367" s="119">
        <f t="shared" ca="1" si="54"/>
        <v>0</v>
      </c>
      <c r="J367" s="115">
        <f t="shared" ca="1" si="52"/>
        <v>0</v>
      </c>
      <c r="K367" s="110">
        <f t="shared" ca="1" si="53"/>
        <v>0</v>
      </c>
      <c r="L367" s="127"/>
      <c r="M367" s="127"/>
      <c r="N367" s="127"/>
      <c r="O367" s="125"/>
      <c r="P367" s="125"/>
    </row>
    <row r="368" spans="1:16" x14ac:dyDescent="0.25">
      <c r="A368" s="125"/>
      <c r="B368" s="147"/>
      <c r="C368" s="154"/>
      <c r="D368" s="53">
        <f t="shared" ca="1" si="50"/>
        <v>0</v>
      </c>
      <c r="E368" s="54">
        <f ca="1">IFERROR(OFFSET('Converter Availability Calcs'!$C$43,MATCH(C368,'Converter Availability Calcs'!$B$44:$B$66,0),0),0)</f>
        <v>0</v>
      </c>
      <c r="F368" s="19">
        <f ca="1">IFERROR(OFFSET('Converter Availability Calcs'!$D$43,MATCH(C368,'Converter Availability Calcs'!$B$44:$B$66,0),0),0)</f>
        <v>0</v>
      </c>
      <c r="G368" s="140">
        <f ca="1">IFERROR(OFFSET('Converter Availability Calcs'!$E$43,MATCH(C368,'Converter Availability Calcs'!$B$44:$B$66,0),0),0)</f>
        <v>0</v>
      </c>
      <c r="H368" s="10">
        <f t="shared" ca="1" si="51"/>
        <v>0</v>
      </c>
      <c r="I368" s="119">
        <f t="shared" ca="1" si="54"/>
        <v>0</v>
      </c>
      <c r="J368" s="115">
        <f t="shared" ca="1" si="52"/>
        <v>0</v>
      </c>
      <c r="K368" s="110">
        <f t="shared" ca="1" si="53"/>
        <v>0</v>
      </c>
      <c r="L368" s="127"/>
      <c r="M368" s="127"/>
      <c r="N368" s="127"/>
      <c r="O368" s="125"/>
      <c r="P368" s="125"/>
    </row>
    <row r="369" spans="1:16" x14ac:dyDescent="0.25">
      <c r="A369" s="125"/>
      <c r="B369" s="147"/>
      <c r="C369" s="154"/>
      <c r="D369" s="53">
        <f t="shared" ca="1" si="50"/>
        <v>0</v>
      </c>
      <c r="E369" s="54">
        <f ca="1">IFERROR(OFFSET('Converter Availability Calcs'!$C$43,MATCH(C369,'Converter Availability Calcs'!$B$44:$B$66,0),0),0)</f>
        <v>0</v>
      </c>
      <c r="F369" s="19">
        <f ca="1">IFERROR(OFFSET('Converter Availability Calcs'!$D$43,MATCH(C369,'Converter Availability Calcs'!$B$44:$B$66,0),0),0)</f>
        <v>0</v>
      </c>
      <c r="G369" s="140">
        <f ca="1">IFERROR(OFFSET('Converter Availability Calcs'!$E$43,MATCH(C369,'Converter Availability Calcs'!$B$44:$B$66,0),0),0)</f>
        <v>0</v>
      </c>
      <c r="H369" s="10">
        <f t="shared" ca="1" si="51"/>
        <v>0</v>
      </c>
      <c r="I369" s="119">
        <f t="shared" ca="1" si="54"/>
        <v>0</v>
      </c>
      <c r="J369" s="115">
        <f t="shared" ca="1" si="52"/>
        <v>0</v>
      </c>
      <c r="K369" s="110">
        <f t="shared" ca="1" si="53"/>
        <v>0</v>
      </c>
      <c r="L369" s="127"/>
      <c r="M369" s="127"/>
      <c r="N369" s="127"/>
      <c r="O369" s="125"/>
      <c r="P369" s="125"/>
    </row>
    <row r="370" spans="1:16" x14ac:dyDescent="0.25">
      <c r="A370" s="125"/>
      <c r="B370" s="147"/>
      <c r="C370" s="154"/>
      <c r="D370" s="53">
        <f t="shared" ca="1" si="50"/>
        <v>0</v>
      </c>
      <c r="E370" s="54">
        <f ca="1">IFERROR(OFFSET('Converter Availability Calcs'!$C$43,MATCH(C370,'Converter Availability Calcs'!$B$44:$B$66,0),0),0)</f>
        <v>0</v>
      </c>
      <c r="F370" s="19">
        <f ca="1">IFERROR(OFFSET('Converter Availability Calcs'!$D$43,MATCH(C370,'Converter Availability Calcs'!$B$44:$B$66,0),0),0)</f>
        <v>0</v>
      </c>
      <c r="G370" s="140">
        <f ca="1">IFERROR(OFFSET('Converter Availability Calcs'!$E$43,MATCH(C370,'Converter Availability Calcs'!$B$44:$B$66,0),0),0)</f>
        <v>0</v>
      </c>
      <c r="H370" s="10">
        <f t="shared" ca="1" si="51"/>
        <v>0</v>
      </c>
      <c r="I370" s="119">
        <f t="shared" ca="1" si="54"/>
        <v>0</v>
      </c>
      <c r="J370" s="115">
        <f t="shared" ca="1" si="52"/>
        <v>0</v>
      </c>
      <c r="K370" s="110">
        <f t="shared" ca="1" si="53"/>
        <v>0</v>
      </c>
      <c r="L370" s="127"/>
      <c r="M370" s="127"/>
      <c r="N370" s="127"/>
      <c r="O370" s="125"/>
      <c r="P370" s="125"/>
    </row>
    <row r="371" spans="1:16" ht="14.95" thickBot="1" x14ac:dyDescent="0.3">
      <c r="A371" s="125"/>
      <c r="B371" s="350"/>
      <c r="C371" s="155"/>
      <c r="D371" s="56">
        <f t="shared" ca="1" si="50"/>
        <v>0</v>
      </c>
      <c r="E371" s="57">
        <f ca="1">IFERROR(OFFSET('Converter Availability Calcs'!$C$43,MATCH(C371,'Converter Availability Calcs'!$B$44:$B$66,0),0),0)</f>
        <v>0</v>
      </c>
      <c r="F371" s="21">
        <f ca="1">IFERROR(OFFSET('Converter Availability Calcs'!$D$43,MATCH(C371,'Converter Availability Calcs'!$B$44:$B$66,0),0),0)</f>
        <v>0</v>
      </c>
      <c r="G371" s="141">
        <f ca="1">IFERROR(OFFSET('Converter Availability Calcs'!$E$43,MATCH(C371,'Converter Availability Calcs'!$B$44:$B$66,0),0),0)</f>
        <v>0</v>
      </c>
      <c r="H371" s="11">
        <f t="shared" ca="1" si="51"/>
        <v>0</v>
      </c>
      <c r="I371" s="120">
        <f t="shared" ca="1" si="54"/>
        <v>0</v>
      </c>
      <c r="J371" s="116">
        <f t="shared" ca="1" si="52"/>
        <v>0</v>
      </c>
      <c r="K371" s="111">
        <f t="shared" ca="1" si="53"/>
        <v>0</v>
      </c>
      <c r="L371" s="127"/>
      <c r="M371" s="127"/>
      <c r="N371" s="127"/>
      <c r="O371" s="125"/>
      <c r="P371" s="125"/>
    </row>
    <row r="372" spans="1:16" x14ac:dyDescent="0.25">
      <c r="A372" s="125"/>
      <c r="B372" s="126"/>
      <c r="C372" s="126"/>
      <c r="D372" s="126"/>
      <c r="E372" s="126"/>
      <c r="F372" s="126"/>
      <c r="G372" s="126"/>
      <c r="H372" s="126"/>
      <c r="I372" s="126"/>
      <c r="J372" s="126"/>
      <c r="K372" s="126"/>
      <c r="L372" s="127"/>
      <c r="M372" s="127"/>
      <c r="N372" s="127"/>
      <c r="O372" s="125"/>
      <c r="P372" s="125"/>
    </row>
    <row r="373" spans="1:16" x14ac:dyDescent="0.25">
      <c r="A373" s="125"/>
      <c r="B373" s="126"/>
      <c r="C373" s="126"/>
      <c r="D373" s="126"/>
      <c r="E373" s="126"/>
      <c r="F373" s="126"/>
      <c r="G373" s="126"/>
      <c r="H373" s="126"/>
      <c r="I373" s="126"/>
      <c r="J373" s="126"/>
      <c r="K373" s="126"/>
      <c r="L373" s="127"/>
      <c r="M373" s="127"/>
      <c r="N373" s="127"/>
      <c r="O373" s="125"/>
      <c r="P373" s="125"/>
    </row>
    <row r="374" spans="1:16" x14ac:dyDescent="0.25">
      <c r="B374" s="104"/>
      <c r="C374" s="104"/>
      <c r="D374" s="104"/>
      <c r="E374" s="104"/>
      <c r="F374" s="104"/>
      <c r="G374" s="104"/>
      <c r="H374" s="104"/>
      <c r="I374" s="104"/>
      <c r="J374" s="104"/>
      <c r="K374" s="104"/>
      <c r="L374" s="127"/>
      <c r="M374" s="127"/>
      <c r="N374" s="127"/>
      <c r="O374" s="125"/>
      <c r="P374" s="125"/>
    </row>
    <row r="375" spans="1:16" x14ac:dyDescent="0.25">
      <c r="B375" s="104"/>
      <c r="C375" s="104"/>
      <c r="D375" s="104"/>
      <c r="E375" s="104"/>
      <c r="F375" s="104"/>
      <c r="G375" s="104"/>
      <c r="H375" s="104"/>
      <c r="I375" s="104"/>
      <c r="J375" s="104"/>
      <c r="K375" s="104"/>
      <c r="L375" s="127"/>
      <c r="M375" s="127"/>
      <c r="N375" s="127"/>
      <c r="O375" s="125"/>
      <c r="P375" s="125"/>
    </row>
    <row r="376" spans="1:16" x14ac:dyDescent="0.25">
      <c r="B376" s="104"/>
      <c r="C376" s="104"/>
      <c r="D376" s="104"/>
      <c r="E376" s="104"/>
      <c r="F376" s="104"/>
      <c r="G376" s="104"/>
      <c r="H376" s="104"/>
      <c r="I376" s="104"/>
      <c r="J376" s="104"/>
      <c r="K376" s="104"/>
      <c r="L376" s="127"/>
      <c r="M376" s="127"/>
      <c r="N376" s="127"/>
      <c r="O376" s="125"/>
      <c r="P376" s="125"/>
    </row>
    <row r="377" spans="1:16" x14ac:dyDescent="0.25">
      <c r="B377" s="104"/>
      <c r="C377" s="104"/>
      <c r="D377" s="104"/>
      <c r="E377" s="104"/>
      <c r="F377" s="104"/>
      <c r="G377" s="104"/>
      <c r="H377" s="104"/>
      <c r="I377" s="104"/>
      <c r="J377" s="104"/>
      <c r="K377" s="104"/>
      <c r="L377" s="58"/>
      <c r="M377" s="58"/>
      <c r="N377" s="58"/>
    </row>
    <row r="378" spans="1:16" x14ac:dyDescent="0.25">
      <c r="B378" s="104"/>
      <c r="C378" s="104"/>
      <c r="D378" s="104"/>
      <c r="E378" s="104"/>
      <c r="F378" s="104"/>
      <c r="G378" s="104"/>
      <c r="H378" s="104"/>
      <c r="I378" s="104"/>
      <c r="J378" s="104"/>
      <c r="K378" s="104"/>
      <c r="L378" s="58"/>
      <c r="M378" s="58"/>
      <c r="N378" s="58"/>
    </row>
    <row r="379" spans="1:16" ht="17.7" x14ac:dyDescent="0.4">
      <c r="B379" s="67" t="s">
        <v>40</v>
      </c>
      <c r="C379" s="64" t="s">
        <v>21</v>
      </c>
      <c r="D379" s="65">
        <f ca="1">K379</f>
        <v>0</v>
      </c>
      <c r="E379" s="13"/>
      <c r="F379" s="14"/>
      <c r="G379" s="13"/>
      <c r="H379" s="15"/>
      <c r="I379" s="13"/>
      <c r="J379" s="64" t="s">
        <v>90</v>
      </c>
      <c r="K379" s="66">
        <f ca="1">SUM(H384:H405)</f>
        <v>0</v>
      </c>
    </row>
    <row r="380" spans="1:16" ht="17.7" x14ac:dyDescent="0.4">
      <c r="B380" s="104"/>
      <c r="C380" s="68" t="s">
        <v>153</v>
      </c>
      <c r="D380" s="69">
        <f ca="1">1-D379</f>
        <v>1</v>
      </c>
      <c r="E380" s="104"/>
      <c r="F380" s="104"/>
      <c r="G380" s="104"/>
      <c r="H380" s="104"/>
      <c r="I380" s="104"/>
      <c r="J380" s="104"/>
      <c r="K380" s="104"/>
      <c r="L380" s="58"/>
      <c r="M380" s="58"/>
      <c r="N380" s="58"/>
    </row>
    <row r="381" spans="1:16" ht="14.95" thickBot="1" x14ac:dyDescent="0.3">
      <c r="B381" s="104"/>
      <c r="C381" s="104"/>
      <c r="D381" s="104"/>
      <c r="E381" s="104"/>
      <c r="F381" s="104"/>
      <c r="G381" s="104"/>
      <c r="H381" s="104"/>
      <c r="I381" s="104"/>
      <c r="J381" s="104"/>
      <c r="K381" s="104"/>
      <c r="L381" s="58"/>
      <c r="M381" s="58"/>
      <c r="N381" s="58"/>
    </row>
    <row r="382" spans="1:16" ht="18.350000000000001" thickBot="1" x14ac:dyDescent="0.3">
      <c r="B382" s="122" t="s">
        <v>13</v>
      </c>
      <c r="C382" s="123"/>
      <c r="D382" s="123"/>
      <c r="E382" s="123"/>
      <c r="F382" s="123"/>
      <c r="G382" s="124"/>
      <c r="H382" s="123"/>
      <c r="I382" s="123"/>
      <c r="J382" s="117" t="s">
        <v>73</v>
      </c>
      <c r="K382" s="109"/>
      <c r="L382" s="652" t="s">
        <v>250</v>
      </c>
      <c r="M382" s="653"/>
      <c r="N382" s="654"/>
    </row>
    <row r="383" spans="1:16" ht="71.349999999999994" thickBot="1" x14ac:dyDescent="0.3">
      <c r="B383" s="219" t="s">
        <v>6</v>
      </c>
      <c r="C383" s="219" t="s">
        <v>12</v>
      </c>
      <c r="D383" s="449" t="s">
        <v>1</v>
      </c>
      <c r="E383" s="451" t="s">
        <v>155</v>
      </c>
      <c r="F383" s="450" t="s">
        <v>15</v>
      </c>
      <c r="G383" s="219" t="s">
        <v>5</v>
      </c>
      <c r="H383" s="449" t="s">
        <v>4</v>
      </c>
      <c r="I383" s="450" t="s">
        <v>10</v>
      </c>
      <c r="J383" s="451" t="s">
        <v>74</v>
      </c>
      <c r="K383" s="450" t="s">
        <v>154</v>
      </c>
      <c r="L383" s="198" t="s">
        <v>243</v>
      </c>
      <c r="M383" s="198" t="s">
        <v>244</v>
      </c>
      <c r="N383" s="198" t="s">
        <v>245</v>
      </c>
    </row>
    <row r="384" spans="1:16" ht="14.95" thickBot="1" x14ac:dyDescent="0.3">
      <c r="B384" s="349"/>
      <c r="C384" s="152"/>
      <c r="D384" s="51">
        <f t="shared" ref="D384:D405" ca="1" si="55">IFERROR(1/E384,0)</f>
        <v>0</v>
      </c>
      <c r="E384" s="12">
        <f ca="1">IFERROR(OFFSET('Converter Availability Calcs'!$C$43,MATCH(C384,'Converter Availability Calcs'!$B$44:$B$66,0),0),0)</f>
        <v>0</v>
      </c>
      <c r="F384" s="17">
        <f ca="1">IFERROR(OFFSET('Converter Availability Calcs'!$D$43,MATCH(C384,'Converter Availability Calcs'!$B$44:$B$66,0),0),0)</f>
        <v>0</v>
      </c>
      <c r="G384" s="139">
        <f ca="1">IFERROR(OFFSET('Converter Availability Calcs'!$E$43,MATCH(C384,'Converter Availability Calcs'!$B$44:$B$66,0),0),0)</f>
        <v>0</v>
      </c>
      <c r="H384" s="9">
        <f t="shared" ref="H384:H405" ca="1" si="56">IFERROR(((B384*D384*F384)/365)*(1-G384),0)</f>
        <v>0</v>
      </c>
      <c r="I384" s="118">
        <f ca="1">IFERROR(H384/$D$379,0)</f>
        <v>0</v>
      </c>
      <c r="J384" s="115">
        <f t="shared" ref="J384:J405" ca="1" si="57">D384*F384</f>
        <v>0</v>
      </c>
      <c r="K384" s="110">
        <f t="shared" ref="K384:K405" ca="1" si="58">J384*G384</f>
        <v>0</v>
      </c>
      <c r="L384" s="112">
        <f ca="1">SUM(D384:D405)</f>
        <v>0</v>
      </c>
      <c r="M384" s="113">
        <f ca="1">IFERROR(SUM(J384:J405)/L384,0)</f>
        <v>0</v>
      </c>
      <c r="N384" s="114">
        <f ca="1">IFERROR(SUM(K384:K405)/SUM(J384:J405),0)</f>
        <v>0</v>
      </c>
    </row>
    <row r="385" spans="2:14" x14ac:dyDescent="0.25">
      <c r="B385" s="147"/>
      <c r="C385" s="154"/>
      <c r="D385" s="53">
        <f t="shared" ca="1" si="55"/>
        <v>0</v>
      </c>
      <c r="E385" s="54">
        <f ca="1">IFERROR(OFFSET('Converter Availability Calcs'!$C$43,MATCH(C385,'Converter Availability Calcs'!$B$44:$B$66,0),0),0)</f>
        <v>0</v>
      </c>
      <c r="F385" s="19">
        <f ca="1">IFERROR(OFFSET('Converter Availability Calcs'!$D$43,MATCH(C385,'Converter Availability Calcs'!$B$44:$B$66,0),0),0)</f>
        <v>0</v>
      </c>
      <c r="G385" s="140">
        <f ca="1">IFERROR(OFFSET('Converter Availability Calcs'!$E$43,MATCH(C385,'Converter Availability Calcs'!$B$44:$B$66,0),0),0)</f>
        <v>0</v>
      </c>
      <c r="H385" s="10">
        <f t="shared" ca="1" si="56"/>
        <v>0</v>
      </c>
      <c r="I385" s="119">
        <f t="shared" ref="I385:I405" ca="1" si="59">IFERROR(H385/$D$379,0)</f>
        <v>0</v>
      </c>
      <c r="J385" s="115">
        <f t="shared" ca="1" si="57"/>
        <v>0</v>
      </c>
      <c r="K385" s="110">
        <f t="shared" ca="1" si="58"/>
        <v>0</v>
      </c>
      <c r="L385" s="58"/>
      <c r="M385" s="58"/>
      <c r="N385" s="58"/>
    </row>
    <row r="386" spans="2:14" x14ac:dyDescent="0.25">
      <c r="B386" s="147"/>
      <c r="C386" s="154"/>
      <c r="D386" s="53">
        <f t="shared" ca="1" si="55"/>
        <v>0</v>
      </c>
      <c r="E386" s="54">
        <f ca="1">IFERROR(OFFSET('Converter Availability Calcs'!$C$43,MATCH(C386,'Converter Availability Calcs'!$B$44:$B$66,0),0),0)</f>
        <v>0</v>
      </c>
      <c r="F386" s="19">
        <f ca="1">IFERROR(OFFSET('Converter Availability Calcs'!$D$43,MATCH(C386,'Converter Availability Calcs'!$B$44:$B$66,0),0),0)</f>
        <v>0</v>
      </c>
      <c r="G386" s="140">
        <f ca="1">IFERROR(OFFSET('Converter Availability Calcs'!$E$43,MATCH(C386,'Converter Availability Calcs'!$B$44:$B$66,0),0),0)</f>
        <v>0</v>
      </c>
      <c r="H386" s="10">
        <f t="shared" ca="1" si="56"/>
        <v>0</v>
      </c>
      <c r="I386" s="119">
        <f t="shared" ca="1" si="59"/>
        <v>0</v>
      </c>
      <c r="J386" s="115">
        <f t="shared" ca="1" si="57"/>
        <v>0</v>
      </c>
      <c r="K386" s="110">
        <f t="shared" ca="1" si="58"/>
        <v>0</v>
      </c>
      <c r="L386" s="58"/>
      <c r="M386" s="58"/>
      <c r="N386" s="58"/>
    </row>
    <row r="387" spans="2:14" x14ac:dyDescent="0.25">
      <c r="B387" s="147"/>
      <c r="C387" s="154"/>
      <c r="D387" s="53">
        <f t="shared" ca="1" si="55"/>
        <v>0</v>
      </c>
      <c r="E387" s="54">
        <f ca="1">IFERROR(OFFSET('Converter Availability Calcs'!$C$43,MATCH(C387,'Converter Availability Calcs'!$B$44:$B$66,0),0),0)</f>
        <v>0</v>
      </c>
      <c r="F387" s="19">
        <f ca="1">IFERROR(OFFSET('Converter Availability Calcs'!$D$43,MATCH(C387,'Converter Availability Calcs'!$B$44:$B$66,0),0),0)</f>
        <v>0</v>
      </c>
      <c r="G387" s="140">
        <f ca="1">IFERROR(OFFSET('Converter Availability Calcs'!$E$43,MATCH(C387,'Converter Availability Calcs'!$B$44:$B$66,0),0),0)</f>
        <v>0</v>
      </c>
      <c r="H387" s="10">
        <f t="shared" ca="1" si="56"/>
        <v>0</v>
      </c>
      <c r="I387" s="119">
        <f t="shared" ca="1" si="59"/>
        <v>0</v>
      </c>
      <c r="J387" s="115">
        <f t="shared" ca="1" si="57"/>
        <v>0</v>
      </c>
      <c r="K387" s="110">
        <f t="shared" ca="1" si="58"/>
        <v>0</v>
      </c>
      <c r="L387" s="58"/>
      <c r="M387" s="58"/>
      <c r="N387" s="58"/>
    </row>
    <row r="388" spans="2:14" x14ac:dyDescent="0.25">
      <c r="B388" s="147"/>
      <c r="C388" s="154"/>
      <c r="D388" s="53">
        <f t="shared" ca="1" si="55"/>
        <v>0</v>
      </c>
      <c r="E388" s="54">
        <f ca="1">IFERROR(OFFSET('Converter Availability Calcs'!$C$43,MATCH(C388,'Converter Availability Calcs'!$B$44:$B$66,0),0),0)</f>
        <v>0</v>
      </c>
      <c r="F388" s="19">
        <f ca="1">IFERROR(OFFSET('Converter Availability Calcs'!$D$43,MATCH(C388,'Converter Availability Calcs'!$B$44:$B$66,0),0),0)</f>
        <v>0</v>
      </c>
      <c r="G388" s="140">
        <f ca="1">IFERROR(OFFSET('Converter Availability Calcs'!$E$43,MATCH(C388,'Converter Availability Calcs'!$B$44:$B$66,0),0),0)</f>
        <v>0</v>
      </c>
      <c r="H388" s="10">
        <f t="shared" ca="1" si="56"/>
        <v>0</v>
      </c>
      <c r="I388" s="119">
        <f t="shared" ca="1" si="59"/>
        <v>0</v>
      </c>
      <c r="J388" s="115">
        <f t="shared" ca="1" si="57"/>
        <v>0</v>
      </c>
      <c r="K388" s="110">
        <f t="shared" ca="1" si="58"/>
        <v>0</v>
      </c>
      <c r="L388" s="58"/>
      <c r="M388" s="58"/>
      <c r="N388" s="58"/>
    </row>
    <row r="389" spans="2:14" x14ac:dyDescent="0.25">
      <c r="B389" s="147"/>
      <c r="C389" s="154"/>
      <c r="D389" s="53">
        <f t="shared" ca="1" si="55"/>
        <v>0</v>
      </c>
      <c r="E389" s="54">
        <f ca="1">IFERROR(OFFSET('Converter Availability Calcs'!$C$43,MATCH(C389,'Converter Availability Calcs'!$B$44:$B$66,0),0),0)</f>
        <v>0</v>
      </c>
      <c r="F389" s="19">
        <f ca="1">IFERROR(OFFSET('Converter Availability Calcs'!$D$43,MATCH(C389,'Converter Availability Calcs'!$B$44:$B$66,0),0),0)</f>
        <v>0</v>
      </c>
      <c r="G389" s="140">
        <f ca="1">IFERROR(OFFSET('Converter Availability Calcs'!$E$43,MATCH(C389,'Converter Availability Calcs'!$B$44:$B$66,0),0),0)</f>
        <v>0</v>
      </c>
      <c r="H389" s="10">
        <f t="shared" ca="1" si="56"/>
        <v>0</v>
      </c>
      <c r="I389" s="119">
        <f t="shared" ca="1" si="59"/>
        <v>0</v>
      </c>
      <c r="J389" s="115">
        <f t="shared" ca="1" si="57"/>
        <v>0</v>
      </c>
      <c r="K389" s="110">
        <f t="shared" ca="1" si="58"/>
        <v>0</v>
      </c>
      <c r="L389" s="58"/>
      <c r="M389" s="58"/>
      <c r="N389" s="58"/>
    </row>
    <row r="390" spans="2:14" x14ac:dyDescent="0.25">
      <c r="B390" s="147"/>
      <c r="C390" s="154"/>
      <c r="D390" s="53">
        <f t="shared" ca="1" si="55"/>
        <v>0</v>
      </c>
      <c r="E390" s="54">
        <f ca="1">IFERROR(OFFSET('Converter Availability Calcs'!$C$43,MATCH(C390,'Converter Availability Calcs'!$B$44:$B$66,0),0),0)</f>
        <v>0</v>
      </c>
      <c r="F390" s="19">
        <f ca="1">IFERROR(OFFSET('Converter Availability Calcs'!$D$43,MATCH(C390,'Converter Availability Calcs'!$B$44:$B$66,0),0),0)</f>
        <v>0</v>
      </c>
      <c r="G390" s="140">
        <f ca="1">IFERROR(OFFSET('Converter Availability Calcs'!$E$43,MATCH(C390,'Converter Availability Calcs'!$B$44:$B$66,0),0),0)</f>
        <v>0</v>
      </c>
      <c r="H390" s="10">
        <f t="shared" ca="1" si="56"/>
        <v>0</v>
      </c>
      <c r="I390" s="119">
        <f t="shared" ca="1" si="59"/>
        <v>0</v>
      </c>
      <c r="J390" s="115">
        <f t="shared" ca="1" si="57"/>
        <v>0</v>
      </c>
      <c r="K390" s="110">
        <f t="shared" ca="1" si="58"/>
        <v>0</v>
      </c>
      <c r="L390" s="58"/>
      <c r="M390" s="58"/>
      <c r="N390" s="58"/>
    </row>
    <row r="391" spans="2:14" x14ac:dyDescent="0.25">
      <c r="B391" s="147"/>
      <c r="C391" s="154"/>
      <c r="D391" s="53">
        <f t="shared" ca="1" si="55"/>
        <v>0</v>
      </c>
      <c r="E391" s="54">
        <f ca="1">IFERROR(OFFSET('Converter Availability Calcs'!$C$43,MATCH(C391,'Converter Availability Calcs'!$B$44:$B$66,0),0),0)</f>
        <v>0</v>
      </c>
      <c r="F391" s="19">
        <f ca="1">IFERROR(OFFSET('Converter Availability Calcs'!$D$43,MATCH(C391,'Converter Availability Calcs'!$B$44:$B$66,0),0),0)</f>
        <v>0</v>
      </c>
      <c r="G391" s="140">
        <f ca="1">IFERROR(OFFSET('Converter Availability Calcs'!$E$43,MATCH(C391,'Converter Availability Calcs'!$B$44:$B$66,0),0),0)</f>
        <v>0</v>
      </c>
      <c r="H391" s="10">
        <f t="shared" ca="1" si="56"/>
        <v>0</v>
      </c>
      <c r="I391" s="119">
        <f t="shared" ca="1" si="59"/>
        <v>0</v>
      </c>
      <c r="J391" s="115">
        <f t="shared" ca="1" si="57"/>
        <v>0</v>
      </c>
      <c r="K391" s="110">
        <f t="shared" ca="1" si="58"/>
        <v>0</v>
      </c>
      <c r="L391" s="58"/>
      <c r="M391" s="58"/>
      <c r="N391" s="58"/>
    </row>
    <row r="392" spans="2:14" x14ac:dyDescent="0.25">
      <c r="B392" s="147"/>
      <c r="C392" s="154"/>
      <c r="D392" s="53">
        <f t="shared" ca="1" si="55"/>
        <v>0</v>
      </c>
      <c r="E392" s="54">
        <f ca="1">IFERROR(OFFSET('Converter Availability Calcs'!$C$43,MATCH(C392,'Converter Availability Calcs'!$B$44:$B$66,0),0),0)</f>
        <v>0</v>
      </c>
      <c r="F392" s="19">
        <f ca="1">IFERROR(OFFSET('Converter Availability Calcs'!$D$43,MATCH(C392,'Converter Availability Calcs'!$B$44:$B$66,0),0),0)</f>
        <v>0</v>
      </c>
      <c r="G392" s="140">
        <f ca="1">IFERROR(OFFSET('Converter Availability Calcs'!$E$43,MATCH(C392,'Converter Availability Calcs'!$B$44:$B$66,0),0),0)</f>
        <v>0</v>
      </c>
      <c r="H392" s="10">
        <f t="shared" ca="1" si="56"/>
        <v>0</v>
      </c>
      <c r="I392" s="119">
        <f t="shared" ca="1" si="59"/>
        <v>0</v>
      </c>
      <c r="J392" s="115">
        <f t="shared" ca="1" si="57"/>
        <v>0</v>
      </c>
      <c r="K392" s="110">
        <f t="shared" ca="1" si="58"/>
        <v>0</v>
      </c>
      <c r="L392" s="58"/>
      <c r="M392" s="58"/>
      <c r="N392" s="58"/>
    </row>
    <row r="393" spans="2:14" x14ac:dyDescent="0.25">
      <c r="B393" s="147"/>
      <c r="C393" s="154"/>
      <c r="D393" s="53">
        <f t="shared" ca="1" si="55"/>
        <v>0</v>
      </c>
      <c r="E393" s="54">
        <f ca="1">IFERROR(OFFSET('Converter Availability Calcs'!$C$43,MATCH(C393,'Converter Availability Calcs'!$B$44:$B$66,0),0),0)</f>
        <v>0</v>
      </c>
      <c r="F393" s="19">
        <f ca="1">IFERROR(OFFSET('Converter Availability Calcs'!$D$43,MATCH(C393,'Converter Availability Calcs'!$B$44:$B$66,0),0),0)</f>
        <v>0</v>
      </c>
      <c r="G393" s="140">
        <f ca="1">IFERROR(OFFSET('Converter Availability Calcs'!$E$43,MATCH(C393,'Converter Availability Calcs'!$B$44:$B$66,0),0),0)</f>
        <v>0</v>
      </c>
      <c r="H393" s="10">
        <f t="shared" ca="1" si="56"/>
        <v>0</v>
      </c>
      <c r="I393" s="119">
        <f t="shared" ca="1" si="59"/>
        <v>0</v>
      </c>
      <c r="J393" s="115">
        <f t="shared" ca="1" si="57"/>
        <v>0</v>
      </c>
      <c r="K393" s="110">
        <f t="shared" ca="1" si="58"/>
        <v>0</v>
      </c>
      <c r="L393" s="58"/>
      <c r="M393" s="58"/>
      <c r="N393" s="58"/>
    </row>
    <row r="394" spans="2:14" x14ac:dyDescent="0.25">
      <c r="B394" s="147"/>
      <c r="C394" s="154"/>
      <c r="D394" s="53">
        <f t="shared" ca="1" si="55"/>
        <v>0</v>
      </c>
      <c r="E394" s="54">
        <f ca="1">IFERROR(OFFSET('Converter Availability Calcs'!$C$43,MATCH(C394,'Converter Availability Calcs'!$B$44:$B$66,0),0),0)</f>
        <v>0</v>
      </c>
      <c r="F394" s="19">
        <f ca="1">IFERROR(OFFSET('Converter Availability Calcs'!$D$43,MATCH(C394,'Converter Availability Calcs'!$B$44:$B$66,0),0),0)</f>
        <v>0</v>
      </c>
      <c r="G394" s="140">
        <f ca="1">IFERROR(OFFSET('Converter Availability Calcs'!$E$43,MATCH(C394,'Converter Availability Calcs'!$B$44:$B$66,0),0),0)</f>
        <v>0</v>
      </c>
      <c r="H394" s="10">
        <f t="shared" ca="1" si="56"/>
        <v>0</v>
      </c>
      <c r="I394" s="119">
        <f t="shared" ca="1" si="59"/>
        <v>0</v>
      </c>
      <c r="J394" s="115">
        <f t="shared" ca="1" si="57"/>
        <v>0</v>
      </c>
      <c r="K394" s="110">
        <f t="shared" ca="1" si="58"/>
        <v>0</v>
      </c>
      <c r="L394" s="58"/>
      <c r="M394" s="58"/>
      <c r="N394" s="58"/>
    </row>
    <row r="395" spans="2:14" x14ac:dyDescent="0.25">
      <c r="B395" s="147"/>
      <c r="C395" s="154"/>
      <c r="D395" s="53">
        <f t="shared" ca="1" si="55"/>
        <v>0</v>
      </c>
      <c r="E395" s="54">
        <f ca="1">IFERROR(OFFSET('Converter Availability Calcs'!$C$43,MATCH(C395,'Converter Availability Calcs'!$B$44:$B$66,0),0),0)</f>
        <v>0</v>
      </c>
      <c r="F395" s="19">
        <f ca="1">IFERROR(OFFSET('Converter Availability Calcs'!$D$43,MATCH(C395,'Converter Availability Calcs'!$B$44:$B$66,0),0),0)</f>
        <v>0</v>
      </c>
      <c r="G395" s="140">
        <f ca="1">IFERROR(OFFSET('Converter Availability Calcs'!$E$43,MATCH(C395,'Converter Availability Calcs'!$B$44:$B$66,0),0),0)</f>
        <v>0</v>
      </c>
      <c r="H395" s="10">
        <f t="shared" ca="1" si="56"/>
        <v>0</v>
      </c>
      <c r="I395" s="119">
        <f t="shared" ca="1" si="59"/>
        <v>0</v>
      </c>
      <c r="J395" s="115">
        <f t="shared" ca="1" si="57"/>
        <v>0</v>
      </c>
      <c r="K395" s="110">
        <f t="shared" ca="1" si="58"/>
        <v>0</v>
      </c>
      <c r="L395" s="58"/>
      <c r="M395" s="58"/>
      <c r="N395" s="58"/>
    </row>
    <row r="396" spans="2:14" x14ac:dyDescent="0.25">
      <c r="B396" s="147"/>
      <c r="C396" s="154"/>
      <c r="D396" s="53">
        <f t="shared" ca="1" si="55"/>
        <v>0</v>
      </c>
      <c r="E396" s="54">
        <f ca="1">IFERROR(OFFSET('Converter Availability Calcs'!$C$43,MATCH(C396,'Converter Availability Calcs'!$B$44:$B$66,0),0),0)</f>
        <v>0</v>
      </c>
      <c r="F396" s="19">
        <f ca="1">IFERROR(OFFSET('Converter Availability Calcs'!$D$43,MATCH(C396,'Converter Availability Calcs'!$B$44:$B$66,0),0),0)</f>
        <v>0</v>
      </c>
      <c r="G396" s="140">
        <f ca="1">IFERROR(OFFSET('Converter Availability Calcs'!$E$43,MATCH(C396,'Converter Availability Calcs'!$B$44:$B$66,0),0),0)</f>
        <v>0</v>
      </c>
      <c r="H396" s="10">
        <f t="shared" ca="1" si="56"/>
        <v>0</v>
      </c>
      <c r="I396" s="119">
        <f t="shared" ca="1" si="59"/>
        <v>0</v>
      </c>
      <c r="J396" s="115">
        <f t="shared" ca="1" si="57"/>
        <v>0</v>
      </c>
      <c r="K396" s="110">
        <f t="shared" ca="1" si="58"/>
        <v>0</v>
      </c>
      <c r="L396" s="58"/>
      <c r="M396" s="58"/>
      <c r="N396" s="58"/>
    </row>
    <row r="397" spans="2:14" x14ac:dyDescent="0.25">
      <c r="B397" s="147"/>
      <c r="C397" s="154"/>
      <c r="D397" s="53">
        <f t="shared" ca="1" si="55"/>
        <v>0</v>
      </c>
      <c r="E397" s="54">
        <f ca="1">IFERROR(OFFSET('Converter Availability Calcs'!$C$43,MATCH(C397,'Converter Availability Calcs'!$B$44:$B$66,0),0),0)</f>
        <v>0</v>
      </c>
      <c r="F397" s="19">
        <f ca="1">IFERROR(OFFSET('Converter Availability Calcs'!$D$43,MATCH(C397,'Converter Availability Calcs'!$B$44:$B$66,0),0),0)</f>
        <v>0</v>
      </c>
      <c r="G397" s="140">
        <f ca="1">IFERROR(OFFSET('Converter Availability Calcs'!$E$43,MATCH(C397,'Converter Availability Calcs'!$B$44:$B$66,0),0),0)</f>
        <v>0</v>
      </c>
      <c r="H397" s="10">
        <f t="shared" ca="1" si="56"/>
        <v>0</v>
      </c>
      <c r="I397" s="119">
        <f t="shared" ca="1" si="59"/>
        <v>0</v>
      </c>
      <c r="J397" s="115">
        <f t="shared" ca="1" si="57"/>
        <v>0</v>
      </c>
      <c r="K397" s="110">
        <f t="shared" ca="1" si="58"/>
        <v>0</v>
      </c>
      <c r="L397" s="58"/>
      <c r="M397" s="58"/>
      <c r="N397" s="58"/>
    </row>
    <row r="398" spans="2:14" x14ac:dyDescent="0.25">
      <c r="B398" s="147"/>
      <c r="C398" s="154"/>
      <c r="D398" s="53">
        <f t="shared" ca="1" si="55"/>
        <v>0</v>
      </c>
      <c r="E398" s="54">
        <f ca="1">IFERROR(OFFSET('Converter Availability Calcs'!$C$43,MATCH(C398,'Converter Availability Calcs'!$B$44:$B$66,0),0),0)</f>
        <v>0</v>
      </c>
      <c r="F398" s="19">
        <f ca="1">IFERROR(OFFSET('Converter Availability Calcs'!$D$43,MATCH(C398,'Converter Availability Calcs'!$B$44:$B$66,0),0),0)</f>
        <v>0</v>
      </c>
      <c r="G398" s="140">
        <f ca="1">IFERROR(OFFSET('Converter Availability Calcs'!$E$43,MATCH(C398,'Converter Availability Calcs'!$B$44:$B$66,0),0),0)</f>
        <v>0</v>
      </c>
      <c r="H398" s="10">
        <f t="shared" ca="1" si="56"/>
        <v>0</v>
      </c>
      <c r="I398" s="119">
        <f t="shared" ca="1" si="59"/>
        <v>0</v>
      </c>
      <c r="J398" s="115">
        <f t="shared" ca="1" si="57"/>
        <v>0</v>
      </c>
      <c r="K398" s="110">
        <f t="shared" ca="1" si="58"/>
        <v>0</v>
      </c>
      <c r="L398" s="58"/>
      <c r="M398" s="58"/>
      <c r="N398" s="58"/>
    </row>
    <row r="399" spans="2:14" x14ac:dyDescent="0.25">
      <c r="B399" s="147"/>
      <c r="C399" s="154"/>
      <c r="D399" s="53">
        <f t="shared" ca="1" si="55"/>
        <v>0</v>
      </c>
      <c r="E399" s="54">
        <f ca="1">IFERROR(OFFSET('Converter Availability Calcs'!$C$43,MATCH(C399,'Converter Availability Calcs'!$B$44:$B$66,0),0),0)</f>
        <v>0</v>
      </c>
      <c r="F399" s="19">
        <f ca="1">IFERROR(OFFSET('Converter Availability Calcs'!$D$43,MATCH(C399,'Converter Availability Calcs'!$B$44:$B$66,0),0),0)</f>
        <v>0</v>
      </c>
      <c r="G399" s="140">
        <f ca="1">IFERROR(OFFSET('Converter Availability Calcs'!$E$43,MATCH(C399,'Converter Availability Calcs'!$B$44:$B$66,0),0),0)</f>
        <v>0</v>
      </c>
      <c r="H399" s="10">
        <f t="shared" ca="1" si="56"/>
        <v>0</v>
      </c>
      <c r="I399" s="119">
        <f t="shared" ca="1" si="59"/>
        <v>0</v>
      </c>
      <c r="J399" s="115">
        <f t="shared" ca="1" si="57"/>
        <v>0</v>
      </c>
      <c r="K399" s="110">
        <f t="shared" ca="1" si="58"/>
        <v>0</v>
      </c>
      <c r="L399" s="58"/>
      <c r="M399" s="58"/>
      <c r="N399" s="58"/>
    </row>
    <row r="400" spans="2:14" x14ac:dyDescent="0.25">
      <c r="B400" s="147"/>
      <c r="C400" s="154"/>
      <c r="D400" s="53">
        <f t="shared" ca="1" si="55"/>
        <v>0</v>
      </c>
      <c r="E400" s="54">
        <f ca="1">IFERROR(OFFSET('Converter Availability Calcs'!$C$43,MATCH(C400,'Converter Availability Calcs'!$B$44:$B$66,0),0),0)</f>
        <v>0</v>
      </c>
      <c r="F400" s="19">
        <f ca="1">IFERROR(OFFSET('Converter Availability Calcs'!$D$43,MATCH(C400,'Converter Availability Calcs'!$B$44:$B$66,0),0),0)</f>
        <v>0</v>
      </c>
      <c r="G400" s="140">
        <f ca="1">IFERROR(OFFSET('Converter Availability Calcs'!$E$43,MATCH(C400,'Converter Availability Calcs'!$B$44:$B$66,0),0),0)</f>
        <v>0</v>
      </c>
      <c r="H400" s="10">
        <f t="shared" ca="1" si="56"/>
        <v>0</v>
      </c>
      <c r="I400" s="119">
        <f t="shared" ca="1" si="59"/>
        <v>0</v>
      </c>
      <c r="J400" s="115">
        <f t="shared" ca="1" si="57"/>
        <v>0</v>
      </c>
      <c r="K400" s="110">
        <f t="shared" ca="1" si="58"/>
        <v>0</v>
      </c>
      <c r="L400" s="58"/>
      <c r="M400" s="58"/>
      <c r="N400" s="58"/>
    </row>
    <row r="401" spans="2:14" x14ac:dyDescent="0.25">
      <c r="B401" s="147"/>
      <c r="C401" s="154"/>
      <c r="D401" s="53">
        <f t="shared" ca="1" si="55"/>
        <v>0</v>
      </c>
      <c r="E401" s="54">
        <f ca="1">IFERROR(OFFSET('Converter Availability Calcs'!$C$43,MATCH(C401,'Converter Availability Calcs'!$B$44:$B$66,0),0),0)</f>
        <v>0</v>
      </c>
      <c r="F401" s="19">
        <f ca="1">IFERROR(OFFSET('Converter Availability Calcs'!$D$43,MATCH(C401,'Converter Availability Calcs'!$B$44:$B$66,0),0),0)</f>
        <v>0</v>
      </c>
      <c r="G401" s="140">
        <f ca="1">IFERROR(OFFSET('Converter Availability Calcs'!$E$43,MATCH(C401,'Converter Availability Calcs'!$B$44:$B$66,0),0),0)</f>
        <v>0</v>
      </c>
      <c r="H401" s="10">
        <f t="shared" ca="1" si="56"/>
        <v>0</v>
      </c>
      <c r="I401" s="119">
        <f t="shared" ca="1" si="59"/>
        <v>0</v>
      </c>
      <c r="J401" s="115">
        <f t="shared" ca="1" si="57"/>
        <v>0</v>
      </c>
      <c r="K401" s="110">
        <f t="shared" ca="1" si="58"/>
        <v>0</v>
      </c>
      <c r="L401" s="58"/>
      <c r="M401" s="58"/>
      <c r="N401" s="58"/>
    </row>
    <row r="402" spans="2:14" x14ac:dyDescent="0.25">
      <c r="B402" s="147"/>
      <c r="C402" s="154"/>
      <c r="D402" s="53">
        <f t="shared" ca="1" si="55"/>
        <v>0</v>
      </c>
      <c r="E402" s="54">
        <f ca="1">IFERROR(OFFSET('Converter Availability Calcs'!$C$43,MATCH(C402,'Converter Availability Calcs'!$B$44:$B$66,0),0),0)</f>
        <v>0</v>
      </c>
      <c r="F402" s="19">
        <f ca="1">IFERROR(OFFSET('Converter Availability Calcs'!$D$43,MATCH(C402,'Converter Availability Calcs'!$B$44:$B$66,0),0),0)</f>
        <v>0</v>
      </c>
      <c r="G402" s="140">
        <f ca="1">IFERROR(OFFSET('Converter Availability Calcs'!$E$43,MATCH(C402,'Converter Availability Calcs'!$B$44:$B$66,0),0),0)</f>
        <v>0</v>
      </c>
      <c r="H402" s="10">
        <f t="shared" ca="1" si="56"/>
        <v>0</v>
      </c>
      <c r="I402" s="119">
        <f t="shared" ca="1" si="59"/>
        <v>0</v>
      </c>
      <c r="J402" s="115">
        <f t="shared" ca="1" si="57"/>
        <v>0</v>
      </c>
      <c r="K402" s="110">
        <f t="shared" ca="1" si="58"/>
        <v>0</v>
      </c>
      <c r="L402" s="58"/>
      <c r="M402" s="58"/>
      <c r="N402" s="58"/>
    </row>
    <row r="403" spans="2:14" x14ac:dyDescent="0.25">
      <c r="B403" s="147"/>
      <c r="C403" s="154"/>
      <c r="D403" s="53">
        <f t="shared" ca="1" si="55"/>
        <v>0</v>
      </c>
      <c r="E403" s="54">
        <f ca="1">IFERROR(OFFSET('Converter Availability Calcs'!$C$43,MATCH(C403,'Converter Availability Calcs'!$B$44:$B$66,0),0),0)</f>
        <v>0</v>
      </c>
      <c r="F403" s="19">
        <f ca="1">IFERROR(OFFSET('Converter Availability Calcs'!$D$43,MATCH(C403,'Converter Availability Calcs'!$B$44:$B$66,0),0),0)</f>
        <v>0</v>
      </c>
      <c r="G403" s="140">
        <f ca="1">IFERROR(OFFSET('Converter Availability Calcs'!$E$43,MATCH(C403,'Converter Availability Calcs'!$B$44:$B$66,0),0),0)</f>
        <v>0</v>
      </c>
      <c r="H403" s="10">
        <f t="shared" ca="1" si="56"/>
        <v>0</v>
      </c>
      <c r="I403" s="119">
        <f t="shared" ca="1" si="59"/>
        <v>0</v>
      </c>
      <c r="J403" s="115">
        <f t="shared" ca="1" si="57"/>
        <v>0</v>
      </c>
      <c r="K403" s="110">
        <f t="shared" ca="1" si="58"/>
        <v>0</v>
      </c>
      <c r="L403" s="58"/>
      <c r="M403" s="58"/>
      <c r="N403" s="58"/>
    </row>
    <row r="404" spans="2:14" x14ac:dyDescent="0.25">
      <c r="B404" s="147"/>
      <c r="C404" s="154"/>
      <c r="D404" s="53">
        <f t="shared" ca="1" si="55"/>
        <v>0</v>
      </c>
      <c r="E404" s="54">
        <f ca="1">IFERROR(OFFSET('Converter Availability Calcs'!$C$43,MATCH(C404,'Converter Availability Calcs'!$B$44:$B$66,0),0),0)</f>
        <v>0</v>
      </c>
      <c r="F404" s="19">
        <f ca="1">IFERROR(OFFSET('Converter Availability Calcs'!$D$43,MATCH(C404,'Converter Availability Calcs'!$B$44:$B$66,0),0),0)</f>
        <v>0</v>
      </c>
      <c r="G404" s="140">
        <f ca="1">IFERROR(OFFSET('Converter Availability Calcs'!$E$43,MATCH(C404,'Converter Availability Calcs'!$B$44:$B$66,0),0),0)</f>
        <v>0</v>
      </c>
      <c r="H404" s="10">
        <f t="shared" ca="1" si="56"/>
        <v>0</v>
      </c>
      <c r="I404" s="119">
        <f t="shared" ca="1" si="59"/>
        <v>0</v>
      </c>
      <c r="J404" s="115">
        <f t="shared" ca="1" si="57"/>
        <v>0</v>
      </c>
      <c r="K404" s="110">
        <f t="shared" ca="1" si="58"/>
        <v>0</v>
      </c>
      <c r="L404" s="58"/>
      <c r="M404" s="58"/>
      <c r="N404" s="58"/>
    </row>
    <row r="405" spans="2:14" ht="14.95" thickBot="1" x14ac:dyDescent="0.3">
      <c r="B405" s="350"/>
      <c r="C405" s="155"/>
      <c r="D405" s="56">
        <f t="shared" ca="1" si="55"/>
        <v>0</v>
      </c>
      <c r="E405" s="57">
        <f ca="1">IFERROR(OFFSET('Converter Availability Calcs'!$C$43,MATCH(C405,'Converter Availability Calcs'!$B$44:$B$66,0),0),0)</f>
        <v>0</v>
      </c>
      <c r="F405" s="21">
        <f ca="1">IFERROR(OFFSET('Converter Availability Calcs'!$D$43,MATCH(C405,'Converter Availability Calcs'!$B$44:$B$66,0),0),0)</f>
        <v>0</v>
      </c>
      <c r="G405" s="141">
        <f ca="1">IFERROR(OFFSET('Converter Availability Calcs'!$E$43,MATCH(C405,'Converter Availability Calcs'!$B$44:$B$66,0),0),0)</f>
        <v>0</v>
      </c>
      <c r="H405" s="11">
        <f t="shared" ca="1" si="56"/>
        <v>0</v>
      </c>
      <c r="I405" s="120">
        <f t="shared" ca="1" si="59"/>
        <v>0</v>
      </c>
      <c r="J405" s="116">
        <f t="shared" ca="1" si="57"/>
        <v>0</v>
      </c>
      <c r="K405" s="111">
        <f t="shared" ca="1" si="58"/>
        <v>0</v>
      </c>
      <c r="L405" s="58"/>
      <c r="M405" s="58"/>
      <c r="N405" s="58"/>
    </row>
    <row r="406" spans="2:14" x14ac:dyDescent="0.25">
      <c r="B406" s="104"/>
      <c r="C406" s="104"/>
      <c r="D406" s="104"/>
      <c r="E406" s="104"/>
      <c r="F406" s="104"/>
      <c r="G406" s="104"/>
      <c r="H406" s="104"/>
      <c r="I406" s="104"/>
      <c r="J406" s="104"/>
      <c r="K406" s="104"/>
      <c r="L406" s="58"/>
      <c r="M406" s="58"/>
      <c r="N406" s="58"/>
    </row>
    <row r="407" spans="2:14" x14ac:dyDescent="0.25">
      <c r="B407" s="104"/>
      <c r="C407" s="104"/>
      <c r="D407" s="104"/>
      <c r="E407" s="104"/>
      <c r="F407" s="104"/>
      <c r="G407" s="104"/>
      <c r="H407" s="104"/>
      <c r="I407" s="104"/>
      <c r="J407" s="104"/>
      <c r="K407" s="104"/>
      <c r="L407" s="58"/>
      <c r="M407" s="58"/>
      <c r="N407" s="58"/>
    </row>
    <row r="408" spans="2:14" x14ac:dyDescent="0.25">
      <c r="B408" s="104"/>
      <c r="C408" s="104"/>
      <c r="D408" s="104"/>
      <c r="E408" s="104"/>
      <c r="F408" s="104"/>
      <c r="G408" s="104"/>
      <c r="H408" s="104"/>
      <c r="I408" s="104"/>
      <c r="J408" s="104"/>
      <c r="K408" s="104"/>
      <c r="L408" s="58"/>
      <c r="M408" s="58"/>
      <c r="N408" s="58"/>
    </row>
    <row r="409" spans="2:14" x14ac:dyDescent="0.25">
      <c r="B409" s="104"/>
      <c r="C409" s="104"/>
      <c r="D409" s="104"/>
      <c r="E409" s="104"/>
      <c r="F409" s="104"/>
      <c r="G409" s="104"/>
      <c r="H409" s="104"/>
      <c r="I409" s="104"/>
      <c r="J409" s="104"/>
      <c r="K409" s="104"/>
      <c r="L409" s="58"/>
      <c r="M409" s="58"/>
      <c r="N409" s="58"/>
    </row>
    <row r="410" spans="2:14" x14ac:dyDescent="0.25">
      <c r="B410" s="104"/>
      <c r="C410" s="104"/>
      <c r="D410" s="104"/>
      <c r="E410" s="104"/>
      <c r="F410" s="104"/>
      <c r="G410" s="104"/>
      <c r="H410" s="104"/>
      <c r="I410" s="104"/>
      <c r="J410" s="104"/>
      <c r="K410" s="104"/>
      <c r="L410" s="58"/>
      <c r="M410" s="58"/>
      <c r="N410" s="58"/>
    </row>
    <row r="411" spans="2:14" x14ac:dyDescent="0.25">
      <c r="B411" s="104"/>
      <c r="C411" s="104"/>
      <c r="D411" s="104"/>
      <c r="E411" s="104"/>
      <c r="F411" s="104"/>
      <c r="G411" s="104"/>
      <c r="H411" s="104"/>
      <c r="I411" s="104"/>
      <c r="J411" s="104"/>
      <c r="K411" s="104"/>
      <c r="L411" s="58"/>
      <c r="M411" s="58"/>
      <c r="N411" s="58"/>
    </row>
    <row r="412" spans="2:14" x14ac:dyDescent="0.25">
      <c r="B412" s="104"/>
      <c r="C412" s="104"/>
      <c r="D412" s="104"/>
      <c r="E412" s="104"/>
      <c r="F412" s="104"/>
      <c r="G412" s="104"/>
      <c r="H412" s="104"/>
      <c r="I412" s="104"/>
      <c r="J412" s="104"/>
      <c r="K412" s="104"/>
      <c r="L412" s="58"/>
      <c r="M412" s="58"/>
      <c r="N412" s="58"/>
    </row>
    <row r="413" spans="2:14" ht="17.7" x14ac:dyDescent="0.4">
      <c r="B413" s="67" t="s">
        <v>41</v>
      </c>
      <c r="C413" s="64" t="s">
        <v>21</v>
      </c>
      <c r="D413" s="65">
        <f ca="1">K413</f>
        <v>0</v>
      </c>
      <c r="E413" s="13"/>
      <c r="F413" s="14"/>
      <c r="G413" s="13"/>
      <c r="H413" s="15"/>
      <c r="I413" s="13"/>
      <c r="J413" s="64" t="s">
        <v>90</v>
      </c>
      <c r="K413" s="66">
        <f ca="1">SUM(H418:H439)</f>
        <v>0</v>
      </c>
    </row>
    <row r="414" spans="2:14" ht="17.7" x14ac:dyDescent="0.4">
      <c r="B414" s="104"/>
      <c r="C414" s="68" t="s">
        <v>153</v>
      </c>
      <c r="D414" s="69">
        <f ca="1">1-D413</f>
        <v>1</v>
      </c>
      <c r="E414" s="104"/>
      <c r="F414" s="104"/>
      <c r="G414" s="104"/>
      <c r="H414" s="104"/>
      <c r="I414" s="104"/>
      <c r="J414" s="104"/>
      <c r="K414" s="104"/>
      <c r="L414" s="58"/>
      <c r="M414" s="58"/>
      <c r="N414" s="58"/>
    </row>
    <row r="415" spans="2:14" ht="14.95" thickBot="1" x14ac:dyDescent="0.3">
      <c r="B415" s="104"/>
      <c r="C415" s="104"/>
      <c r="D415" s="104"/>
      <c r="E415" s="104"/>
      <c r="F415" s="104"/>
      <c r="G415" s="104"/>
      <c r="H415" s="104"/>
      <c r="I415" s="104"/>
      <c r="J415" s="104"/>
      <c r="K415" s="104"/>
      <c r="L415" s="58"/>
      <c r="M415" s="58"/>
      <c r="N415" s="58"/>
    </row>
    <row r="416" spans="2:14" ht="18.350000000000001" thickBot="1" x14ac:dyDescent="0.3">
      <c r="B416" s="122" t="s">
        <v>13</v>
      </c>
      <c r="C416" s="123"/>
      <c r="D416" s="123"/>
      <c r="E416" s="123"/>
      <c r="F416" s="123"/>
      <c r="G416" s="124"/>
      <c r="H416" s="123"/>
      <c r="I416" s="123"/>
      <c r="J416" s="117" t="s">
        <v>73</v>
      </c>
      <c r="K416" s="109"/>
      <c r="L416" s="652" t="s">
        <v>250</v>
      </c>
      <c r="M416" s="653"/>
      <c r="N416" s="654"/>
    </row>
    <row r="417" spans="2:14" ht="71.349999999999994" thickBot="1" x14ac:dyDescent="0.3">
      <c r="B417" s="219" t="s">
        <v>6</v>
      </c>
      <c r="C417" s="219" t="s">
        <v>12</v>
      </c>
      <c r="D417" s="449" t="s">
        <v>1</v>
      </c>
      <c r="E417" s="451" t="s">
        <v>155</v>
      </c>
      <c r="F417" s="450" t="s">
        <v>15</v>
      </c>
      <c r="G417" s="219" t="s">
        <v>5</v>
      </c>
      <c r="H417" s="449" t="s">
        <v>4</v>
      </c>
      <c r="I417" s="450" t="s">
        <v>10</v>
      </c>
      <c r="J417" s="451" t="s">
        <v>74</v>
      </c>
      <c r="K417" s="450" t="s">
        <v>154</v>
      </c>
      <c r="L417" s="198" t="s">
        <v>243</v>
      </c>
      <c r="M417" s="198" t="s">
        <v>244</v>
      </c>
      <c r="N417" s="198" t="s">
        <v>245</v>
      </c>
    </row>
    <row r="418" spans="2:14" ht="14.95" thickBot="1" x14ac:dyDescent="0.3">
      <c r="B418" s="349"/>
      <c r="C418" s="152"/>
      <c r="D418" s="51">
        <f t="shared" ref="D418:D439" ca="1" si="60">IFERROR(1/E418,0)</f>
        <v>0</v>
      </c>
      <c r="E418" s="12">
        <f ca="1">IFERROR(OFFSET('Converter Availability Calcs'!$C$43,MATCH(C418,'Converter Availability Calcs'!$B$44:$B$66,0),0),0)</f>
        <v>0</v>
      </c>
      <c r="F418" s="17">
        <f ca="1">IFERROR(OFFSET('Converter Availability Calcs'!$D$43,MATCH(C418,'Converter Availability Calcs'!$B$44:$B$66,0),0),0)</f>
        <v>0</v>
      </c>
      <c r="G418" s="139">
        <f ca="1">IFERROR(OFFSET('Converter Availability Calcs'!$E$43,MATCH(C418,'Converter Availability Calcs'!$B$44:$B$66,0),0),0)</f>
        <v>0</v>
      </c>
      <c r="H418" s="9">
        <f t="shared" ref="H418:H439" ca="1" si="61">IFERROR(((B418*D418*F418)/365)*(1-G418),0)</f>
        <v>0</v>
      </c>
      <c r="I418" s="118">
        <f ca="1">IFERROR(H418/$D$413,0)</f>
        <v>0</v>
      </c>
      <c r="J418" s="115">
        <f t="shared" ref="J418:J439" ca="1" si="62">D418*F418</f>
        <v>0</v>
      </c>
      <c r="K418" s="110">
        <f t="shared" ref="K418:K439" ca="1" si="63">J418*G418</f>
        <v>0</v>
      </c>
      <c r="L418" s="112">
        <f ca="1">SUM(D418:D439)</f>
        <v>0</v>
      </c>
      <c r="M418" s="113">
        <f ca="1">IFERROR(SUM(J418:J439)/L418,0)</f>
        <v>0</v>
      </c>
      <c r="N418" s="114">
        <f ca="1">IFERROR(SUM(K418:K439)/SUM(J418:J439),0)</f>
        <v>0</v>
      </c>
    </row>
    <row r="419" spans="2:14" x14ac:dyDescent="0.25">
      <c r="B419" s="147"/>
      <c r="C419" s="154"/>
      <c r="D419" s="53">
        <f t="shared" ca="1" si="60"/>
        <v>0</v>
      </c>
      <c r="E419" s="54">
        <f ca="1">IFERROR(OFFSET('Converter Availability Calcs'!$C$43,MATCH(C419,'Converter Availability Calcs'!$B$44:$B$66,0),0),0)</f>
        <v>0</v>
      </c>
      <c r="F419" s="19">
        <f ca="1">IFERROR(OFFSET('Converter Availability Calcs'!$D$43,MATCH(C419,'Converter Availability Calcs'!$B$44:$B$66,0),0),0)</f>
        <v>0</v>
      </c>
      <c r="G419" s="140">
        <f ca="1">IFERROR(OFFSET('Converter Availability Calcs'!$E$43,MATCH(C419,'Converter Availability Calcs'!$B$44:$B$66,0),0),0)</f>
        <v>0</v>
      </c>
      <c r="H419" s="10">
        <f t="shared" ca="1" si="61"/>
        <v>0</v>
      </c>
      <c r="I419" s="119">
        <f t="shared" ref="I419:I439" ca="1" si="64">IFERROR(H419/$D$413,0)</f>
        <v>0</v>
      </c>
      <c r="J419" s="115">
        <f t="shared" ca="1" si="62"/>
        <v>0</v>
      </c>
      <c r="K419" s="110">
        <f t="shared" ca="1" si="63"/>
        <v>0</v>
      </c>
      <c r="L419" s="58"/>
      <c r="M419" s="58"/>
      <c r="N419" s="58"/>
    </row>
    <row r="420" spans="2:14" x14ac:dyDescent="0.25">
      <c r="B420" s="147"/>
      <c r="C420" s="154"/>
      <c r="D420" s="53">
        <f t="shared" ca="1" si="60"/>
        <v>0</v>
      </c>
      <c r="E420" s="54">
        <f ca="1">IFERROR(OFFSET('Converter Availability Calcs'!$C$43,MATCH(C420,'Converter Availability Calcs'!$B$44:$B$66,0),0),0)</f>
        <v>0</v>
      </c>
      <c r="F420" s="19">
        <f ca="1">IFERROR(OFFSET('Converter Availability Calcs'!$D$43,MATCH(C420,'Converter Availability Calcs'!$B$44:$B$66,0),0),0)</f>
        <v>0</v>
      </c>
      <c r="G420" s="140">
        <f ca="1">IFERROR(OFFSET('Converter Availability Calcs'!$E$43,MATCH(C420,'Converter Availability Calcs'!$B$44:$B$66,0),0),0)</f>
        <v>0</v>
      </c>
      <c r="H420" s="10">
        <f t="shared" ca="1" si="61"/>
        <v>0</v>
      </c>
      <c r="I420" s="119">
        <f t="shared" ca="1" si="64"/>
        <v>0</v>
      </c>
      <c r="J420" s="115">
        <f t="shared" ca="1" si="62"/>
        <v>0</v>
      </c>
      <c r="K420" s="110">
        <f t="shared" ca="1" si="63"/>
        <v>0</v>
      </c>
      <c r="L420" s="58"/>
      <c r="M420" s="58"/>
      <c r="N420" s="58"/>
    </row>
    <row r="421" spans="2:14" x14ac:dyDescent="0.25">
      <c r="B421" s="147"/>
      <c r="C421" s="154"/>
      <c r="D421" s="53">
        <f t="shared" ca="1" si="60"/>
        <v>0</v>
      </c>
      <c r="E421" s="54">
        <f ca="1">IFERROR(OFFSET('Converter Availability Calcs'!$C$43,MATCH(C421,'Converter Availability Calcs'!$B$44:$B$66,0),0),0)</f>
        <v>0</v>
      </c>
      <c r="F421" s="19">
        <f ca="1">IFERROR(OFFSET('Converter Availability Calcs'!$D$43,MATCH(C421,'Converter Availability Calcs'!$B$44:$B$66,0),0),0)</f>
        <v>0</v>
      </c>
      <c r="G421" s="140">
        <f ca="1">IFERROR(OFFSET('Converter Availability Calcs'!$E$43,MATCH(C421,'Converter Availability Calcs'!$B$44:$B$66,0),0),0)</f>
        <v>0</v>
      </c>
      <c r="H421" s="10">
        <f t="shared" ca="1" si="61"/>
        <v>0</v>
      </c>
      <c r="I421" s="119">
        <f t="shared" ca="1" si="64"/>
        <v>0</v>
      </c>
      <c r="J421" s="115">
        <f t="shared" ca="1" si="62"/>
        <v>0</v>
      </c>
      <c r="K421" s="110">
        <f t="shared" ca="1" si="63"/>
        <v>0</v>
      </c>
      <c r="L421" s="58"/>
      <c r="M421" s="58"/>
      <c r="N421" s="58"/>
    </row>
    <row r="422" spans="2:14" x14ac:dyDescent="0.25">
      <c r="B422" s="147"/>
      <c r="C422" s="154"/>
      <c r="D422" s="53">
        <f t="shared" ca="1" si="60"/>
        <v>0</v>
      </c>
      <c r="E422" s="54">
        <f ca="1">IFERROR(OFFSET('Converter Availability Calcs'!$C$43,MATCH(C422,'Converter Availability Calcs'!$B$44:$B$66,0),0),0)</f>
        <v>0</v>
      </c>
      <c r="F422" s="19">
        <f ca="1">IFERROR(OFFSET('Converter Availability Calcs'!$D$43,MATCH(C422,'Converter Availability Calcs'!$B$44:$B$66,0),0),0)</f>
        <v>0</v>
      </c>
      <c r="G422" s="140">
        <f ca="1">IFERROR(OFFSET('Converter Availability Calcs'!$E$43,MATCH(C422,'Converter Availability Calcs'!$B$44:$B$66,0),0),0)</f>
        <v>0</v>
      </c>
      <c r="H422" s="10">
        <f t="shared" ca="1" si="61"/>
        <v>0</v>
      </c>
      <c r="I422" s="119">
        <f t="shared" ca="1" si="64"/>
        <v>0</v>
      </c>
      <c r="J422" s="115">
        <f t="shared" ca="1" si="62"/>
        <v>0</v>
      </c>
      <c r="K422" s="110">
        <f t="shared" ca="1" si="63"/>
        <v>0</v>
      </c>
      <c r="L422" s="58"/>
      <c r="M422" s="58"/>
      <c r="N422" s="58"/>
    </row>
    <row r="423" spans="2:14" x14ac:dyDescent="0.25">
      <c r="B423" s="147"/>
      <c r="C423" s="154"/>
      <c r="D423" s="53">
        <f t="shared" ca="1" si="60"/>
        <v>0</v>
      </c>
      <c r="E423" s="54">
        <f ca="1">IFERROR(OFFSET('Converter Availability Calcs'!$C$43,MATCH(C423,'Converter Availability Calcs'!$B$44:$B$66,0),0),0)</f>
        <v>0</v>
      </c>
      <c r="F423" s="19">
        <f ca="1">IFERROR(OFFSET('Converter Availability Calcs'!$D$43,MATCH(C423,'Converter Availability Calcs'!$B$44:$B$66,0),0),0)</f>
        <v>0</v>
      </c>
      <c r="G423" s="140">
        <f ca="1">IFERROR(OFFSET('Converter Availability Calcs'!$E$43,MATCH(C423,'Converter Availability Calcs'!$B$44:$B$66,0),0),0)</f>
        <v>0</v>
      </c>
      <c r="H423" s="10">
        <f t="shared" ca="1" si="61"/>
        <v>0</v>
      </c>
      <c r="I423" s="119">
        <f t="shared" ca="1" si="64"/>
        <v>0</v>
      </c>
      <c r="J423" s="115">
        <f t="shared" ca="1" si="62"/>
        <v>0</v>
      </c>
      <c r="K423" s="110">
        <f t="shared" ca="1" si="63"/>
        <v>0</v>
      </c>
      <c r="L423" s="58"/>
      <c r="M423" s="58"/>
      <c r="N423" s="58"/>
    </row>
    <row r="424" spans="2:14" x14ac:dyDescent="0.25">
      <c r="B424" s="147"/>
      <c r="C424" s="154"/>
      <c r="D424" s="53">
        <f t="shared" ca="1" si="60"/>
        <v>0</v>
      </c>
      <c r="E424" s="54">
        <f ca="1">IFERROR(OFFSET('Converter Availability Calcs'!$C$43,MATCH(C424,'Converter Availability Calcs'!$B$44:$B$66,0),0),0)</f>
        <v>0</v>
      </c>
      <c r="F424" s="19">
        <f ca="1">IFERROR(OFFSET('Converter Availability Calcs'!$D$43,MATCH(C424,'Converter Availability Calcs'!$B$44:$B$66,0),0),0)</f>
        <v>0</v>
      </c>
      <c r="G424" s="140">
        <f ca="1">IFERROR(OFFSET('Converter Availability Calcs'!$E$43,MATCH(C424,'Converter Availability Calcs'!$B$44:$B$66,0),0),0)</f>
        <v>0</v>
      </c>
      <c r="H424" s="10">
        <f t="shared" ca="1" si="61"/>
        <v>0</v>
      </c>
      <c r="I424" s="119">
        <f t="shared" ca="1" si="64"/>
        <v>0</v>
      </c>
      <c r="J424" s="115">
        <f t="shared" ca="1" si="62"/>
        <v>0</v>
      </c>
      <c r="K424" s="110">
        <f t="shared" ca="1" si="63"/>
        <v>0</v>
      </c>
      <c r="L424" s="58"/>
      <c r="M424" s="58"/>
      <c r="N424" s="58"/>
    </row>
    <row r="425" spans="2:14" x14ac:dyDescent="0.25">
      <c r="B425" s="147"/>
      <c r="C425" s="154"/>
      <c r="D425" s="53">
        <f t="shared" ca="1" si="60"/>
        <v>0</v>
      </c>
      <c r="E425" s="54">
        <f ca="1">IFERROR(OFFSET('Converter Availability Calcs'!$C$43,MATCH(C425,'Converter Availability Calcs'!$B$44:$B$66,0),0),0)</f>
        <v>0</v>
      </c>
      <c r="F425" s="19">
        <f ca="1">IFERROR(OFFSET('Converter Availability Calcs'!$D$43,MATCH(C425,'Converter Availability Calcs'!$B$44:$B$66,0),0),0)</f>
        <v>0</v>
      </c>
      <c r="G425" s="140">
        <f ca="1">IFERROR(OFFSET('Converter Availability Calcs'!$E$43,MATCH(C425,'Converter Availability Calcs'!$B$44:$B$66,0),0),0)</f>
        <v>0</v>
      </c>
      <c r="H425" s="10">
        <f t="shared" ca="1" si="61"/>
        <v>0</v>
      </c>
      <c r="I425" s="119">
        <f t="shared" ca="1" si="64"/>
        <v>0</v>
      </c>
      <c r="J425" s="115">
        <f t="shared" ca="1" si="62"/>
        <v>0</v>
      </c>
      <c r="K425" s="110">
        <f t="shared" ca="1" si="63"/>
        <v>0</v>
      </c>
      <c r="L425" s="58"/>
      <c r="M425" s="58"/>
      <c r="N425" s="58"/>
    </row>
    <row r="426" spans="2:14" x14ac:dyDescent="0.25">
      <c r="B426" s="147"/>
      <c r="C426" s="154"/>
      <c r="D426" s="53">
        <f t="shared" ca="1" si="60"/>
        <v>0</v>
      </c>
      <c r="E426" s="54">
        <f ca="1">IFERROR(OFFSET('Converter Availability Calcs'!$C$43,MATCH(C426,'Converter Availability Calcs'!$B$44:$B$66,0),0),0)</f>
        <v>0</v>
      </c>
      <c r="F426" s="19">
        <f ca="1">IFERROR(OFFSET('Converter Availability Calcs'!$D$43,MATCH(C426,'Converter Availability Calcs'!$B$44:$B$66,0),0),0)</f>
        <v>0</v>
      </c>
      <c r="G426" s="140">
        <f ca="1">IFERROR(OFFSET('Converter Availability Calcs'!$E$43,MATCH(C426,'Converter Availability Calcs'!$B$44:$B$66,0),0),0)</f>
        <v>0</v>
      </c>
      <c r="H426" s="10">
        <f t="shared" ca="1" si="61"/>
        <v>0</v>
      </c>
      <c r="I426" s="119">
        <f t="shared" ca="1" si="64"/>
        <v>0</v>
      </c>
      <c r="J426" s="115">
        <f t="shared" ca="1" si="62"/>
        <v>0</v>
      </c>
      <c r="K426" s="110">
        <f t="shared" ca="1" si="63"/>
        <v>0</v>
      </c>
      <c r="L426" s="58"/>
      <c r="M426" s="58"/>
      <c r="N426" s="58"/>
    </row>
    <row r="427" spans="2:14" x14ac:dyDescent="0.25">
      <c r="B427" s="147"/>
      <c r="C427" s="154"/>
      <c r="D427" s="53">
        <f t="shared" ca="1" si="60"/>
        <v>0</v>
      </c>
      <c r="E427" s="54">
        <f ca="1">IFERROR(OFFSET('Converter Availability Calcs'!$C$43,MATCH(C427,'Converter Availability Calcs'!$B$44:$B$66,0),0),0)</f>
        <v>0</v>
      </c>
      <c r="F427" s="19">
        <f ca="1">IFERROR(OFFSET('Converter Availability Calcs'!$D$43,MATCH(C427,'Converter Availability Calcs'!$B$44:$B$66,0),0),0)</f>
        <v>0</v>
      </c>
      <c r="G427" s="140">
        <f ca="1">IFERROR(OFFSET('Converter Availability Calcs'!$E$43,MATCH(C427,'Converter Availability Calcs'!$B$44:$B$66,0),0),0)</f>
        <v>0</v>
      </c>
      <c r="H427" s="10">
        <f t="shared" ca="1" si="61"/>
        <v>0</v>
      </c>
      <c r="I427" s="119">
        <f t="shared" ca="1" si="64"/>
        <v>0</v>
      </c>
      <c r="J427" s="115">
        <f t="shared" ca="1" si="62"/>
        <v>0</v>
      </c>
      <c r="K427" s="110">
        <f t="shared" ca="1" si="63"/>
        <v>0</v>
      </c>
      <c r="L427" s="58"/>
      <c r="M427" s="58"/>
      <c r="N427" s="58"/>
    </row>
    <row r="428" spans="2:14" x14ac:dyDescent="0.25">
      <c r="B428" s="147"/>
      <c r="C428" s="154"/>
      <c r="D428" s="53">
        <f t="shared" ca="1" si="60"/>
        <v>0</v>
      </c>
      <c r="E428" s="54">
        <f ca="1">IFERROR(OFFSET('Converter Availability Calcs'!$C$43,MATCH(C428,'Converter Availability Calcs'!$B$44:$B$66,0),0),0)</f>
        <v>0</v>
      </c>
      <c r="F428" s="19">
        <f ca="1">IFERROR(OFFSET('Converter Availability Calcs'!$D$43,MATCH(C428,'Converter Availability Calcs'!$B$44:$B$66,0),0),0)</f>
        <v>0</v>
      </c>
      <c r="G428" s="140">
        <f ca="1">IFERROR(OFFSET('Converter Availability Calcs'!$E$43,MATCH(C428,'Converter Availability Calcs'!$B$44:$B$66,0),0),0)</f>
        <v>0</v>
      </c>
      <c r="H428" s="10">
        <f t="shared" ca="1" si="61"/>
        <v>0</v>
      </c>
      <c r="I428" s="119">
        <f t="shared" ca="1" si="64"/>
        <v>0</v>
      </c>
      <c r="J428" s="115">
        <f t="shared" ca="1" si="62"/>
        <v>0</v>
      </c>
      <c r="K428" s="110">
        <f t="shared" ca="1" si="63"/>
        <v>0</v>
      </c>
      <c r="L428" s="58"/>
      <c r="M428" s="58"/>
      <c r="N428" s="58"/>
    </row>
    <row r="429" spans="2:14" x14ac:dyDescent="0.25">
      <c r="B429" s="147"/>
      <c r="C429" s="154"/>
      <c r="D429" s="53">
        <f t="shared" ca="1" si="60"/>
        <v>0</v>
      </c>
      <c r="E429" s="54">
        <f ca="1">IFERROR(OFFSET('Converter Availability Calcs'!$C$43,MATCH(C429,'Converter Availability Calcs'!$B$44:$B$66,0),0),0)</f>
        <v>0</v>
      </c>
      <c r="F429" s="19">
        <f ca="1">IFERROR(OFFSET('Converter Availability Calcs'!$D$43,MATCH(C429,'Converter Availability Calcs'!$B$44:$B$66,0),0),0)</f>
        <v>0</v>
      </c>
      <c r="G429" s="140">
        <f ca="1">IFERROR(OFFSET('Converter Availability Calcs'!$E$43,MATCH(C429,'Converter Availability Calcs'!$B$44:$B$66,0),0),0)</f>
        <v>0</v>
      </c>
      <c r="H429" s="10">
        <f t="shared" ca="1" si="61"/>
        <v>0</v>
      </c>
      <c r="I429" s="119">
        <f t="shared" ca="1" si="64"/>
        <v>0</v>
      </c>
      <c r="J429" s="115">
        <f t="shared" ca="1" si="62"/>
        <v>0</v>
      </c>
      <c r="K429" s="110">
        <f t="shared" ca="1" si="63"/>
        <v>0</v>
      </c>
      <c r="L429" s="58"/>
      <c r="M429" s="58"/>
      <c r="N429" s="58"/>
    </row>
    <row r="430" spans="2:14" x14ac:dyDescent="0.25">
      <c r="B430" s="147"/>
      <c r="C430" s="154"/>
      <c r="D430" s="53">
        <f t="shared" ca="1" si="60"/>
        <v>0</v>
      </c>
      <c r="E430" s="54">
        <f ca="1">IFERROR(OFFSET('Converter Availability Calcs'!$C$43,MATCH(C430,'Converter Availability Calcs'!$B$44:$B$66,0),0),0)</f>
        <v>0</v>
      </c>
      <c r="F430" s="19">
        <f ca="1">IFERROR(OFFSET('Converter Availability Calcs'!$D$43,MATCH(C430,'Converter Availability Calcs'!$B$44:$B$66,0),0),0)</f>
        <v>0</v>
      </c>
      <c r="G430" s="140">
        <f ca="1">IFERROR(OFFSET('Converter Availability Calcs'!$E$43,MATCH(C430,'Converter Availability Calcs'!$B$44:$B$66,0),0),0)</f>
        <v>0</v>
      </c>
      <c r="H430" s="10">
        <f t="shared" ca="1" si="61"/>
        <v>0</v>
      </c>
      <c r="I430" s="119">
        <f t="shared" ca="1" si="64"/>
        <v>0</v>
      </c>
      <c r="J430" s="115">
        <f t="shared" ca="1" si="62"/>
        <v>0</v>
      </c>
      <c r="K430" s="110">
        <f t="shared" ca="1" si="63"/>
        <v>0</v>
      </c>
      <c r="L430" s="58"/>
      <c r="M430" s="58"/>
      <c r="N430" s="58"/>
    </row>
    <row r="431" spans="2:14" x14ac:dyDescent="0.25">
      <c r="B431" s="147"/>
      <c r="C431" s="154"/>
      <c r="D431" s="53">
        <f t="shared" ca="1" si="60"/>
        <v>0</v>
      </c>
      <c r="E431" s="54">
        <f ca="1">IFERROR(OFFSET('Converter Availability Calcs'!$C$43,MATCH(C431,'Converter Availability Calcs'!$B$44:$B$66,0),0),0)</f>
        <v>0</v>
      </c>
      <c r="F431" s="19">
        <f ca="1">IFERROR(OFFSET('Converter Availability Calcs'!$D$43,MATCH(C431,'Converter Availability Calcs'!$B$44:$B$66,0),0),0)</f>
        <v>0</v>
      </c>
      <c r="G431" s="140">
        <f ca="1">IFERROR(OFFSET('Converter Availability Calcs'!$E$43,MATCH(C431,'Converter Availability Calcs'!$B$44:$B$66,0),0),0)</f>
        <v>0</v>
      </c>
      <c r="H431" s="10">
        <f t="shared" ca="1" si="61"/>
        <v>0</v>
      </c>
      <c r="I431" s="119">
        <f t="shared" ca="1" si="64"/>
        <v>0</v>
      </c>
      <c r="J431" s="115">
        <f t="shared" ca="1" si="62"/>
        <v>0</v>
      </c>
      <c r="K431" s="110">
        <f t="shared" ca="1" si="63"/>
        <v>0</v>
      </c>
      <c r="L431" s="58"/>
      <c r="M431" s="58"/>
      <c r="N431" s="58"/>
    </row>
    <row r="432" spans="2:14" x14ac:dyDescent="0.25">
      <c r="B432" s="147"/>
      <c r="C432" s="154"/>
      <c r="D432" s="53">
        <f t="shared" ca="1" si="60"/>
        <v>0</v>
      </c>
      <c r="E432" s="54">
        <f ca="1">IFERROR(OFFSET('Converter Availability Calcs'!$C$43,MATCH(C432,'Converter Availability Calcs'!$B$44:$B$66,0),0),0)</f>
        <v>0</v>
      </c>
      <c r="F432" s="19">
        <f ca="1">IFERROR(OFFSET('Converter Availability Calcs'!$D$43,MATCH(C432,'Converter Availability Calcs'!$B$44:$B$66,0),0),0)</f>
        <v>0</v>
      </c>
      <c r="G432" s="140">
        <f ca="1">IFERROR(OFFSET('Converter Availability Calcs'!$E$43,MATCH(C432,'Converter Availability Calcs'!$B$44:$B$66,0),0),0)</f>
        <v>0</v>
      </c>
      <c r="H432" s="10">
        <f t="shared" ca="1" si="61"/>
        <v>0</v>
      </c>
      <c r="I432" s="119">
        <f t="shared" ca="1" si="64"/>
        <v>0</v>
      </c>
      <c r="J432" s="115">
        <f t="shared" ca="1" si="62"/>
        <v>0</v>
      </c>
      <c r="K432" s="110">
        <f t="shared" ca="1" si="63"/>
        <v>0</v>
      </c>
      <c r="L432" s="58"/>
      <c r="M432" s="58"/>
      <c r="N432" s="58"/>
    </row>
    <row r="433" spans="2:14" x14ac:dyDescent="0.25">
      <c r="B433" s="147"/>
      <c r="C433" s="154"/>
      <c r="D433" s="53">
        <f t="shared" ca="1" si="60"/>
        <v>0</v>
      </c>
      <c r="E433" s="54">
        <f ca="1">IFERROR(OFFSET('Converter Availability Calcs'!$C$43,MATCH(C433,'Converter Availability Calcs'!$B$44:$B$66,0),0),0)</f>
        <v>0</v>
      </c>
      <c r="F433" s="19">
        <f ca="1">IFERROR(OFFSET('Converter Availability Calcs'!$D$43,MATCH(C433,'Converter Availability Calcs'!$B$44:$B$66,0),0),0)</f>
        <v>0</v>
      </c>
      <c r="G433" s="140">
        <f ca="1">IFERROR(OFFSET('Converter Availability Calcs'!$E$43,MATCH(C433,'Converter Availability Calcs'!$B$44:$B$66,0),0),0)</f>
        <v>0</v>
      </c>
      <c r="H433" s="10">
        <f t="shared" ca="1" si="61"/>
        <v>0</v>
      </c>
      <c r="I433" s="119">
        <f t="shared" ca="1" si="64"/>
        <v>0</v>
      </c>
      <c r="J433" s="115">
        <f t="shared" ca="1" si="62"/>
        <v>0</v>
      </c>
      <c r="K433" s="110">
        <f t="shared" ca="1" si="63"/>
        <v>0</v>
      </c>
      <c r="L433" s="58"/>
      <c r="M433" s="58"/>
      <c r="N433" s="58"/>
    </row>
    <row r="434" spans="2:14" x14ac:dyDescent="0.25">
      <c r="B434" s="147"/>
      <c r="C434" s="154"/>
      <c r="D434" s="53">
        <f t="shared" ca="1" si="60"/>
        <v>0</v>
      </c>
      <c r="E434" s="54">
        <f ca="1">IFERROR(OFFSET('Converter Availability Calcs'!$C$43,MATCH(C434,'Converter Availability Calcs'!$B$44:$B$66,0),0),0)</f>
        <v>0</v>
      </c>
      <c r="F434" s="19">
        <f ca="1">IFERROR(OFFSET('Converter Availability Calcs'!$D$43,MATCH(C434,'Converter Availability Calcs'!$B$44:$B$66,0),0),0)</f>
        <v>0</v>
      </c>
      <c r="G434" s="140">
        <f ca="1">IFERROR(OFFSET('Converter Availability Calcs'!$E$43,MATCH(C434,'Converter Availability Calcs'!$B$44:$B$66,0),0),0)</f>
        <v>0</v>
      </c>
      <c r="H434" s="10">
        <f t="shared" ca="1" si="61"/>
        <v>0</v>
      </c>
      <c r="I434" s="119">
        <f t="shared" ca="1" si="64"/>
        <v>0</v>
      </c>
      <c r="J434" s="115">
        <f t="shared" ca="1" si="62"/>
        <v>0</v>
      </c>
      <c r="K434" s="110">
        <f t="shared" ca="1" si="63"/>
        <v>0</v>
      </c>
      <c r="L434" s="58"/>
      <c r="M434" s="58"/>
      <c r="N434" s="58"/>
    </row>
    <row r="435" spans="2:14" x14ac:dyDescent="0.25">
      <c r="B435" s="147"/>
      <c r="C435" s="154"/>
      <c r="D435" s="53">
        <f t="shared" ca="1" si="60"/>
        <v>0</v>
      </c>
      <c r="E435" s="54">
        <f ca="1">IFERROR(OFFSET('Converter Availability Calcs'!$C$43,MATCH(C435,'Converter Availability Calcs'!$B$44:$B$66,0),0),0)</f>
        <v>0</v>
      </c>
      <c r="F435" s="19">
        <f ca="1">IFERROR(OFFSET('Converter Availability Calcs'!$D$43,MATCH(C435,'Converter Availability Calcs'!$B$44:$B$66,0),0),0)</f>
        <v>0</v>
      </c>
      <c r="G435" s="140">
        <f ca="1">IFERROR(OFFSET('Converter Availability Calcs'!$E$43,MATCH(C435,'Converter Availability Calcs'!$B$44:$B$66,0),0),0)</f>
        <v>0</v>
      </c>
      <c r="H435" s="10">
        <f t="shared" ca="1" si="61"/>
        <v>0</v>
      </c>
      <c r="I435" s="119">
        <f t="shared" ca="1" si="64"/>
        <v>0</v>
      </c>
      <c r="J435" s="115">
        <f t="shared" ca="1" si="62"/>
        <v>0</v>
      </c>
      <c r="K435" s="110">
        <f t="shared" ca="1" si="63"/>
        <v>0</v>
      </c>
      <c r="L435" s="58"/>
      <c r="M435" s="58"/>
      <c r="N435" s="58"/>
    </row>
    <row r="436" spans="2:14" x14ac:dyDescent="0.25">
      <c r="B436" s="147"/>
      <c r="C436" s="154"/>
      <c r="D436" s="53">
        <f t="shared" ca="1" si="60"/>
        <v>0</v>
      </c>
      <c r="E436" s="54">
        <f ca="1">IFERROR(OFFSET('Converter Availability Calcs'!$C$43,MATCH(C436,'Converter Availability Calcs'!$B$44:$B$66,0),0),0)</f>
        <v>0</v>
      </c>
      <c r="F436" s="19">
        <f ca="1">IFERROR(OFFSET('Converter Availability Calcs'!$D$43,MATCH(C436,'Converter Availability Calcs'!$B$44:$B$66,0),0),0)</f>
        <v>0</v>
      </c>
      <c r="G436" s="140">
        <f ca="1">IFERROR(OFFSET('Converter Availability Calcs'!$E$43,MATCH(C436,'Converter Availability Calcs'!$B$44:$B$66,0),0),0)</f>
        <v>0</v>
      </c>
      <c r="H436" s="10">
        <f t="shared" ca="1" si="61"/>
        <v>0</v>
      </c>
      <c r="I436" s="119">
        <f t="shared" ca="1" si="64"/>
        <v>0</v>
      </c>
      <c r="J436" s="115">
        <f t="shared" ca="1" si="62"/>
        <v>0</v>
      </c>
      <c r="K436" s="110">
        <f t="shared" ca="1" si="63"/>
        <v>0</v>
      </c>
      <c r="L436" s="58"/>
      <c r="M436" s="58"/>
      <c r="N436" s="58"/>
    </row>
    <row r="437" spans="2:14" x14ac:dyDescent="0.25">
      <c r="B437" s="147"/>
      <c r="C437" s="154"/>
      <c r="D437" s="53">
        <f t="shared" ca="1" si="60"/>
        <v>0</v>
      </c>
      <c r="E437" s="54">
        <f ca="1">IFERROR(OFFSET('Converter Availability Calcs'!$C$43,MATCH(C437,'Converter Availability Calcs'!$B$44:$B$66,0),0),0)</f>
        <v>0</v>
      </c>
      <c r="F437" s="19">
        <f ca="1">IFERROR(OFFSET('Converter Availability Calcs'!$D$43,MATCH(C437,'Converter Availability Calcs'!$B$44:$B$66,0),0),0)</f>
        <v>0</v>
      </c>
      <c r="G437" s="140">
        <f ca="1">IFERROR(OFFSET('Converter Availability Calcs'!$E$43,MATCH(C437,'Converter Availability Calcs'!$B$44:$B$66,0),0),0)</f>
        <v>0</v>
      </c>
      <c r="H437" s="10">
        <f t="shared" ca="1" si="61"/>
        <v>0</v>
      </c>
      <c r="I437" s="119">
        <f t="shared" ca="1" si="64"/>
        <v>0</v>
      </c>
      <c r="J437" s="115">
        <f t="shared" ca="1" si="62"/>
        <v>0</v>
      </c>
      <c r="K437" s="110">
        <f t="shared" ca="1" si="63"/>
        <v>0</v>
      </c>
      <c r="L437" s="58"/>
      <c r="M437" s="58"/>
      <c r="N437" s="58"/>
    </row>
    <row r="438" spans="2:14" x14ac:dyDescent="0.25">
      <c r="B438" s="147"/>
      <c r="C438" s="154"/>
      <c r="D438" s="53">
        <f t="shared" ca="1" si="60"/>
        <v>0</v>
      </c>
      <c r="E438" s="54">
        <f ca="1">IFERROR(OFFSET('Converter Availability Calcs'!$C$43,MATCH(C438,'Converter Availability Calcs'!$B$44:$B$66,0),0),0)</f>
        <v>0</v>
      </c>
      <c r="F438" s="19">
        <f ca="1">IFERROR(OFFSET('Converter Availability Calcs'!$D$43,MATCH(C438,'Converter Availability Calcs'!$B$44:$B$66,0),0),0)</f>
        <v>0</v>
      </c>
      <c r="G438" s="140">
        <f ca="1">IFERROR(OFFSET('Converter Availability Calcs'!$E$43,MATCH(C438,'Converter Availability Calcs'!$B$44:$B$66,0),0),0)</f>
        <v>0</v>
      </c>
      <c r="H438" s="10">
        <f t="shared" ca="1" si="61"/>
        <v>0</v>
      </c>
      <c r="I438" s="119">
        <f t="shared" ca="1" si="64"/>
        <v>0</v>
      </c>
      <c r="J438" s="115">
        <f t="shared" ca="1" si="62"/>
        <v>0</v>
      </c>
      <c r="K438" s="110">
        <f t="shared" ca="1" si="63"/>
        <v>0</v>
      </c>
      <c r="L438" s="58"/>
      <c r="M438" s="58"/>
      <c r="N438" s="58"/>
    </row>
    <row r="439" spans="2:14" ht="14.95" thickBot="1" x14ac:dyDescent="0.3">
      <c r="B439" s="350"/>
      <c r="C439" s="155"/>
      <c r="D439" s="56">
        <f t="shared" ca="1" si="60"/>
        <v>0</v>
      </c>
      <c r="E439" s="57">
        <f ca="1">IFERROR(OFFSET('Converter Availability Calcs'!$C$43,MATCH(C439,'Converter Availability Calcs'!$B$44:$B$66,0),0),0)</f>
        <v>0</v>
      </c>
      <c r="F439" s="21">
        <f ca="1">IFERROR(OFFSET('Converter Availability Calcs'!$D$43,MATCH(C439,'Converter Availability Calcs'!$B$44:$B$66,0),0),0)</f>
        <v>0</v>
      </c>
      <c r="G439" s="141">
        <f ca="1">IFERROR(OFFSET('Converter Availability Calcs'!$E$43,MATCH(C439,'Converter Availability Calcs'!$B$44:$B$66,0),0),0)</f>
        <v>0</v>
      </c>
      <c r="H439" s="11">
        <f t="shared" ca="1" si="61"/>
        <v>0</v>
      </c>
      <c r="I439" s="120">
        <f t="shared" ca="1" si="64"/>
        <v>0</v>
      </c>
      <c r="J439" s="116">
        <f t="shared" ca="1" si="62"/>
        <v>0</v>
      </c>
      <c r="K439" s="111">
        <f t="shared" ca="1" si="63"/>
        <v>0</v>
      </c>
      <c r="L439" s="58"/>
      <c r="M439" s="58"/>
      <c r="N439" s="58"/>
    </row>
    <row r="440" spans="2:14" x14ac:dyDescent="0.25">
      <c r="B440" s="104"/>
      <c r="C440" s="104"/>
      <c r="D440" s="104"/>
      <c r="E440" s="104"/>
      <c r="F440" s="104"/>
      <c r="G440" s="104"/>
      <c r="H440" s="104"/>
      <c r="I440" s="104"/>
      <c r="J440" s="104"/>
      <c r="K440" s="104"/>
      <c r="L440" s="58"/>
      <c r="M440" s="58"/>
      <c r="N440" s="58"/>
    </row>
    <row r="441" spans="2:14" x14ac:dyDescent="0.25">
      <c r="B441" s="104"/>
      <c r="C441" s="104"/>
      <c r="D441" s="104"/>
      <c r="E441" s="104"/>
      <c r="F441" s="104"/>
      <c r="G441" s="104"/>
      <c r="H441" s="104"/>
      <c r="I441" s="104"/>
      <c r="J441" s="104"/>
      <c r="K441" s="104"/>
      <c r="L441" s="58"/>
      <c r="M441" s="58"/>
      <c r="N441" s="58"/>
    </row>
    <row r="442" spans="2:14" x14ac:dyDescent="0.25">
      <c r="B442" s="104"/>
      <c r="C442" s="104"/>
      <c r="D442" s="104"/>
      <c r="E442" s="104"/>
      <c r="F442" s="104"/>
      <c r="G442" s="104"/>
      <c r="H442" s="104"/>
      <c r="I442" s="104"/>
      <c r="J442" s="104"/>
      <c r="K442" s="104"/>
      <c r="L442" s="58"/>
      <c r="M442" s="58"/>
      <c r="N442" s="58"/>
    </row>
    <row r="443" spans="2:14" x14ac:dyDescent="0.25">
      <c r="B443" s="104"/>
      <c r="C443" s="104"/>
      <c r="D443" s="104"/>
      <c r="E443" s="104"/>
      <c r="F443" s="104"/>
      <c r="G443" s="104"/>
      <c r="H443" s="104"/>
      <c r="I443" s="104"/>
      <c r="J443" s="104"/>
      <c r="K443" s="104"/>
      <c r="L443" s="58"/>
      <c r="M443" s="58"/>
      <c r="N443" s="58"/>
    </row>
    <row r="444" spans="2:14" x14ac:dyDescent="0.25">
      <c r="B444" s="104"/>
      <c r="C444" s="104"/>
      <c r="D444" s="104"/>
      <c r="E444" s="104"/>
      <c r="F444" s="104"/>
      <c r="G444" s="104"/>
      <c r="H444" s="104"/>
      <c r="I444" s="104"/>
      <c r="J444" s="104"/>
      <c r="K444" s="104"/>
      <c r="L444" s="58"/>
      <c r="M444" s="58"/>
      <c r="N444" s="58"/>
    </row>
    <row r="445" spans="2:14" x14ac:dyDescent="0.25">
      <c r="B445" s="104"/>
      <c r="C445" s="104"/>
      <c r="D445" s="104"/>
      <c r="E445" s="104"/>
      <c r="F445" s="104"/>
      <c r="G445" s="104"/>
      <c r="H445" s="104"/>
      <c r="I445" s="104"/>
      <c r="J445" s="104"/>
      <c r="K445" s="104"/>
      <c r="L445" s="58"/>
      <c r="M445" s="58"/>
      <c r="N445" s="58"/>
    </row>
    <row r="446" spans="2:14" x14ac:dyDescent="0.25">
      <c r="B446" s="104"/>
      <c r="C446" s="104"/>
      <c r="D446" s="104"/>
      <c r="E446" s="104"/>
      <c r="F446" s="104"/>
      <c r="G446" s="104"/>
      <c r="H446" s="104"/>
      <c r="I446" s="104"/>
      <c r="J446" s="104"/>
      <c r="K446" s="104"/>
      <c r="L446" s="58"/>
      <c r="M446" s="58"/>
      <c r="N446" s="58"/>
    </row>
    <row r="447" spans="2:14" ht="17.7" x14ac:dyDescent="0.4">
      <c r="B447" s="67" t="s">
        <v>42</v>
      </c>
      <c r="C447" s="64" t="s">
        <v>21</v>
      </c>
      <c r="D447" s="65">
        <f ca="1">K447</f>
        <v>0</v>
      </c>
      <c r="E447" s="13"/>
      <c r="F447" s="14"/>
      <c r="G447" s="13"/>
      <c r="H447" s="15"/>
      <c r="I447" s="13"/>
      <c r="J447" s="64" t="s">
        <v>90</v>
      </c>
      <c r="K447" s="66">
        <f ca="1">SUM(H452:H473)</f>
        <v>0</v>
      </c>
    </row>
    <row r="448" spans="2:14" ht="17.7" x14ac:dyDescent="0.4">
      <c r="B448" s="104"/>
      <c r="C448" s="68" t="s">
        <v>153</v>
      </c>
      <c r="D448" s="69">
        <f ca="1">1-D447</f>
        <v>1</v>
      </c>
      <c r="E448" s="104"/>
      <c r="F448" s="104"/>
      <c r="G448" s="104"/>
      <c r="H448" s="104"/>
      <c r="I448" s="104"/>
      <c r="J448" s="104"/>
      <c r="K448" s="104"/>
      <c r="L448" s="58"/>
      <c r="M448" s="58"/>
      <c r="N448" s="58"/>
    </row>
    <row r="449" spans="2:14" ht="14.95" thickBot="1" x14ac:dyDescent="0.3">
      <c r="B449" s="104"/>
      <c r="C449" s="104"/>
      <c r="D449" s="104"/>
      <c r="E449" s="104"/>
      <c r="F449" s="104"/>
      <c r="G449" s="104"/>
      <c r="H449" s="104"/>
      <c r="I449" s="104"/>
      <c r="J449" s="104"/>
      <c r="K449" s="104"/>
      <c r="L449" s="58"/>
      <c r="M449" s="58"/>
      <c r="N449" s="58"/>
    </row>
    <row r="450" spans="2:14" ht="18.350000000000001" thickBot="1" x14ac:dyDescent="0.3">
      <c r="B450" s="122" t="s">
        <v>13</v>
      </c>
      <c r="C450" s="123"/>
      <c r="D450" s="123"/>
      <c r="E450" s="123"/>
      <c r="F450" s="123"/>
      <c r="G450" s="124"/>
      <c r="H450" s="123"/>
      <c r="I450" s="123"/>
      <c r="J450" s="117" t="s">
        <v>73</v>
      </c>
      <c r="K450" s="109"/>
      <c r="L450" s="652" t="s">
        <v>250</v>
      </c>
      <c r="M450" s="653"/>
      <c r="N450" s="654"/>
    </row>
    <row r="451" spans="2:14" ht="71.349999999999994" thickBot="1" x14ac:dyDescent="0.3">
      <c r="B451" s="219" t="s">
        <v>6</v>
      </c>
      <c r="C451" s="219" t="s">
        <v>12</v>
      </c>
      <c r="D451" s="449" t="s">
        <v>1</v>
      </c>
      <c r="E451" s="451" t="s">
        <v>155</v>
      </c>
      <c r="F451" s="450" t="s">
        <v>15</v>
      </c>
      <c r="G451" s="219" t="s">
        <v>5</v>
      </c>
      <c r="H451" s="449" t="s">
        <v>4</v>
      </c>
      <c r="I451" s="450" t="s">
        <v>10</v>
      </c>
      <c r="J451" s="451" t="s">
        <v>74</v>
      </c>
      <c r="K451" s="450" t="s">
        <v>154</v>
      </c>
      <c r="L451" s="198" t="s">
        <v>243</v>
      </c>
      <c r="M451" s="198" t="s">
        <v>244</v>
      </c>
      <c r="N451" s="198" t="s">
        <v>245</v>
      </c>
    </row>
    <row r="452" spans="2:14" ht="14.95" thickBot="1" x14ac:dyDescent="0.3">
      <c r="B452" s="349"/>
      <c r="C452" s="152"/>
      <c r="D452" s="51">
        <f t="shared" ref="D452:D473" ca="1" si="65">IFERROR(1/E452,0)</f>
        <v>0</v>
      </c>
      <c r="E452" s="12">
        <f ca="1">IFERROR(OFFSET('Converter Availability Calcs'!$C$43,MATCH(C452,'Converter Availability Calcs'!$B$44:$B$66,0),0),0)</f>
        <v>0</v>
      </c>
      <c r="F452" s="17">
        <f ca="1">IFERROR(OFFSET('Converter Availability Calcs'!$D$43,MATCH(C452,'Converter Availability Calcs'!$B$44:$B$66,0),0),0)</f>
        <v>0</v>
      </c>
      <c r="G452" s="139">
        <f ca="1">IFERROR(OFFSET('Converter Availability Calcs'!$E$43,MATCH(C452,'Converter Availability Calcs'!$B$44:$B$66,0),0),0)</f>
        <v>0</v>
      </c>
      <c r="H452" s="9">
        <f t="shared" ref="H452:H473" ca="1" si="66">IFERROR(((B452*D452*F452)/365)*(1-G452),0)</f>
        <v>0</v>
      </c>
      <c r="I452" s="118">
        <f ca="1">IFERROR(H452/$D$447,0)</f>
        <v>0</v>
      </c>
      <c r="J452" s="115">
        <f t="shared" ref="J452:J473" ca="1" si="67">D452*F452</f>
        <v>0</v>
      </c>
      <c r="K452" s="110">
        <f t="shared" ref="K452:K473" ca="1" si="68">J452*G452</f>
        <v>0</v>
      </c>
      <c r="L452" s="112">
        <f ca="1">SUM(D452:D473)</f>
        <v>0</v>
      </c>
      <c r="M452" s="113">
        <f ca="1">IFERROR(SUM(J452:J473)/L452,0)</f>
        <v>0</v>
      </c>
      <c r="N452" s="114">
        <f ca="1">IFERROR(SUM(K452:K473)/SUM(J452:J473),0)</f>
        <v>0</v>
      </c>
    </row>
    <row r="453" spans="2:14" x14ac:dyDescent="0.25">
      <c r="B453" s="147"/>
      <c r="C453" s="154"/>
      <c r="D453" s="53">
        <f t="shared" ca="1" si="65"/>
        <v>0</v>
      </c>
      <c r="E453" s="54">
        <f ca="1">IFERROR(OFFSET('Converter Availability Calcs'!$C$43,MATCH(C453,'Converter Availability Calcs'!$B$44:$B$66,0),0),0)</f>
        <v>0</v>
      </c>
      <c r="F453" s="19">
        <f ca="1">IFERROR(OFFSET('Converter Availability Calcs'!$D$43,MATCH(C453,'Converter Availability Calcs'!$B$44:$B$66,0),0),0)</f>
        <v>0</v>
      </c>
      <c r="G453" s="140">
        <f ca="1">IFERROR(OFFSET('Converter Availability Calcs'!$E$43,MATCH(C453,'Converter Availability Calcs'!$B$44:$B$66,0),0),0)</f>
        <v>0</v>
      </c>
      <c r="H453" s="10">
        <f t="shared" ca="1" si="66"/>
        <v>0</v>
      </c>
      <c r="I453" s="119">
        <f t="shared" ref="I453:I473" ca="1" si="69">IFERROR(H453/$D$447,0)</f>
        <v>0</v>
      </c>
      <c r="J453" s="115">
        <f t="shared" ca="1" si="67"/>
        <v>0</v>
      </c>
      <c r="K453" s="110">
        <f t="shared" ca="1" si="68"/>
        <v>0</v>
      </c>
      <c r="L453" s="58"/>
      <c r="M453" s="58"/>
      <c r="N453" s="58"/>
    </row>
    <row r="454" spans="2:14" x14ac:dyDescent="0.25">
      <c r="B454" s="147"/>
      <c r="C454" s="154"/>
      <c r="D454" s="53">
        <f t="shared" ca="1" si="65"/>
        <v>0</v>
      </c>
      <c r="E454" s="54">
        <f ca="1">IFERROR(OFFSET('Converter Availability Calcs'!$C$43,MATCH(C454,'Converter Availability Calcs'!$B$44:$B$66,0),0),0)</f>
        <v>0</v>
      </c>
      <c r="F454" s="19">
        <f ca="1">IFERROR(OFFSET('Converter Availability Calcs'!$D$43,MATCH(C454,'Converter Availability Calcs'!$B$44:$B$66,0),0),0)</f>
        <v>0</v>
      </c>
      <c r="G454" s="140">
        <f ca="1">IFERROR(OFFSET('Converter Availability Calcs'!$E$43,MATCH(C454,'Converter Availability Calcs'!$B$44:$B$66,0),0),0)</f>
        <v>0</v>
      </c>
      <c r="H454" s="10">
        <f t="shared" ca="1" si="66"/>
        <v>0</v>
      </c>
      <c r="I454" s="119">
        <f t="shared" ca="1" si="69"/>
        <v>0</v>
      </c>
      <c r="J454" s="115">
        <f t="shared" ca="1" si="67"/>
        <v>0</v>
      </c>
      <c r="K454" s="110">
        <f t="shared" ca="1" si="68"/>
        <v>0</v>
      </c>
      <c r="L454" s="58"/>
      <c r="M454" s="58"/>
      <c r="N454" s="58"/>
    </row>
    <row r="455" spans="2:14" x14ac:dyDescent="0.25">
      <c r="B455" s="147"/>
      <c r="C455" s="154"/>
      <c r="D455" s="53">
        <f t="shared" ca="1" si="65"/>
        <v>0</v>
      </c>
      <c r="E455" s="54">
        <f ca="1">IFERROR(OFFSET('Converter Availability Calcs'!$C$43,MATCH(C455,'Converter Availability Calcs'!$B$44:$B$66,0),0),0)</f>
        <v>0</v>
      </c>
      <c r="F455" s="19">
        <f ca="1">IFERROR(OFFSET('Converter Availability Calcs'!$D$43,MATCH(C455,'Converter Availability Calcs'!$B$44:$B$66,0),0),0)</f>
        <v>0</v>
      </c>
      <c r="G455" s="140">
        <f ca="1">IFERROR(OFFSET('Converter Availability Calcs'!$E$43,MATCH(C455,'Converter Availability Calcs'!$B$44:$B$66,0),0),0)</f>
        <v>0</v>
      </c>
      <c r="H455" s="10">
        <f t="shared" ca="1" si="66"/>
        <v>0</v>
      </c>
      <c r="I455" s="119">
        <f t="shared" ca="1" si="69"/>
        <v>0</v>
      </c>
      <c r="J455" s="115">
        <f t="shared" ca="1" si="67"/>
        <v>0</v>
      </c>
      <c r="K455" s="110">
        <f t="shared" ca="1" si="68"/>
        <v>0</v>
      </c>
      <c r="L455" s="58"/>
      <c r="M455" s="58"/>
      <c r="N455" s="58"/>
    </row>
    <row r="456" spans="2:14" x14ac:dyDescent="0.25">
      <c r="B456" s="147"/>
      <c r="C456" s="154"/>
      <c r="D456" s="53">
        <f t="shared" ca="1" si="65"/>
        <v>0</v>
      </c>
      <c r="E456" s="54">
        <f ca="1">IFERROR(OFFSET('Converter Availability Calcs'!$C$43,MATCH(C456,'Converter Availability Calcs'!$B$44:$B$66,0),0),0)</f>
        <v>0</v>
      </c>
      <c r="F456" s="19">
        <f ca="1">IFERROR(OFFSET('Converter Availability Calcs'!$D$43,MATCH(C456,'Converter Availability Calcs'!$B$44:$B$66,0),0),0)</f>
        <v>0</v>
      </c>
      <c r="G456" s="140">
        <f ca="1">IFERROR(OFFSET('Converter Availability Calcs'!$E$43,MATCH(C456,'Converter Availability Calcs'!$B$44:$B$66,0),0),0)</f>
        <v>0</v>
      </c>
      <c r="H456" s="10">
        <f t="shared" ca="1" si="66"/>
        <v>0</v>
      </c>
      <c r="I456" s="119">
        <f t="shared" ca="1" si="69"/>
        <v>0</v>
      </c>
      <c r="J456" s="115">
        <f t="shared" ca="1" si="67"/>
        <v>0</v>
      </c>
      <c r="K456" s="110">
        <f t="shared" ca="1" si="68"/>
        <v>0</v>
      </c>
      <c r="L456" s="58"/>
      <c r="M456" s="58"/>
      <c r="N456" s="58"/>
    </row>
    <row r="457" spans="2:14" x14ac:dyDescent="0.25">
      <c r="B457" s="147"/>
      <c r="C457" s="154"/>
      <c r="D457" s="53">
        <f t="shared" ca="1" si="65"/>
        <v>0</v>
      </c>
      <c r="E457" s="54">
        <f ca="1">IFERROR(OFFSET('Converter Availability Calcs'!$C$43,MATCH(C457,'Converter Availability Calcs'!$B$44:$B$66,0),0),0)</f>
        <v>0</v>
      </c>
      <c r="F457" s="19">
        <f ca="1">IFERROR(OFFSET('Converter Availability Calcs'!$D$43,MATCH(C457,'Converter Availability Calcs'!$B$44:$B$66,0),0),0)</f>
        <v>0</v>
      </c>
      <c r="G457" s="140">
        <f ca="1">IFERROR(OFFSET('Converter Availability Calcs'!$E$43,MATCH(C457,'Converter Availability Calcs'!$B$44:$B$66,0),0),0)</f>
        <v>0</v>
      </c>
      <c r="H457" s="10">
        <f t="shared" ca="1" si="66"/>
        <v>0</v>
      </c>
      <c r="I457" s="119">
        <f t="shared" ca="1" si="69"/>
        <v>0</v>
      </c>
      <c r="J457" s="115">
        <f t="shared" ca="1" si="67"/>
        <v>0</v>
      </c>
      <c r="K457" s="110">
        <f t="shared" ca="1" si="68"/>
        <v>0</v>
      </c>
      <c r="L457" s="58"/>
      <c r="M457" s="58"/>
      <c r="N457" s="58"/>
    </row>
    <row r="458" spans="2:14" x14ac:dyDescent="0.25">
      <c r="B458" s="147"/>
      <c r="C458" s="154"/>
      <c r="D458" s="53">
        <f t="shared" ca="1" si="65"/>
        <v>0</v>
      </c>
      <c r="E458" s="54">
        <f ca="1">IFERROR(OFFSET('Converter Availability Calcs'!$C$43,MATCH(C458,'Converter Availability Calcs'!$B$44:$B$66,0),0),0)</f>
        <v>0</v>
      </c>
      <c r="F458" s="19">
        <f ca="1">IFERROR(OFFSET('Converter Availability Calcs'!$D$43,MATCH(C458,'Converter Availability Calcs'!$B$44:$B$66,0),0),0)</f>
        <v>0</v>
      </c>
      <c r="G458" s="140">
        <f ca="1">IFERROR(OFFSET('Converter Availability Calcs'!$E$43,MATCH(C458,'Converter Availability Calcs'!$B$44:$B$66,0),0),0)</f>
        <v>0</v>
      </c>
      <c r="H458" s="10">
        <f t="shared" ca="1" si="66"/>
        <v>0</v>
      </c>
      <c r="I458" s="119">
        <f t="shared" ca="1" si="69"/>
        <v>0</v>
      </c>
      <c r="J458" s="115">
        <f t="shared" ca="1" si="67"/>
        <v>0</v>
      </c>
      <c r="K458" s="110">
        <f t="shared" ca="1" si="68"/>
        <v>0</v>
      </c>
      <c r="L458" s="58"/>
      <c r="M458" s="58"/>
      <c r="N458" s="58"/>
    </row>
    <row r="459" spans="2:14" x14ac:dyDescent="0.25">
      <c r="B459" s="147"/>
      <c r="C459" s="154"/>
      <c r="D459" s="53">
        <f t="shared" ca="1" si="65"/>
        <v>0</v>
      </c>
      <c r="E459" s="54">
        <f ca="1">IFERROR(OFFSET('Converter Availability Calcs'!$C$43,MATCH(C459,'Converter Availability Calcs'!$B$44:$B$66,0),0),0)</f>
        <v>0</v>
      </c>
      <c r="F459" s="19">
        <f ca="1">IFERROR(OFFSET('Converter Availability Calcs'!$D$43,MATCH(C459,'Converter Availability Calcs'!$B$44:$B$66,0),0),0)</f>
        <v>0</v>
      </c>
      <c r="G459" s="140">
        <f ca="1">IFERROR(OFFSET('Converter Availability Calcs'!$E$43,MATCH(C459,'Converter Availability Calcs'!$B$44:$B$66,0),0),0)</f>
        <v>0</v>
      </c>
      <c r="H459" s="10">
        <f t="shared" ca="1" si="66"/>
        <v>0</v>
      </c>
      <c r="I459" s="119">
        <f t="shared" ca="1" si="69"/>
        <v>0</v>
      </c>
      <c r="J459" s="115">
        <f t="shared" ca="1" si="67"/>
        <v>0</v>
      </c>
      <c r="K459" s="110">
        <f t="shared" ca="1" si="68"/>
        <v>0</v>
      </c>
      <c r="L459" s="58"/>
      <c r="M459" s="58"/>
      <c r="N459" s="58"/>
    </row>
    <row r="460" spans="2:14" x14ac:dyDescent="0.25">
      <c r="B460" s="147"/>
      <c r="C460" s="154"/>
      <c r="D460" s="53">
        <f t="shared" ca="1" si="65"/>
        <v>0</v>
      </c>
      <c r="E460" s="54">
        <f ca="1">IFERROR(OFFSET('Converter Availability Calcs'!$C$43,MATCH(C460,'Converter Availability Calcs'!$B$44:$B$66,0),0),0)</f>
        <v>0</v>
      </c>
      <c r="F460" s="19">
        <f ca="1">IFERROR(OFFSET('Converter Availability Calcs'!$D$43,MATCH(C460,'Converter Availability Calcs'!$B$44:$B$66,0),0),0)</f>
        <v>0</v>
      </c>
      <c r="G460" s="140">
        <f ca="1">IFERROR(OFFSET('Converter Availability Calcs'!$E$43,MATCH(C460,'Converter Availability Calcs'!$B$44:$B$66,0),0),0)</f>
        <v>0</v>
      </c>
      <c r="H460" s="10">
        <f t="shared" ca="1" si="66"/>
        <v>0</v>
      </c>
      <c r="I460" s="119">
        <f t="shared" ca="1" si="69"/>
        <v>0</v>
      </c>
      <c r="J460" s="115">
        <f t="shared" ca="1" si="67"/>
        <v>0</v>
      </c>
      <c r="K460" s="110">
        <f t="shared" ca="1" si="68"/>
        <v>0</v>
      </c>
      <c r="L460" s="58"/>
      <c r="M460" s="58"/>
      <c r="N460" s="58"/>
    </row>
    <row r="461" spans="2:14" x14ac:dyDescent="0.25">
      <c r="B461" s="147"/>
      <c r="C461" s="154"/>
      <c r="D461" s="53">
        <f t="shared" ca="1" si="65"/>
        <v>0</v>
      </c>
      <c r="E461" s="54">
        <f ca="1">IFERROR(OFFSET('Converter Availability Calcs'!$C$43,MATCH(C461,'Converter Availability Calcs'!$B$44:$B$66,0),0),0)</f>
        <v>0</v>
      </c>
      <c r="F461" s="19">
        <f ca="1">IFERROR(OFFSET('Converter Availability Calcs'!$D$43,MATCH(C461,'Converter Availability Calcs'!$B$44:$B$66,0),0),0)</f>
        <v>0</v>
      </c>
      <c r="G461" s="140">
        <f ca="1">IFERROR(OFFSET('Converter Availability Calcs'!$E$43,MATCH(C461,'Converter Availability Calcs'!$B$44:$B$66,0),0),0)</f>
        <v>0</v>
      </c>
      <c r="H461" s="10">
        <f t="shared" ca="1" si="66"/>
        <v>0</v>
      </c>
      <c r="I461" s="119">
        <f t="shared" ca="1" si="69"/>
        <v>0</v>
      </c>
      <c r="J461" s="115">
        <f t="shared" ca="1" si="67"/>
        <v>0</v>
      </c>
      <c r="K461" s="110">
        <f t="shared" ca="1" si="68"/>
        <v>0</v>
      </c>
      <c r="L461" s="58"/>
      <c r="M461" s="58"/>
      <c r="N461" s="58"/>
    </row>
    <row r="462" spans="2:14" x14ac:dyDescent="0.25">
      <c r="B462" s="147"/>
      <c r="C462" s="154"/>
      <c r="D462" s="53">
        <f t="shared" ca="1" si="65"/>
        <v>0</v>
      </c>
      <c r="E462" s="54">
        <f ca="1">IFERROR(OFFSET('Converter Availability Calcs'!$C$43,MATCH(C462,'Converter Availability Calcs'!$B$44:$B$66,0),0),0)</f>
        <v>0</v>
      </c>
      <c r="F462" s="19">
        <f ca="1">IFERROR(OFFSET('Converter Availability Calcs'!$D$43,MATCH(C462,'Converter Availability Calcs'!$B$44:$B$66,0),0),0)</f>
        <v>0</v>
      </c>
      <c r="G462" s="140">
        <f ca="1">IFERROR(OFFSET('Converter Availability Calcs'!$E$43,MATCH(C462,'Converter Availability Calcs'!$B$44:$B$66,0),0),0)</f>
        <v>0</v>
      </c>
      <c r="H462" s="10">
        <f t="shared" ca="1" si="66"/>
        <v>0</v>
      </c>
      <c r="I462" s="119">
        <f t="shared" ca="1" si="69"/>
        <v>0</v>
      </c>
      <c r="J462" s="115">
        <f t="shared" ca="1" si="67"/>
        <v>0</v>
      </c>
      <c r="K462" s="110">
        <f t="shared" ca="1" si="68"/>
        <v>0</v>
      </c>
      <c r="L462" s="58"/>
      <c r="M462" s="58"/>
      <c r="N462" s="58"/>
    </row>
    <row r="463" spans="2:14" x14ac:dyDescent="0.25">
      <c r="B463" s="147"/>
      <c r="C463" s="154"/>
      <c r="D463" s="53">
        <f t="shared" ca="1" si="65"/>
        <v>0</v>
      </c>
      <c r="E463" s="54">
        <f ca="1">IFERROR(OFFSET('Converter Availability Calcs'!$C$43,MATCH(C463,'Converter Availability Calcs'!$B$44:$B$66,0),0),0)</f>
        <v>0</v>
      </c>
      <c r="F463" s="19">
        <f ca="1">IFERROR(OFFSET('Converter Availability Calcs'!$D$43,MATCH(C463,'Converter Availability Calcs'!$B$44:$B$66,0),0),0)</f>
        <v>0</v>
      </c>
      <c r="G463" s="140">
        <f ca="1">IFERROR(OFFSET('Converter Availability Calcs'!$E$43,MATCH(C463,'Converter Availability Calcs'!$B$44:$B$66,0),0),0)</f>
        <v>0</v>
      </c>
      <c r="H463" s="10">
        <f t="shared" ca="1" si="66"/>
        <v>0</v>
      </c>
      <c r="I463" s="119">
        <f t="shared" ca="1" si="69"/>
        <v>0</v>
      </c>
      <c r="J463" s="115">
        <f t="shared" ca="1" si="67"/>
        <v>0</v>
      </c>
      <c r="K463" s="110">
        <f t="shared" ca="1" si="68"/>
        <v>0</v>
      </c>
      <c r="L463" s="58"/>
      <c r="M463" s="58"/>
      <c r="N463" s="58"/>
    </row>
    <row r="464" spans="2:14" x14ac:dyDescent="0.25">
      <c r="B464" s="147"/>
      <c r="C464" s="154"/>
      <c r="D464" s="53">
        <f t="shared" ca="1" si="65"/>
        <v>0</v>
      </c>
      <c r="E464" s="54">
        <f ca="1">IFERROR(OFFSET('Converter Availability Calcs'!$C$43,MATCH(C464,'Converter Availability Calcs'!$B$44:$B$66,0),0),0)</f>
        <v>0</v>
      </c>
      <c r="F464" s="19">
        <f ca="1">IFERROR(OFFSET('Converter Availability Calcs'!$D$43,MATCH(C464,'Converter Availability Calcs'!$B$44:$B$66,0),0),0)</f>
        <v>0</v>
      </c>
      <c r="G464" s="140">
        <f ca="1">IFERROR(OFFSET('Converter Availability Calcs'!$E$43,MATCH(C464,'Converter Availability Calcs'!$B$44:$B$66,0),0),0)</f>
        <v>0</v>
      </c>
      <c r="H464" s="10">
        <f t="shared" ca="1" si="66"/>
        <v>0</v>
      </c>
      <c r="I464" s="119">
        <f t="shared" ca="1" si="69"/>
        <v>0</v>
      </c>
      <c r="J464" s="115">
        <f t="shared" ca="1" si="67"/>
        <v>0</v>
      </c>
      <c r="K464" s="110">
        <f t="shared" ca="1" si="68"/>
        <v>0</v>
      </c>
      <c r="L464" s="58"/>
      <c r="M464" s="58"/>
      <c r="N464" s="58"/>
    </row>
    <row r="465" spans="2:14" x14ac:dyDescent="0.25">
      <c r="B465" s="147"/>
      <c r="C465" s="154"/>
      <c r="D465" s="53">
        <f t="shared" ca="1" si="65"/>
        <v>0</v>
      </c>
      <c r="E465" s="54">
        <f ca="1">IFERROR(OFFSET('Converter Availability Calcs'!$C$43,MATCH(C465,'Converter Availability Calcs'!$B$44:$B$66,0),0),0)</f>
        <v>0</v>
      </c>
      <c r="F465" s="19">
        <f ca="1">IFERROR(OFFSET('Converter Availability Calcs'!$D$43,MATCH(C465,'Converter Availability Calcs'!$B$44:$B$66,0),0),0)</f>
        <v>0</v>
      </c>
      <c r="G465" s="140">
        <f ca="1">IFERROR(OFFSET('Converter Availability Calcs'!$E$43,MATCH(C465,'Converter Availability Calcs'!$B$44:$B$66,0),0),0)</f>
        <v>0</v>
      </c>
      <c r="H465" s="10">
        <f t="shared" ca="1" si="66"/>
        <v>0</v>
      </c>
      <c r="I465" s="119">
        <f t="shared" ca="1" si="69"/>
        <v>0</v>
      </c>
      <c r="J465" s="115">
        <f t="shared" ca="1" si="67"/>
        <v>0</v>
      </c>
      <c r="K465" s="110">
        <f t="shared" ca="1" si="68"/>
        <v>0</v>
      </c>
      <c r="L465" s="58"/>
      <c r="M465" s="58"/>
      <c r="N465" s="58"/>
    </row>
    <row r="466" spans="2:14" x14ac:dyDescent="0.25">
      <c r="B466" s="147"/>
      <c r="C466" s="154"/>
      <c r="D466" s="53">
        <f t="shared" ca="1" si="65"/>
        <v>0</v>
      </c>
      <c r="E466" s="54">
        <f ca="1">IFERROR(OFFSET('Converter Availability Calcs'!$C$43,MATCH(C466,'Converter Availability Calcs'!$B$44:$B$66,0),0),0)</f>
        <v>0</v>
      </c>
      <c r="F466" s="19">
        <f ca="1">IFERROR(OFFSET('Converter Availability Calcs'!$D$43,MATCH(C466,'Converter Availability Calcs'!$B$44:$B$66,0),0),0)</f>
        <v>0</v>
      </c>
      <c r="G466" s="140">
        <f ca="1">IFERROR(OFFSET('Converter Availability Calcs'!$E$43,MATCH(C466,'Converter Availability Calcs'!$B$44:$B$66,0),0),0)</f>
        <v>0</v>
      </c>
      <c r="H466" s="10">
        <f t="shared" ca="1" si="66"/>
        <v>0</v>
      </c>
      <c r="I466" s="119">
        <f t="shared" ca="1" si="69"/>
        <v>0</v>
      </c>
      <c r="J466" s="115">
        <f t="shared" ca="1" si="67"/>
        <v>0</v>
      </c>
      <c r="K466" s="110">
        <f t="shared" ca="1" si="68"/>
        <v>0</v>
      </c>
      <c r="L466" s="58"/>
      <c r="M466" s="58"/>
      <c r="N466" s="58"/>
    </row>
    <row r="467" spans="2:14" x14ac:dyDescent="0.25">
      <c r="B467" s="147"/>
      <c r="C467" s="154"/>
      <c r="D467" s="53">
        <f t="shared" ca="1" si="65"/>
        <v>0</v>
      </c>
      <c r="E467" s="54">
        <f ca="1">IFERROR(OFFSET('Converter Availability Calcs'!$C$43,MATCH(C467,'Converter Availability Calcs'!$B$44:$B$66,0),0),0)</f>
        <v>0</v>
      </c>
      <c r="F467" s="19">
        <f ca="1">IFERROR(OFFSET('Converter Availability Calcs'!$D$43,MATCH(C467,'Converter Availability Calcs'!$B$44:$B$66,0),0),0)</f>
        <v>0</v>
      </c>
      <c r="G467" s="140">
        <f ca="1">IFERROR(OFFSET('Converter Availability Calcs'!$E$43,MATCH(C467,'Converter Availability Calcs'!$B$44:$B$66,0),0),0)</f>
        <v>0</v>
      </c>
      <c r="H467" s="10">
        <f t="shared" ca="1" si="66"/>
        <v>0</v>
      </c>
      <c r="I467" s="119">
        <f t="shared" ca="1" si="69"/>
        <v>0</v>
      </c>
      <c r="J467" s="115">
        <f t="shared" ca="1" si="67"/>
        <v>0</v>
      </c>
      <c r="K467" s="110">
        <f t="shared" ca="1" si="68"/>
        <v>0</v>
      </c>
      <c r="L467" s="58"/>
      <c r="M467" s="58"/>
      <c r="N467" s="58"/>
    </row>
    <row r="468" spans="2:14" x14ac:dyDescent="0.25">
      <c r="B468" s="147"/>
      <c r="C468" s="154"/>
      <c r="D468" s="53">
        <f t="shared" ca="1" si="65"/>
        <v>0</v>
      </c>
      <c r="E468" s="54">
        <f ca="1">IFERROR(OFFSET('Converter Availability Calcs'!$C$43,MATCH(C468,'Converter Availability Calcs'!$B$44:$B$66,0),0),0)</f>
        <v>0</v>
      </c>
      <c r="F468" s="19">
        <f ca="1">IFERROR(OFFSET('Converter Availability Calcs'!$D$43,MATCH(C468,'Converter Availability Calcs'!$B$44:$B$66,0),0),0)</f>
        <v>0</v>
      </c>
      <c r="G468" s="140">
        <f ca="1">IFERROR(OFFSET('Converter Availability Calcs'!$E$43,MATCH(C468,'Converter Availability Calcs'!$B$44:$B$66,0),0),0)</f>
        <v>0</v>
      </c>
      <c r="H468" s="10">
        <f t="shared" ca="1" si="66"/>
        <v>0</v>
      </c>
      <c r="I468" s="119">
        <f t="shared" ca="1" si="69"/>
        <v>0</v>
      </c>
      <c r="J468" s="115">
        <f t="shared" ca="1" si="67"/>
        <v>0</v>
      </c>
      <c r="K468" s="110">
        <f t="shared" ca="1" si="68"/>
        <v>0</v>
      </c>
      <c r="L468" s="58"/>
      <c r="M468" s="58"/>
      <c r="N468" s="58"/>
    </row>
    <row r="469" spans="2:14" x14ac:dyDescent="0.25">
      <c r="B469" s="147"/>
      <c r="C469" s="154"/>
      <c r="D469" s="53">
        <f t="shared" ca="1" si="65"/>
        <v>0</v>
      </c>
      <c r="E469" s="54">
        <f ca="1">IFERROR(OFFSET('Converter Availability Calcs'!$C$43,MATCH(C469,'Converter Availability Calcs'!$B$44:$B$66,0),0),0)</f>
        <v>0</v>
      </c>
      <c r="F469" s="19">
        <f ca="1">IFERROR(OFFSET('Converter Availability Calcs'!$D$43,MATCH(C469,'Converter Availability Calcs'!$B$44:$B$66,0),0),0)</f>
        <v>0</v>
      </c>
      <c r="G469" s="140">
        <f ca="1">IFERROR(OFFSET('Converter Availability Calcs'!$E$43,MATCH(C469,'Converter Availability Calcs'!$B$44:$B$66,0),0),0)</f>
        <v>0</v>
      </c>
      <c r="H469" s="10">
        <f t="shared" ca="1" si="66"/>
        <v>0</v>
      </c>
      <c r="I469" s="119">
        <f t="shared" ca="1" si="69"/>
        <v>0</v>
      </c>
      <c r="J469" s="115">
        <f t="shared" ca="1" si="67"/>
        <v>0</v>
      </c>
      <c r="K469" s="110">
        <f t="shared" ca="1" si="68"/>
        <v>0</v>
      </c>
      <c r="L469" s="58"/>
      <c r="M469" s="58"/>
      <c r="N469" s="58"/>
    </row>
    <row r="470" spans="2:14" x14ac:dyDescent="0.25">
      <c r="B470" s="147"/>
      <c r="C470" s="154"/>
      <c r="D470" s="53">
        <f t="shared" ca="1" si="65"/>
        <v>0</v>
      </c>
      <c r="E470" s="54">
        <f ca="1">IFERROR(OFFSET('Converter Availability Calcs'!$C$43,MATCH(C470,'Converter Availability Calcs'!$B$44:$B$66,0),0),0)</f>
        <v>0</v>
      </c>
      <c r="F470" s="19">
        <f ca="1">IFERROR(OFFSET('Converter Availability Calcs'!$D$43,MATCH(C470,'Converter Availability Calcs'!$B$44:$B$66,0),0),0)</f>
        <v>0</v>
      </c>
      <c r="G470" s="140">
        <f ca="1">IFERROR(OFFSET('Converter Availability Calcs'!$E$43,MATCH(C470,'Converter Availability Calcs'!$B$44:$B$66,0),0),0)</f>
        <v>0</v>
      </c>
      <c r="H470" s="10">
        <f t="shared" ca="1" si="66"/>
        <v>0</v>
      </c>
      <c r="I470" s="119">
        <f t="shared" ca="1" si="69"/>
        <v>0</v>
      </c>
      <c r="J470" s="115">
        <f t="shared" ca="1" si="67"/>
        <v>0</v>
      </c>
      <c r="K470" s="110">
        <f t="shared" ca="1" si="68"/>
        <v>0</v>
      </c>
      <c r="L470" s="58"/>
      <c r="M470" s="58"/>
      <c r="N470" s="58"/>
    </row>
    <row r="471" spans="2:14" x14ac:dyDescent="0.25">
      <c r="B471" s="147"/>
      <c r="C471" s="154"/>
      <c r="D471" s="53">
        <f t="shared" ca="1" si="65"/>
        <v>0</v>
      </c>
      <c r="E471" s="54">
        <f ca="1">IFERROR(OFFSET('Converter Availability Calcs'!$C$43,MATCH(C471,'Converter Availability Calcs'!$B$44:$B$66,0),0),0)</f>
        <v>0</v>
      </c>
      <c r="F471" s="19">
        <f ca="1">IFERROR(OFFSET('Converter Availability Calcs'!$D$43,MATCH(C471,'Converter Availability Calcs'!$B$44:$B$66,0),0),0)</f>
        <v>0</v>
      </c>
      <c r="G471" s="140">
        <f ca="1">IFERROR(OFFSET('Converter Availability Calcs'!$E$43,MATCH(C471,'Converter Availability Calcs'!$B$44:$B$66,0),0),0)</f>
        <v>0</v>
      </c>
      <c r="H471" s="10">
        <f t="shared" ca="1" si="66"/>
        <v>0</v>
      </c>
      <c r="I471" s="119">
        <f t="shared" ca="1" si="69"/>
        <v>0</v>
      </c>
      <c r="J471" s="115">
        <f t="shared" ca="1" si="67"/>
        <v>0</v>
      </c>
      <c r="K471" s="110">
        <f t="shared" ca="1" si="68"/>
        <v>0</v>
      </c>
      <c r="L471" s="58"/>
      <c r="M471" s="58"/>
      <c r="N471" s="58"/>
    </row>
    <row r="472" spans="2:14" x14ac:dyDescent="0.25">
      <c r="B472" s="147"/>
      <c r="C472" s="154"/>
      <c r="D472" s="53">
        <f t="shared" ca="1" si="65"/>
        <v>0</v>
      </c>
      <c r="E472" s="54">
        <f ca="1">IFERROR(OFFSET('Converter Availability Calcs'!$C$43,MATCH(C472,'Converter Availability Calcs'!$B$44:$B$66,0),0),0)</f>
        <v>0</v>
      </c>
      <c r="F472" s="19">
        <f ca="1">IFERROR(OFFSET('Converter Availability Calcs'!$D$43,MATCH(C472,'Converter Availability Calcs'!$B$44:$B$66,0),0),0)</f>
        <v>0</v>
      </c>
      <c r="G472" s="140">
        <f ca="1">IFERROR(OFFSET('Converter Availability Calcs'!$E$43,MATCH(C472,'Converter Availability Calcs'!$B$44:$B$66,0),0),0)</f>
        <v>0</v>
      </c>
      <c r="H472" s="10">
        <f t="shared" ca="1" si="66"/>
        <v>0</v>
      </c>
      <c r="I472" s="119">
        <f t="shared" ca="1" si="69"/>
        <v>0</v>
      </c>
      <c r="J472" s="115">
        <f t="shared" ca="1" si="67"/>
        <v>0</v>
      </c>
      <c r="K472" s="110">
        <f t="shared" ca="1" si="68"/>
        <v>0</v>
      </c>
      <c r="L472" s="58"/>
      <c r="M472" s="58"/>
      <c r="N472" s="58"/>
    </row>
    <row r="473" spans="2:14" ht="14.95" customHeight="1" thickBot="1" x14ac:dyDescent="0.3">
      <c r="B473" s="350"/>
      <c r="C473" s="155"/>
      <c r="D473" s="56">
        <f t="shared" ca="1" si="65"/>
        <v>0</v>
      </c>
      <c r="E473" s="57">
        <f ca="1">IFERROR(OFFSET('Converter Availability Calcs'!$C$43,MATCH(C473,'Converter Availability Calcs'!$B$44:$B$66,0),0),0)</f>
        <v>0</v>
      </c>
      <c r="F473" s="21">
        <f ca="1">IFERROR(OFFSET('Converter Availability Calcs'!$D$43,MATCH(C473,'Converter Availability Calcs'!$B$44:$B$66,0),0),0)</f>
        <v>0</v>
      </c>
      <c r="G473" s="141">
        <f ca="1">IFERROR(OFFSET('Converter Availability Calcs'!$E$43,MATCH(C473,'Converter Availability Calcs'!$B$44:$B$66,0),0),0)</f>
        <v>0</v>
      </c>
      <c r="H473" s="11">
        <f t="shared" ca="1" si="66"/>
        <v>0</v>
      </c>
      <c r="I473" s="120">
        <f t="shared" ca="1" si="69"/>
        <v>0</v>
      </c>
      <c r="J473" s="116">
        <f t="shared" ca="1" si="67"/>
        <v>0</v>
      </c>
      <c r="K473" s="111">
        <f t="shared" ca="1" si="68"/>
        <v>0</v>
      </c>
      <c r="L473" s="58"/>
      <c r="M473" s="58"/>
      <c r="N473" s="58"/>
    </row>
    <row r="474" spans="2:14" ht="14.3" customHeight="1" x14ac:dyDescent="0.25">
      <c r="B474" s="104"/>
      <c r="C474" s="104"/>
      <c r="D474" s="104"/>
      <c r="E474" s="104"/>
      <c r="F474" s="104"/>
      <c r="G474" s="104"/>
      <c r="H474" s="104"/>
      <c r="I474" s="104"/>
      <c r="J474" s="104"/>
      <c r="K474" s="104"/>
      <c r="L474" s="58"/>
      <c r="M474" s="58"/>
      <c r="N474" s="58"/>
    </row>
    <row r="475" spans="2:14" x14ac:dyDescent="0.25">
      <c r="B475" s="104"/>
      <c r="C475" s="104"/>
      <c r="D475" s="104"/>
      <c r="E475" s="104"/>
      <c r="F475" s="104"/>
      <c r="G475" s="104"/>
      <c r="H475" s="104"/>
      <c r="I475" s="104"/>
      <c r="J475" s="104"/>
      <c r="K475" s="104"/>
      <c r="L475" s="58"/>
      <c r="M475" s="58"/>
      <c r="N475" s="58"/>
    </row>
    <row r="476" spans="2:14" x14ac:dyDescent="0.25">
      <c r="B476" s="104"/>
      <c r="C476" s="104"/>
      <c r="D476" s="104"/>
      <c r="E476" s="104"/>
      <c r="F476" s="104"/>
      <c r="G476" s="104"/>
      <c r="H476" s="104"/>
      <c r="I476" s="104"/>
      <c r="J476" s="104"/>
      <c r="K476" s="104"/>
      <c r="L476" s="58"/>
      <c r="M476" s="58"/>
      <c r="N476" s="58"/>
    </row>
    <row r="477" spans="2:14" x14ac:dyDescent="0.25">
      <c r="L477" s="58"/>
      <c r="M477" s="58"/>
      <c r="N477" s="58"/>
    </row>
    <row r="478" spans="2:14" x14ac:dyDescent="0.25">
      <c r="L478" s="58"/>
      <c r="M478" s="58"/>
      <c r="N478" s="58"/>
    </row>
    <row r="479" spans="2:14" x14ac:dyDescent="0.25">
      <c r="L479" s="58"/>
      <c r="M479" s="58"/>
      <c r="N479" s="58"/>
    </row>
    <row r="480" spans="2:14" x14ac:dyDescent="0.25">
      <c r="L480" s="58"/>
      <c r="M480" s="58"/>
      <c r="N480" s="58"/>
    </row>
  </sheetData>
  <sheetProtection algorithmName="SHA-512" hashValue="/ireCVV9EgqVdnnVD+LSraRNJH8t1vM24bMma0uphpITNmHkaGBnx5/vHvLkJgfCCD7aaWByG36MQC6Cj1aNvA==" saltValue="TVZEefsHrUyAx4aNXi12RA==" spinCount="100000" sheet="1" selectLockedCells="1"/>
  <mergeCells count="15">
    <mergeCell ref="B4:C4"/>
    <mergeCell ref="L8:N8"/>
    <mergeCell ref="L42:N42"/>
    <mergeCell ref="L110:N110"/>
    <mergeCell ref="L450:N450"/>
    <mergeCell ref="L76:N76"/>
    <mergeCell ref="L348:N348"/>
    <mergeCell ref="L382:N382"/>
    <mergeCell ref="L416:N416"/>
    <mergeCell ref="L246:N246"/>
    <mergeCell ref="L280:N280"/>
    <mergeCell ref="L314:N314"/>
    <mergeCell ref="L144:N144"/>
    <mergeCell ref="L178:N178"/>
    <mergeCell ref="L212:N212"/>
  </mergeCells>
  <conditionalFormatting sqref="I1:I6">
    <cfRule type="colorScale" priority="465">
      <colorScale>
        <cfvo type="min"/>
        <cfvo type="max"/>
        <color rgb="FFFFEF9C"/>
        <color rgb="FFFF7128"/>
      </colorScale>
    </cfRule>
    <cfRule type="colorScale" priority="466">
      <colorScale>
        <cfvo type="min"/>
        <cfvo type="percentile" val="50"/>
        <cfvo type="max"/>
        <color rgb="FF63BE7B"/>
        <color rgb="FFFFEB84"/>
        <color rgb="FFF8696B"/>
      </colorScale>
    </cfRule>
  </conditionalFormatting>
  <conditionalFormatting sqref="I1:I6">
    <cfRule type="colorScale" priority="464">
      <colorScale>
        <cfvo type="min"/>
        <cfvo type="max"/>
        <color rgb="FFFFEF9C"/>
        <color rgb="FFFF7128"/>
      </colorScale>
    </cfRule>
  </conditionalFormatting>
  <conditionalFormatting sqref="I32:I38">
    <cfRule type="colorScale" priority="462">
      <colorScale>
        <cfvo type="min"/>
        <cfvo type="max"/>
        <color rgb="FFFFEF9C"/>
        <color rgb="FFFF7128"/>
      </colorScale>
    </cfRule>
    <cfRule type="colorScale" priority="463">
      <colorScale>
        <cfvo type="min"/>
        <cfvo type="percentile" val="50"/>
        <cfvo type="max"/>
        <color rgb="FF63BE7B"/>
        <color rgb="FFFFEB84"/>
        <color rgb="FFF8696B"/>
      </colorScale>
    </cfRule>
  </conditionalFormatting>
  <conditionalFormatting sqref="I32:I38">
    <cfRule type="colorScale" priority="461">
      <colorScale>
        <cfvo type="min"/>
        <cfvo type="max"/>
        <color rgb="FFFFEF9C"/>
        <color rgb="FFFF7128"/>
      </colorScale>
    </cfRule>
  </conditionalFormatting>
  <conditionalFormatting sqref="I66:I72">
    <cfRule type="colorScale" priority="459">
      <colorScale>
        <cfvo type="min"/>
        <cfvo type="max"/>
        <color rgb="FFFFEF9C"/>
        <color rgb="FFFF7128"/>
      </colorScale>
    </cfRule>
    <cfRule type="colorScale" priority="460">
      <colorScale>
        <cfvo type="min"/>
        <cfvo type="percentile" val="50"/>
        <cfvo type="max"/>
        <color rgb="FF63BE7B"/>
        <color rgb="FFFFEB84"/>
        <color rgb="FFF8696B"/>
      </colorScale>
    </cfRule>
  </conditionalFormatting>
  <conditionalFormatting sqref="I66:I72">
    <cfRule type="colorScale" priority="458">
      <colorScale>
        <cfvo type="min"/>
        <cfvo type="max"/>
        <color rgb="FFFFEF9C"/>
        <color rgb="FFFF7128"/>
      </colorScale>
    </cfRule>
  </conditionalFormatting>
  <conditionalFormatting sqref="I100:I106">
    <cfRule type="colorScale" priority="456">
      <colorScale>
        <cfvo type="min"/>
        <cfvo type="max"/>
        <color rgb="FFFFEF9C"/>
        <color rgb="FFFF7128"/>
      </colorScale>
    </cfRule>
    <cfRule type="colorScale" priority="457">
      <colorScale>
        <cfvo type="min"/>
        <cfvo type="percentile" val="50"/>
        <cfvo type="max"/>
        <color rgb="FF63BE7B"/>
        <color rgb="FFFFEB84"/>
        <color rgb="FFF8696B"/>
      </colorScale>
    </cfRule>
  </conditionalFormatting>
  <conditionalFormatting sqref="I100:I106">
    <cfRule type="colorScale" priority="455">
      <colorScale>
        <cfvo type="min"/>
        <cfvo type="max"/>
        <color rgb="FFFFEF9C"/>
        <color rgb="FFFF7128"/>
      </colorScale>
    </cfRule>
  </conditionalFormatting>
  <conditionalFormatting sqref="I134:I140">
    <cfRule type="colorScale" priority="453">
      <colorScale>
        <cfvo type="min"/>
        <cfvo type="max"/>
        <color rgb="FFFFEF9C"/>
        <color rgb="FFFF7128"/>
      </colorScale>
    </cfRule>
    <cfRule type="colorScale" priority="454">
      <colorScale>
        <cfvo type="min"/>
        <cfvo type="percentile" val="50"/>
        <cfvo type="max"/>
        <color rgb="FF63BE7B"/>
        <color rgb="FFFFEB84"/>
        <color rgb="FFF8696B"/>
      </colorScale>
    </cfRule>
  </conditionalFormatting>
  <conditionalFormatting sqref="I134:I140">
    <cfRule type="colorScale" priority="452">
      <colorScale>
        <cfvo type="min"/>
        <cfvo type="max"/>
        <color rgb="FFFFEF9C"/>
        <color rgb="FFFF7128"/>
      </colorScale>
    </cfRule>
  </conditionalFormatting>
  <conditionalFormatting sqref="I168:I174">
    <cfRule type="colorScale" priority="450">
      <colorScale>
        <cfvo type="min"/>
        <cfvo type="max"/>
        <color rgb="FFFFEF9C"/>
        <color rgb="FFFF7128"/>
      </colorScale>
    </cfRule>
    <cfRule type="colorScale" priority="451">
      <colorScale>
        <cfvo type="min"/>
        <cfvo type="percentile" val="50"/>
        <cfvo type="max"/>
        <color rgb="FF63BE7B"/>
        <color rgb="FFFFEB84"/>
        <color rgb="FFF8696B"/>
      </colorScale>
    </cfRule>
  </conditionalFormatting>
  <conditionalFormatting sqref="I168:I174">
    <cfRule type="colorScale" priority="449">
      <colorScale>
        <cfvo type="min"/>
        <cfvo type="max"/>
        <color rgb="FFFFEF9C"/>
        <color rgb="FFFF7128"/>
      </colorScale>
    </cfRule>
  </conditionalFormatting>
  <conditionalFormatting sqref="I1:I6 I32:I38">
    <cfRule type="colorScale" priority="444">
      <colorScale>
        <cfvo type="min"/>
        <cfvo type="max"/>
        <color rgb="FFFFEF9C"/>
        <color rgb="FFFF7128"/>
      </colorScale>
    </cfRule>
    <cfRule type="colorScale" priority="445">
      <colorScale>
        <cfvo type="min"/>
        <cfvo type="percentile" val="50"/>
        <cfvo type="max"/>
        <color rgb="FF63BE7B"/>
        <color rgb="FFFFEB84"/>
        <color rgb="FFF8696B"/>
      </colorScale>
    </cfRule>
  </conditionalFormatting>
  <conditionalFormatting sqref="I1:I6 I32:I38">
    <cfRule type="colorScale" priority="443">
      <colorScale>
        <cfvo type="min"/>
        <cfvo type="max"/>
        <color rgb="FFFFEF9C"/>
        <color rgb="FFFF7128"/>
      </colorScale>
    </cfRule>
  </conditionalFormatting>
  <conditionalFormatting sqref="I202:I208">
    <cfRule type="colorScale" priority="441">
      <colorScale>
        <cfvo type="min"/>
        <cfvo type="max"/>
        <color rgb="FFFFEF9C"/>
        <color rgb="FFFF7128"/>
      </colorScale>
    </cfRule>
    <cfRule type="colorScale" priority="442">
      <colorScale>
        <cfvo type="min"/>
        <cfvo type="percentile" val="50"/>
        <cfvo type="max"/>
        <color rgb="FF63BE7B"/>
        <color rgb="FFFFEB84"/>
        <color rgb="FFF8696B"/>
      </colorScale>
    </cfRule>
  </conditionalFormatting>
  <conditionalFormatting sqref="I202:I208">
    <cfRule type="colorScale" priority="440">
      <colorScale>
        <cfvo type="min"/>
        <cfvo type="max"/>
        <color rgb="FFFFEF9C"/>
        <color rgb="FFFF7128"/>
      </colorScale>
    </cfRule>
  </conditionalFormatting>
  <conditionalFormatting sqref="I236:I242">
    <cfRule type="colorScale" priority="438">
      <colorScale>
        <cfvo type="min"/>
        <cfvo type="max"/>
        <color rgb="FFFFEF9C"/>
        <color rgb="FFFF7128"/>
      </colorScale>
    </cfRule>
    <cfRule type="colorScale" priority="439">
      <colorScale>
        <cfvo type="min"/>
        <cfvo type="percentile" val="50"/>
        <cfvo type="max"/>
        <color rgb="FF63BE7B"/>
        <color rgb="FFFFEB84"/>
        <color rgb="FFF8696B"/>
      </colorScale>
    </cfRule>
  </conditionalFormatting>
  <conditionalFormatting sqref="I236:I242">
    <cfRule type="colorScale" priority="437">
      <colorScale>
        <cfvo type="min"/>
        <cfvo type="max"/>
        <color rgb="FFFFEF9C"/>
        <color rgb="FFFF7128"/>
      </colorScale>
    </cfRule>
  </conditionalFormatting>
  <conditionalFormatting sqref="I270:I276">
    <cfRule type="colorScale" priority="435">
      <colorScale>
        <cfvo type="min"/>
        <cfvo type="max"/>
        <color rgb="FFFFEF9C"/>
        <color rgb="FFFF7128"/>
      </colorScale>
    </cfRule>
    <cfRule type="colorScale" priority="436">
      <colorScale>
        <cfvo type="min"/>
        <cfvo type="percentile" val="50"/>
        <cfvo type="max"/>
        <color rgb="FF63BE7B"/>
        <color rgb="FFFFEB84"/>
        <color rgb="FFF8696B"/>
      </colorScale>
    </cfRule>
  </conditionalFormatting>
  <conditionalFormatting sqref="I270:I276">
    <cfRule type="colorScale" priority="434">
      <colorScale>
        <cfvo type="min"/>
        <cfvo type="max"/>
        <color rgb="FFFFEF9C"/>
        <color rgb="FFFF7128"/>
      </colorScale>
    </cfRule>
  </conditionalFormatting>
  <conditionalFormatting sqref="I304:I310">
    <cfRule type="colorScale" priority="432">
      <colorScale>
        <cfvo type="min"/>
        <cfvo type="max"/>
        <color rgb="FFFFEF9C"/>
        <color rgb="FFFF7128"/>
      </colorScale>
    </cfRule>
    <cfRule type="colorScale" priority="433">
      <colorScale>
        <cfvo type="min"/>
        <cfvo type="percentile" val="50"/>
        <cfvo type="max"/>
        <color rgb="FF63BE7B"/>
        <color rgb="FFFFEB84"/>
        <color rgb="FFF8696B"/>
      </colorScale>
    </cfRule>
  </conditionalFormatting>
  <conditionalFormatting sqref="I304:I310">
    <cfRule type="colorScale" priority="431">
      <colorScale>
        <cfvo type="min"/>
        <cfvo type="max"/>
        <color rgb="FFFFEF9C"/>
        <color rgb="FFFF7128"/>
      </colorScale>
    </cfRule>
  </conditionalFormatting>
  <conditionalFormatting sqref="I338:I344">
    <cfRule type="colorScale" priority="429">
      <colorScale>
        <cfvo type="min"/>
        <cfvo type="max"/>
        <color rgb="FFFFEF9C"/>
        <color rgb="FFFF7128"/>
      </colorScale>
    </cfRule>
    <cfRule type="colorScale" priority="430">
      <colorScale>
        <cfvo type="min"/>
        <cfvo type="percentile" val="50"/>
        <cfvo type="max"/>
        <color rgb="FF63BE7B"/>
        <color rgb="FFFFEB84"/>
        <color rgb="FFF8696B"/>
      </colorScale>
    </cfRule>
  </conditionalFormatting>
  <conditionalFormatting sqref="I338:I344">
    <cfRule type="colorScale" priority="428">
      <colorScale>
        <cfvo type="min"/>
        <cfvo type="max"/>
        <color rgb="FFFFEF9C"/>
        <color rgb="FFFF7128"/>
      </colorScale>
    </cfRule>
  </conditionalFormatting>
  <conditionalFormatting sqref="I372:I378">
    <cfRule type="colorScale" priority="426">
      <colorScale>
        <cfvo type="min"/>
        <cfvo type="max"/>
        <color rgb="FFFFEF9C"/>
        <color rgb="FFFF7128"/>
      </colorScale>
    </cfRule>
    <cfRule type="colorScale" priority="427">
      <colorScale>
        <cfvo type="min"/>
        <cfvo type="percentile" val="50"/>
        <cfvo type="max"/>
        <color rgb="FF63BE7B"/>
        <color rgb="FFFFEB84"/>
        <color rgb="FFF8696B"/>
      </colorScale>
    </cfRule>
  </conditionalFormatting>
  <conditionalFormatting sqref="I372:I378">
    <cfRule type="colorScale" priority="425">
      <colorScale>
        <cfvo type="min"/>
        <cfvo type="max"/>
        <color rgb="FFFFEF9C"/>
        <color rgb="FFFF7128"/>
      </colorScale>
    </cfRule>
  </conditionalFormatting>
  <conditionalFormatting sqref="I406:I412">
    <cfRule type="colorScale" priority="423">
      <colorScale>
        <cfvo type="min"/>
        <cfvo type="max"/>
        <color rgb="FFFFEF9C"/>
        <color rgb="FFFF7128"/>
      </colorScale>
    </cfRule>
    <cfRule type="colorScale" priority="424">
      <colorScale>
        <cfvo type="min"/>
        <cfvo type="percentile" val="50"/>
        <cfvo type="max"/>
        <color rgb="FF63BE7B"/>
        <color rgb="FFFFEB84"/>
        <color rgb="FFF8696B"/>
      </colorScale>
    </cfRule>
  </conditionalFormatting>
  <conditionalFormatting sqref="I406:I412">
    <cfRule type="colorScale" priority="422">
      <colorScale>
        <cfvo type="min"/>
        <cfvo type="max"/>
        <color rgb="FFFFEF9C"/>
        <color rgb="FFFF7128"/>
      </colorScale>
    </cfRule>
  </conditionalFormatting>
  <conditionalFormatting sqref="I372">
    <cfRule type="colorScale" priority="414">
      <colorScale>
        <cfvo type="min"/>
        <cfvo type="max"/>
        <color rgb="FFFFEF9C"/>
        <color rgb="FFFF7128"/>
      </colorScale>
    </cfRule>
  </conditionalFormatting>
  <conditionalFormatting sqref="I10:I31">
    <cfRule type="colorScale" priority="413">
      <colorScale>
        <cfvo type="min"/>
        <cfvo type="max"/>
        <color rgb="FFFFEF9C"/>
        <color rgb="FFFF7128"/>
      </colorScale>
    </cfRule>
  </conditionalFormatting>
  <conditionalFormatting sqref="I39:I40">
    <cfRule type="colorScale" priority="96">
      <colorScale>
        <cfvo type="min"/>
        <cfvo type="max"/>
        <color rgb="FFFFEF9C"/>
        <color rgb="FFFF7128"/>
      </colorScale>
    </cfRule>
    <cfRule type="colorScale" priority="97">
      <colorScale>
        <cfvo type="min"/>
        <cfvo type="percentile" val="50"/>
        <cfvo type="max"/>
        <color rgb="FF63BE7B"/>
        <color rgb="FFFFEB84"/>
        <color rgb="FFF8696B"/>
      </colorScale>
    </cfRule>
  </conditionalFormatting>
  <conditionalFormatting sqref="I39:I40">
    <cfRule type="colorScale" priority="95">
      <colorScale>
        <cfvo type="min"/>
        <cfvo type="max"/>
        <color rgb="FFFFEF9C"/>
        <color rgb="FFFF7128"/>
      </colorScale>
    </cfRule>
  </conditionalFormatting>
  <conditionalFormatting sqref="I39:I40">
    <cfRule type="colorScale" priority="93">
      <colorScale>
        <cfvo type="min"/>
        <cfvo type="max"/>
        <color rgb="FFFFEF9C"/>
        <color rgb="FFFF7128"/>
      </colorScale>
    </cfRule>
    <cfRule type="colorScale" priority="94">
      <colorScale>
        <cfvo type="min"/>
        <cfvo type="percentile" val="50"/>
        <cfvo type="max"/>
        <color rgb="FF63BE7B"/>
        <color rgb="FFFFEB84"/>
        <color rgb="FFF8696B"/>
      </colorScale>
    </cfRule>
  </conditionalFormatting>
  <conditionalFormatting sqref="I39:I40">
    <cfRule type="colorScale" priority="92">
      <colorScale>
        <cfvo type="min"/>
        <cfvo type="max"/>
        <color rgb="FFFFEF9C"/>
        <color rgb="FFFF7128"/>
      </colorScale>
    </cfRule>
  </conditionalFormatting>
  <conditionalFormatting sqref="I44:I65">
    <cfRule type="colorScale" priority="91">
      <colorScale>
        <cfvo type="min"/>
        <cfvo type="max"/>
        <color rgb="FFFFEF9C"/>
        <color rgb="FFFF7128"/>
      </colorScale>
    </cfRule>
  </conditionalFormatting>
  <conditionalFormatting sqref="I107:I108">
    <cfRule type="colorScale" priority="89">
      <colorScale>
        <cfvo type="min"/>
        <cfvo type="max"/>
        <color rgb="FFFFEF9C"/>
        <color rgb="FFFF7128"/>
      </colorScale>
    </cfRule>
    <cfRule type="colorScale" priority="90">
      <colorScale>
        <cfvo type="min"/>
        <cfvo type="percentile" val="50"/>
        <cfvo type="max"/>
        <color rgb="FF63BE7B"/>
        <color rgb="FFFFEB84"/>
        <color rgb="FFF8696B"/>
      </colorScale>
    </cfRule>
  </conditionalFormatting>
  <conditionalFormatting sqref="I107:I108">
    <cfRule type="colorScale" priority="88">
      <colorScale>
        <cfvo type="min"/>
        <cfvo type="max"/>
        <color rgb="FFFFEF9C"/>
        <color rgb="FFFF7128"/>
      </colorScale>
    </cfRule>
  </conditionalFormatting>
  <conditionalFormatting sqref="I107:I108">
    <cfRule type="colorScale" priority="86">
      <colorScale>
        <cfvo type="min"/>
        <cfvo type="max"/>
        <color rgb="FFFFEF9C"/>
        <color rgb="FFFF7128"/>
      </colorScale>
    </cfRule>
    <cfRule type="colorScale" priority="87">
      <colorScale>
        <cfvo type="min"/>
        <cfvo type="percentile" val="50"/>
        <cfvo type="max"/>
        <color rgb="FF63BE7B"/>
        <color rgb="FFFFEB84"/>
        <color rgb="FFF8696B"/>
      </colorScale>
    </cfRule>
  </conditionalFormatting>
  <conditionalFormatting sqref="I107:I108">
    <cfRule type="colorScale" priority="85">
      <colorScale>
        <cfvo type="min"/>
        <cfvo type="max"/>
        <color rgb="FFFFEF9C"/>
        <color rgb="FFFF7128"/>
      </colorScale>
    </cfRule>
  </conditionalFormatting>
  <conditionalFormatting sqref="I141:I142">
    <cfRule type="colorScale" priority="82">
      <colorScale>
        <cfvo type="min"/>
        <cfvo type="max"/>
        <color rgb="FFFFEF9C"/>
        <color rgb="FFFF7128"/>
      </colorScale>
    </cfRule>
    <cfRule type="colorScale" priority="83">
      <colorScale>
        <cfvo type="min"/>
        <cfvo type="percentile" val="50"/>
        <cfvo type="max"/>
        <color rgb="FF63BE7B"/>
        <color rgb="FFFFEB84"/>
        <color rgb="FFF8696B"/>
      </colorScale>
    </cfRule>
  </conditionalFormatting>
  <conditionalFormatting sqref="I141:I142">
    <cfRule type="colorScale" priority="81">
      <colorScale>
        <cfvo type="min"/>
        <cfvo type="max"/>
        <color rgb="FFFFEF9C"/>
        <color rgb="FFFF7128"/>
      </colorScale>
    </cfRule>
  </conditionalFormatting>
  <conditionalFormatting sqref="I141:I142">
    <cfRule type="colorScale" priority="79">
      <colorScale>
        <cfvo type="min"/>
        <cfvo type="max"/>
        <color rgb="FFFFEF9C"/>
        <color rgb="FFFF7128"/>
      </colorScale>
    </cfRule>
    <cfRule type="colorScale" priority="80">
      <colorScale>
        <cfvo type="min"/>
        <cfvo type="percentile" val="50"/>
        <cfvo type="max"/>
        <color rgb="FF63BE7B"/>
        <color rgb="FFFFEB84"/>
        <color rgb="FFF8696B"/>
      </colorScale>
    </cfRule>
  </conditionalFormatting>
  <conditionalFormatting sqref="I141:I142">
    <cfRule type="colorScale" priority="78">
      <colorScale>
        <cfvo type="min"/>
        <cfvo type="max"/>
        <color rgb="FFFFEF9C"/>
        <color rgb="FFFF7128"/>
      </colorScale>
    </cfRule>
  </conditionalFormatting>
  <conditionalFormatting sqref="I146:I167">
    <cfRule type="colorScale" priority="77">
      <colorScale>
        <cfvo type="min"/>
        <cfvo type="max"/>
        <color rgb="FFFFEF9C"/>
        <color rgb="FFFF7128"/>
      </colorScale>
    </cfRule>
  </conditionalFormatting>
  <conditionalFormatting sqref="I175:I176">
    <cfRule type="colorScale" priority="75">
      <colorScale>
        <cfvo type="min"/>
        <cfvo type="max"/>
        <color rgb="FFFFEF9C"/>
        <color rgb="FFFF7128"/>
      </colorScale>
    </cfRule>
    <cfRule type="colorScale" priority="76">
      <colorScale>
        <cfvo type="min"/>
        <cfvo type="percentile" val="50"/>
        <cfvo type="max"/>
        <color rgb="FF63BE7B"/>
        <color rgb="FFFFEB84"/>
        <color rgb="FFF8696B"/>
      </colorScale>
    </cfRule>
  </conditionalFormatting>
  <conditionalFormatting sqref="I175:I176">
    <cfRule type="colorScale" priority="74">
      <colorScale>
        <cfvo type="min"/>
        <cfvo type="max"/>
        <color rgb="FFFFEF9C"/>
        <color rgb="FFFF7128"/>
      </colorScale>
    </cfRule>
  </conditionalFormatting>
  <conditionalFormatting sqref="I175:I176">
    <cfRule type="colorScale" priority="72">
      <colorScale>
        <cfvo type="min"/>
        <cfvo type="max"/>
        <color rgb="FFFFEF9C"/>
        <color rgb="FFFF7128"/>
      </colorScale>
    </cfRule>
    <cfRule type="colorScale" priority="73">
      <colorScale>
        <cfvo type="min"/>
        <cfvo type="percentile" val="50"/>
        <cfvo type="max"/>
        <color rgb="FF63BE7B"/>
        <color rgb="FFFFEB84"/>
        <color rgb="FFF8696B"/>
      </colorScale>
    </cfRule>
  </conditionalFormatting>
  <conditionalFormatting sqref="I175:I176">
    <cfRule type="colorScale" priority="71">
      <colorScale>
        <cfvo type="min"/>
        <cfvo type="max"/>
        <color rgb="FFFFEF9C"/>
        <color rgb="FFFF7128"/>
      </colorScale>
    </cfRule>
  </conditionalFormatting>
  <conditionalFormatting sqref="I180:I201">
    <cfRule type="colorScale" priority="70">
      <colorScale>
        <cfvo type="min"/>
        <cfvo type="max"/>
        <color rgb="FFFFEF9C"/>
        <color rgb="FFFF7128"/>
      </colorScale>
    </cfRule>
  </conditionalFormatting>
  <conditionalFormatting sqref="I209:I210">
    <cfRule type="colorScale" priority="68">
      <colorScale>
        <cfvo type="min"/>
        <cfvo type="max"/>
        <color rgb="FFFFEF9C"/>
        <color rgb="FFFF7128"/>
      </colorScale>
    </cfRule>
    <cfRule type="colorScale" priority="69">
      <colorScale>
        <cfvo type="min"/>
        <cfvo type="percentile" val="50"/>
        <cfvo type="max"/>
        <color rgb="FF63BE7B"/>
        <color rgb="FFFFEB84"/>
        <color rgb="FFF8696B"/>
      </colorScale>
    </cfRule>
  </conditionalFormatting>
  <conditionalFormatting sqref="I209:I210">
    <cfRule type="colorScale" priority="67">
      <colorScale>
        <cfvo type="min"/>
        <cfvo type="max"/>
        <color rgb="FFFFEF9C"/>
        <color rgb="FFFF7128"/>
      </colorScale>
    </cfRule>
  </conditionalFormatting>
  <conditionalFormatting sqref="I209:I210">
    <cfRule type="colorScale" priority="65">
      <colorScale>
        <cfvo type="min"/>
        <cfvo type="max"/>
        <color rgb="FFFFEF9C"/>
        <color rgb="FFFF7128"/>
      </colorScale>
    </cfRule>
    <cfRule type="colorScale" priority="66">
      <colorScale>
        <cfvo type="min"/>
        <cfvo type="percentile" val="50"/>
        <cfvo type="max"/>
        <color rgb="FF63BE7B"/>
        <color rgb="FFFFEB84"/>
        <color rgb="FFF8696B"/>
      </colorScale>
    </cfRule>
  </conditionalFormatting>
  <conditionalFormatting sqref="I209:I210">
    <cfRule type="colorScale" priority="64">
      <colorScale>
        <cfvo type="min"/>
        <cfvo type="max"/>
        <color rgb="FFFFEF9C"/>
        <color rgb="FFFF7128"/>
      </colorScale>
    </cfRule>
  </conditionalFormatting>
  <conditionalFormatting sqref="I214:I235">
    <cfRule type="colorScale" priority="63">
      <colorScale>
        <cfvo type="min"/>
        <cfvo type="max"/>
        <color rgb="FFFFEF9C"/>
        <color rgb="FFFF7128"/>
      </colorScale>
    </cfRule>
  </conditionalFormatting>
  <conditionalFormatting sqref="I243:I244">
    <cfRule type="colorScale" priority="61">
      <colorScale>
        <cfvo type="min"/>
        <cfvo type="max"/>
        <color rgb="FFFFEF9C"/>
        <color rgb="FFFF7128"/>
      </colorScale>
    </cfRule>
    <cfRule type="colorScale" priority="62">
      <colorScale>
        <cfvo type="min"/>
        <cfvo type="percentile" val="50"/>
        <cfvo type="max"/>
        <color rgb="FF63BE7B"/>
        <color rgb="FFFFEB84"/>
        <color rgb="FFF8696B"/>
      </colorScale>
    </cfRule>
  </conditionalFormatting>
  <conditionalFormatting sqref="I243:I244">
    <cfRule type="colorScale" priority="60">
      <colorScale>
        <cfvo type="min"/>
        <cfvo type="max"/>
        <color rgb="FFFFEF9C"/>
        <color rgb="FFFF7128"/>
      </colorScale>
    </cfRule>
  </conditionalFormatting>
  <conditionalFormatting sqref="I243:I244">
    <cfRule type="colorScale" priority="58">
      <colorScale>
        <cfvo type="min"/>
        <cfvo type="max"/>
        <color rgb="FFFFEF9C"/>
        <color rgb="FFFF7128"/>
      </colorScale>
    </cfRule>
    <cfRule type="colorScale" priority="59">
      <colorScale>
        <cfvo type="min"/>
        <cfvo type="percentile" val="50"/>
        <cfvo type="max"/>
        <color rgb="FF63BE7B"/>
        <color rgb="FFFFEB84"/>
        <color rgb="FFF8696B"/>
      </colorScale>
    </cfRule>
  </conditionalFormatting>
  <conditionalFormatting sqref="I243:I244">
    <cfRule type="colorScale" priority="57">
      <colorScale>
        <cfvo type="min"/>
        <cfvo type="max"/>
        <color rgb="FFFFEF9C"/>
        <color rgb="FFFF7128"/>
      </colorScale>
    </cfRule>
  </conditionalFormatting>
  <conditionalFormatting sqref="I277:I278">
    <cfRule type="colorScale" priority="54">
      <colorScale>
        <cfvo type="min"/>
        <cfvo type="max"/>
        <color rgb="FFFFEF9C"/>
        <color rgb="FFFF7128"/>
      </colorScale>
    </cfRule>
    <cfRule type="colorScale" priority="55">
      <colorScale>
        <cfvo type="min"/>
        <cfvo type="percentile" val="50"/>
        <cfvo type="max"/>
        <color rgb="FF63BE7B"/>
        <color rgb="FFFFEB84"/>
        <color rgb="FFF8696B"/>
      </colorScale>
    </cfRule>
  </conditionalFormatting>
  <conditionalFormatting sqref="I277:I278">
    <cfRule type="colorScale" priority="53">
      <colorScale>
        <cfvo type="min"/>
        <cfvo type="max"/>
        <color rgb="FFFFEF9C"/>
        <color rgb="FFFF7128"/>
      </colorScale>
    </cfRule>
  </conditionalFormatting>
  <conditionalFormatting sqref="I277:I278">
    <cfRule type="colorScale" priority="51">
      <colorScale>
        <cfvo type="min"/>
        <cfvo type="max"/>
        <color rgb="FFFFEF9C"/>
        <color rgb="FFFF7128"/>
      </colorScale>
    </cfRule>
    <cfRule type="colorScale" priority="52">
      <colorScale>
        <cfvo type="min"/>
        <cfvo type="percentile" val="50"/>
        <cfvo type="max"/>
        <color rgb="FF63BE7B"/>
        <color rgb="FFFFEB84"/>
        <color rgb="FFF8696B"/>
      </colorScale>
    </cfRule>
  </conditionalFormatting>
  <conditionalFormatting sqref="I277:I278">
    <cfRule type="colorScale" priority="50">
      <colorScale>
        <cfvo type="min"/>
        <cfvo type="max"/>
        <color rgb="FFFFEF9C"/>
        <color rgb="FFFF7128"/>
      </colorScale>
    </cfRule>
  </conditionalFormatting>
  <conditionalFormatting sqref="I311:I312">
    <cfRule type="colorScale" priority="47">
      <colorScale>
        <cfvo type="min"/>
        <cfvo type="max"/>
        <color rgb="FFFFEF9C"/>
        <color rgb="FFFF7128"/>
      </colorScale>
    </cfRule>
    <cfRule type="colorScale" priority="48">
      <colorScale>
        <cfvo type="min"/>
        <cfvo type="percentile" val="50"/>
        <cfvo type="max"/>
        <color rgb="FF63BE7B"/>
        <color rgb="FFFFEB84"/>
        <color rgb="FFF8696B"/>
      </colorScale>
    </cfRule>
  </conditionalFormatting>
  <conditionalFormatting sqref="I311:I312">
    <cfRule type="colorScale" priority="46">
      <colorScale>
        <cfvo type="min"/>
        <cfvo type="max"/>
        <color rgb="FFFFEF9C"/>
        <color rgb="FFFF7128"/>
      </colorScale>
    </cfRule>
  </conditionalFormatting>
  <conditionalFormatting sqref="I311:I312">
    <cfRule type="colorScale" priority="44">
      <colorScale>
        <cfvo type="min"/>
        <cfvo type="max"/>
        <color rgb="FFFFEF9C"/>
        <color rgb="FFFF7128"/>
      </colorScale>
    </cfRule>
    <cfRule type="colorScale" priority="45">
      <colorScale>
        <cfvo type="min"/>
        <cfvo type="percentile" val="50"/>
        <cfvo type="max"/>
        <color rgb="FF63BE7B"/>
        <color rgb="FFFFEB84"/>
        <color rgb="FFF8696B"/>
      </colorScale>
    </cfRule>
  </conditionalFormatting>
  <conditionalFormatting sqref="I311:I312">
    <cfRule type="colorScale" priority="43">
      <colorScale>
        <cfvo type="min"/>
        <cfvo type="max"/>
        <color rgb="FFFFEF9C"/>
        <color rgb="FFFF7128"/>
      </colorScale>
    </cfRule>
  </conditionalFormatting>
  <conditionalFormatting sqref="I316:I337">
    <cfRule type="colorScale" priority="42">
      <colorScale>
        <cfvo type="min"/>
        <cfvo type="max"/>
        <color rgb="FFFFEF9C"/>
        <color rgb="FFFF7128"/>
      </colorScale>
    </cfRule>
  </conditionalFormatting>
  <conditionalFormatting sqref="I345:I346">
    <cfRule type="colorScale" priority="40">
      <colorScale>
        <cfvo type="min"/>
        <cfvo type="max"/>
        <color rgb="FFFFEF9C"/>
        <color rgb="FFFF7128"/>
      </colorScale>
    </cfRule>
    <cfRule type="colorScale" priority="41">
      <colorScale>
        <cfvo type="min"/>
        <cfvo type="percentile" val="50"/>
        <cfvo type="max"/>
        <color rgb="FF63BE7B"/>
        <color rgb="FFFFEB84"/>
        <color rgb="FFF8696B"/>
      </colorScale>
    </cfRule>
  </conditionalFormatting>
  <conditionalFormatting sqref="I345:I346">
    <cfRule type="colorScale" priority="39">
      <colorScale>
        <cfvo type="min"/>
        <cfvo type="max"/>
        <color rgb="FFFFEF9C"/>
        <color rgb="FFFF7128"/>
      </colorScale>
    </cfRule>
  </conditionalFormatting>
  <conditionalFormatting sqref="I345:I346">
    <cfRule type="colorScale" priority="37">
      <colorScale>
        <cfvo type="min"/>
        <cfvo type="max"/>
        <color rgb="FFFFEF9C"/>
        <color rgb="FFFF7128"/>
      </colorScale>
    </cfRule>
    <cfRule type="colorScale" priority="38">
      <colorScale>
        <cfvo type="min"/>
        <cfvo type="percentile" val="50"/>
        <cfvo type="max"/>
        <color rgb="FF63BE7B"/>
        <color rgb="FFFFEB84"/>
        <color rgb="FFF8696B"/>
      </colorScale>
    </cfRule>
  </conditionalFormatting>
  <conditionalFormatting sqref="I345:I346">
    <cfRule type="colorScale" priority="36">
      <colorScale>
        <cfvo type="min"/>
        <cfvo type="max"/>
        <color rgb="FFFFEF9C"/>
        <color rgb="FFFF7128"/>
      </colorScale>
    </cfRule>
  </conditionalFormatting>
  <conditionalFormatting sqref="I350:I371">
    <cfRule type="colorScale" priority="35">
      <colorScale>
        <cfvo type="min"/>
        <cfvo type="max"/>
        <color rgb="FFFFEF9C"/>
        <color rgb="FFFF7128"/>
      </colorScale>
    </cfRule>
  </conditionalFormatting>
  <conditionalFormatting sqref="I379:I380">
    <cfRule type="colorScale" priority="33">
      <colorScale>
        <cfvo type="min"/>
        <cfvo type="max"/>
        <color rgb="FFFFEF9C"/>
        <color rgb="FFFF7128"/>
      </colorScale>
    </cfRule>
    <cfRule type="colorScale" priority="34">
      <colorScale>
        <cfvo type="min"/>
        <cfvo type="percentile" val="50"/>
        <cfvo type="max"/>
        <color rgb="FF63BE7B"/>
        <color rgb="FFFFEB84"/>
        <color rgb="FFF8696B"/>
      </colorScale>
    </cfRule>
  </conditionalFormatting>
  <conditionalFormatting sqref="I379:I380">
    <cfRule type="colorScale" priority="32">
      <colorScale>
        <cfvo type="min"/>
        <cfvo type="max"/>
        <color rgb="FFFFEF9C"/>
        <color rgb="FFFF7128"/>
      </colorScale>
    </cfRule>
  </conditionalFormatting>
  <conditionalFormatting sqref="I379:I380">
    <cfRule type="colorScale" priority="30">
      <colorScale>
        <cfvo type="min"/>
        <cfvo type="max"/>
        <color rgb="FFFFEF9C"/>
        <color rgb="FFFF7128"/>
      </colorScale>
    </cfRule>
    <cfRule type="colorScale" priority="31">
      <colorScale>
        <cfvo type="min"/>
        <cfvo type="percentile" val="50"/>
        <cfvo type="max"/>
        <color rgb="FF63BE7B"/>
        <color rgb="FFFFEB84"/>
        <color rgb="FFF8696B"/>
      </colorScale>
    </cfRule>
  </conditionalFormatting>
  <conditionalFormatting sqref="I379:I380">
    <cfRule type="colorScale" priority="29">
      <colorScale>
        <cfvo type="min"/>
        <cfvo type="max"/>
        <color rgb="FFFFEF9C"/>
        <color rgb="FFFF7128"/>
      </colorScale>
    </cfRule>
  </conditionalFormatting>
  <conditionalFormatting sqref="I384:I405">
    <cfRule type="colorScale" priority="28">
      <colorScale>
        <cfvo type="min"/>
        <cfvo type="max"/>
        <color rgb="FFFFEF9C"/>
        <color rgb="FFFF7128"/>
      </colorScale>
    </cfRule>
  </conditionalFormatting>
  <conditionalFormatting sqref="I413:I414">
    <cfRule type="colorScale" priority="26">
      <colorScale>
        <cfvo type="min"/>
        <cfvo type="max"/>
        <color rgb="FFFFEF9C"/>
        <color rgb="FFFF7128"/>
      </colorScale>
    </cfRule>
    <cfRule type="colorScale" priority="27">
      <colorScale>
        <cfvo type="min"/>
        <cfvo type="percentile" val="50"/>
        <cfvo type="max"/>
        <color rgb="FF63BE7B"/>
        <color rgb="FFFFEB84"/>
        <color rgb="FFF8696B"/>
      </colorScale>
    </cfRule>
  </conditionalFormatting>
  <conditionalFormatting sqref="I413:I414">
    <cfRule type="colorScale" priority="25">
      <colorScale>
        <cfvo type="min"/>
        <cfvo type="max"/>
        <color rgb="FFFFEF9C"/>
        <color rgb="FFFF7128"/>
      </colorScale>
    </cfRule>
  </conditionalFormatting>
  <conditionalFormatting sqref="I413:I414">
    <cfRule type="colorScale" priority="23">
      <colorScale>
        <cfvo type="min"/>
        <cfvo type="max"/>
        <color rgb="FFFFEF9C"/>
        <color rgb="FFFF7128"/>
      </colorScale>
    </cfRule>
    <cfRule type="colorScale" priority="24">
      <colorScale>
        <cfvo type="min"/>
        <cfvo type="percentile" val="50"/>
        <cfvo type="max"/>
        <color rgb="FF63BE7B"/>
        <color rgb="FFFFEB84"/>
        <color rgb="FFF8696B"/>
      </colorScale>
    </cfRule>
  </conditionalFormatting>
  <conditionalFormatting sqref="I413:I414">
    <cfRule type="colorScale" priority="22">
      <colorScale>
        <cfvo type="min"/>
        <cfvo type="max"/>
        <color rgb="FFFFEF9C"/>
        <color rgb="FFFF7128"/>
      </colorScale>
    </cfRule>
  </conditionalFormatting>
  <conditionalFormatting sqref="I418:I439">
    <cfRule type="colorScale" priority="21">
      <colorScale>
        <cfvo type="min"/>
        <cfvo type="max"/>
        <color rgb="FFFFEF9C"/>
        <color rgb="FFFF7128"/>
      </colorScale>
    </cfRule>
  </conditionalFormatting>
  <conditionalFormatting sqref="I447:I448">
    <cfRule type="colorScale" priority="19">
      <colorScale>
        <cfvo type="min"/>
        <cfvo type="max"/>
        <color rgb="FFFFEF9C"/>
        <color rgb="FFFF7128"/>
      </colorScale>
    </cfRule>
    <cfRule type="colorScale" priority="20">
      <colorScale>
        <cfvo type="min"/>
        <cfvo type="percentile" val="50"/>
        <cfvo type="max"/>
        <color rgb="FF63BE7B"/>
        <color rgb="FFFFEB84"/>
        <color rgb="FFF8696B"/>
      </colorScale>
    </cfRule>
  </conditionalFormatting>
  <conditionalFormatting sqref="I447:I448">
    <cfRule type="colorScale" priority="18">
      <colorScale>
        <cfvo type="min"/>
        <cfvo type="max"/>
        <color rgb="FFFFEF9C"/>
        <color rgb="FFFF7128"/>
      </colorScale>
    </cfRule>
  </conditionalFormatting>
  <conditionalFormatting sqref="I447:I448">
    <cfRule type="colorScale" priority="16">
      <colorScale>
        <cfvo type="min"/>
        <cfvo type="max"/>
        <color rgb="FFFFEF9C"/>
        <color rgb="FFFF7128"/>
      </colorScale>
    </cfRule>
    <cfRule type="colorScale" priority="17">
      <colorScale>
        <cfvo type="min"/>
        <cfvo type="percentile" val="50"/>
        <cfvo type="max"/>
        <color rgb="FF63BE7B"/>
        <color rgb="FFFFEB84"/>
        <color rgb="FFF8696B"/>
      </colorScale>
    </cfRule>
  </conditionalFormatting>
  <conditionalFormatting sqref="I447:I448">
    <cfRule type="colorScale" priority="15">
      <colorScale>
        <cfvo type="min"/>
        <cfvo type="max"/>
        <color rgb="FFFFEF9C"/>
        <color rgb="FFFF7128"/>
      </colorScale>
    </cfRule>
  </conditionalFormatting>
  <conditionalFormatting sqref="I452:I473">
    <cfRule type="colorScale" priority="14">
      <colorScale>
        <cfvo type="min"/>
        <cfvo type="max"/>
        <color rgb="FFFFEF9C"/>
        <color rgb="FFFF7128"/>
      </colorScale>
    </cfRule>
  </conditionalFormatting>
  <conditionalFormatting sqref="I283:I303">
    <cfRule type="colorScale" priority="13">
      <colorScale>
        <cfvo type="min"/>
        <cfvo type="max"/>
        <color rgb="FFFFEF9C"/>
        <color rgb="FFFF7128"/>
      </colorScale>
    </cfRule>
  </conditionalFormatting>
  <conditionalFormatting sqref="I73:I74">
    <cfRule type="colorScale" priority="11">
      <colorScale>
        <cfvo type="min"/>
        <cfvo type="max"/>
        <color rgb="FFFFEF9C"/>
        <color rgb="FFFF7128"/>
      </colorScale>
    </cfRule>
    <cfRule type="colorScale" priority="12">
      <colorScale>
        <cfvo type="min"/>
        <cfvo type="percentile" val="50"/>
        <cfvo type="max"/>
        <color rgb="FF63BE7B"/>
        <color rgb="FFFFEB84"/>
        <color rgb="FFF8696B"/>
      </colorScale>
    </cfRule>
  </conditionalFormatting>
  <conditionalFormatting sqref="I73:I74">
    <cfRule type="colorScale" priority="10">
      <colorScale>
        <cfvo type="min"/>
        <cfvo type="max"/>
        <color rgb="FFFFEF9C"/>
        <color rgb="FFFF7128"/>
      </colorScale>
    </cfRule>
  </conditionalFormatting>
  <conditionalFormatting sqref="I73:I74">
    <cfRule type="colorScale" priority="8">
      <colorScale>
        <cfvo type="min"/>
        <cfvo type="max"/>
        <color rgb="FFFFEF9C"/>
        <color rgb="FFFF7128"/>
      </colorScale>
    </cfRule>
    <cfRule type="colorScale" priority="9">
      <colorScale>
        <cfvo type="min"/>
        <cfvo type="percentile" val="50"/>
        <cfvo type="max"/>
        <color rgb="FF63BE7B"/>
        <color rgb="FFFFEB84"/>
        <color rgb="FFF8696B"/>
      </colorScale>
    </cfRule>
  </conditionalFormatting>
  <conditionalFormatting sqref="I73:I74">
    <cfRule type="colorScale" priority="7">
      <colorScale>
        <cfvo type="min"/>
        <cfvo type="max"/>
        <color rgb="FFFFEF9C"/>
        <color rgb="FFFF7128"/>
      </colorScale>
    </cfRule>
  </conditionalFormatting>
  <conditionalFormatting sqref="I78:I99">
    <cfRule type="colorScale" priority="6">
      <colorScale>
        <cfvo type="min"/>
        <cfvo type="max"/>
        <color rgb="FFFFEF9C"/>
        <color rgb="FFFF7128"/>
      </colorScale>
    </cfRule>
  </conditionalFormatting>
  <conditionalFormatting sqref="I282">
    <cfRule type="colorScale" priority="5">
      <colorScale>
        <cfvo type="min"/>
        <cfvo type="max"/>
        <color rgb="FFFFEF9C"/>
        <color rgb="FFFF7128"/>
      </colorScale>
    </cfRule>
  </conditionalFormatting>
  <conditionalFormatting sqref="I248:I269">
    <cfRule type="colorScale" priority="3">
      <colorScale>
        <cfvo type="min"/>
        <cfvo type="max"/>
        <color rgb="FFFFEF9C"/>
        <color rgb="FFFF7128"/>
      </colorScale>
    </cfRule>
  </conditionalFormatting>
  <conditionalFormatting sqref="I112:I133">
    <cfRule type="colorScale" priority="1">
      <colorScale>
        <cfvo type="min"/>
        <cfvo type="max"/>
        <color rgb="FFFFEF9C"/>
        <color rgb="FFFF7128"/>
      </colorScale>
    </cfRule>
  </conditionalFormatting>
  <dataValidations count="1">
    <dataValidation type="list" allowBlank="1" showInputMessage="1" showErrorMessage="1" sqref="C1:C2 K1:K2" xr:uid="{00000000-0002-0000-0900-000000000000}">
      <formula1>Component</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'Converter Availability Calcs'!$B$44:$B$64</xm:f>
          </x14:formula1>
          <xm:sqref>C418:C439 C384:C405 C350:C371 C316:C337 C282:C303 C248:C269 C214:C235 C180:C201 C146:C167 C112:C133 C78:C99 C44:C65 C10:C31 C452:C473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D2FFC55BDA89434CA99C362D8FF65B54" ma:contentTypeVersion="12" ma:contentTypeDescription="Select Content Type from drop-down above" ma:contentTypeScope="" ma:versionID="7768e7cd6841ea7ed5d9bc48752fb20d">
  <xsd:schema xmlns:xsd="http://www.w3.org/2001/XMLSchema" xmlns:xs="http://www.w3.org/2001/XMLSchema" xmlns:p="http://schemas.microsoft.com/office/2006/metadata/properties" xmlns:ns2="eecedeb9-13b3-4e62-b003-046c92e1668a" xmlns:ns3="631298fc-6a88-4548-b7d9-3b164918c4a3" targetNamespace="http://schemas.microsoft.com/office/2006/metadata/properties" ma:root="true" ma:fieldsID="09f8c585b765c7fb86ba12b0058d49a6" ns2:_="" ns3:_="">
    <xsd:import namespace="eecedeb9-13b3-4e62-b003-046c92e1668a"/>
    <xsd:import namespace="631298fc-6a88-4548-b7d9-3b164918c4a3"/>
    <xsd:element name="properties">
      <xsd:complexType>
        <xsd:sequence>
          <xsd:element name="documentManagement">
            <xsd:complexType>
              <xsd:all>
                <xsd:element ref="ns2:Select_x0020_Content_x0020_Type_x0020_Above" minOccurs="0"/>
                <xsd:element ref="ns3: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cedeb9-13b3-4e62-b003-046c92e1668a"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ca9306fc-8436-45f0-b931-e34f519be3a3" ContentTypeId="0x01010032640DAD0EFF63499F40C6F300FF9AAD"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elect_x0020_Content_x0020_Type_x0020_Above xmlns="eecedeb9-13b3-4e62-b003-046c92e1668a" xsi:nil="true"/>
    <Classification xmlns="631298fc-6a88-4548-b7d9-3b164918c4a3">Unclassified</Classification>
    <Descriptor xmlns="eecedeb9-13b3-4e62-b003-046c92e1668a" xsi:nil="true"/>
  </documentManagement>
</p:properties>
</file>

<file path=customXml/itemProps1.xml><?xml version="1.0" encoding="utf-8"?>
<ds:datastoreItem xmlns:ds="http://schemas.openxmlformats.org/officeDocument/2006/customXml" ds:itemID="{87A2478D-05A6-4C76-BB7F-E34FDA916DE5}"/>
</file>

<file path=customXml/itemProps2.xml><?xml version="1.0" encoding="utf-8"?>
<ds:datastoreItem xmlns:ds="http://schemas.openxmlformats.org/officeDocument/2006/customXml" ds:itemID="{8E8007CA-9C14-49FC-83FC-AE293C381A2A}"/>
</file>

<file path=customXml/itemProps3.xml><?xml version="1.0" encoding="utf-8"?>
<ds:datastoreItem xmlns:ds="http://schemas.openxmlformats.org/officeDocument/2006/customXml" ds:itemID="{C76AC3BC-13DD-404A-A30D-E1976ABD5D35}"/>
</file>

<file path=customXml/itemProps4.xml><?xml version="1.0" encoding="utf-8"?>
<ds:datastoreItem xmlns:ds="http://schemas.openxmlformats.org/officeDocument/2006/customXml" ds:itemID="{DC22FE8C-E513-4D2B-9893-291FD41293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Cover</vt:lpstr>
      <vt:lpstr>Assumptions and Data sources</vt:lpstr>
      <vt:lpstr>Model map</vt:lpstr>
      <vt:lpstr>NeuConnect Base</vt:lpstr>
      <vt:lpstr>Example Project</vt:lpstr>
      <vt:lpstr>Converter Availability Calcs</vt:lpstr>
      <vt:lpstr>Cable Availability Calcs</vt:lpstr>
      <vt:lpstr>Other Component Database</vt:lpstr>
      <vt:lpstr>Converter Components Database</vt:lpstr>
      <vt:lpstr>ac</vt:lpstr>
      <vt:lpstr>asset_class</vt:lpstr>
      <vt:lpstr>'Example Project'!Asset_Classes</vt:lpstr>
      <vt:lpstr>'NeuConnect Base'!Asset_Classes</vt:lpstr>
      <vt:lpstr>Burial_Depth</vt:lpstr>
      <vt:lpstr>Cable_Bundling</vt:lpstr>
      <vt:lpstr>Cable_Name</vt:lpstr>
      <vt:lpstr>Cable_Types</vt:lpstr>
      <vt:lpstr>Component</vt:lpstr>
      <vt:lpstr>Converter_arrangement</vt:lpstr>
      <vt:lpstr>Converters</vt:lpstr>
      <vt:lpstr>Failure_Range</vt:lpstr>
      <vt:lpstr>Installation_Risk</vt:lpstr>
      <vt:lpstr>OTHER</vt:lpstr>
      <vt:lpstr>Cover!Print_Area</vt:lpstr>
      <vt:lpstr>Cover!Print_Titles</vt:lpstr>
    </vt:vector>
  </TitlesOfParts>
  <Company>Sinclair Knight Merz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Kieran.Davis@ghd.com</dc:creator>
  <cp:lastModifiedBy>Paul Rollings</cp:lastModifiedBy>
  <cp:lastPrinted>2010-05-20T13:41:22Z</cp:lastPrinted>
  <dcterms:created xsi:type="dcterms:W3CDTF">2010-02-23T15:55:32Z</dcterms:created>
  <dcterms:modified xsi:type="dcterms:W3CDTF">2021-04-07T14:18:28Z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0x01010032640DAD0EFF63499F40C6F300FF9AAD00D2FFC55BDA89434CA99C362D8FF65B54</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ies>
</file>