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tables/table2.xml" ContentType="application/vnd.openxmlformats-officedocument.spreadsheetml.tab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xml" ContentType="application/vnd.openxmlformats-officedocument.themeOverrid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xml" ContentType="application/vnd.openxmlformats-officedocument.themeOverrid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xml" ContentType="application/vnd.openxmlformats-officedocument.themeOverrid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4.xml" ContentType="application/vnd.openxmlformats-officedocument.themeOverrid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5.xml" ContentType="application/vnd.openxmlformats-officedocument.themeOverrid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6.xml" ContentType="application/vnd.openxmlformats-officedocument.themeOverride+xml"/>
  <Override PartName="/xl/drawings/drawing31.xml" ContentType="application/vnd.openxmlformats-officedocument.drawing+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7.xml" ContentType="application/vnd.openxmlformats-officedocument.themeOverrid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8.xml" ContentType="application/vnd.openxmlformats-officedocument.themeOverrid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9.xml" ContentType="application/vnd.openxmlformats-officedocument.themeOverrid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0.xml" ContentType="application/vnd.openxmlformats-officedocument.themeOverrid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1.xml" ContentType="application/vnd.openxmlformats-officedocument.themeOverride+xml"/>
  <Override PartName="/xl/drawings/drawing33.xml" ContentType="application/vnd.openxmlformats-officedocument.drawing+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2.xml" ContentType="application/vnd.openxmlformats-officedocument.themeOverrid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3.xml" ContentType="application/vnd.openxmlformats-officedocument.themeOverrid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4.xml" ContentType="application/vnd.openxmlformats-officedocument.themeOverrid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5.xml" ContentType="application/vnd.openxmlformats-officedocument.themeOverrid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6.xml" ContentType="application/vnd.openxmlformats-officedocument.themeOverrid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7.xml" ContentType="application/vnd.openxmlformats-officedocument.themeOverrid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8.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8.xml" ContentType="application/vnd.openxmlformats-officedocument.drawing+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1.xml" ContentType="application/vnd.openxmlformats-officedocument.drawing+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hidePivotFieldList="1" defaultThemeVersion="166925"/>
  <xr:revisionPtr revIDLastSave="0" documentId="8_{F84EEDE5-1909-4C5B-A9DE-B73AC02337A9}" xr6:coauthVersionLast="47" xr6:coauthVersionMax="47" xr10:uidLastSave="{00000000-0000-0000-0000-000000000000}"/>
  <bookViews>
    <workbookView xWindow="-110" yWindow="-110" windowWidth="19420" windowHeight="10420" tabRatio="772" xr2:uid="{9541CE46-AB32-4248-A7B4-CC3BFD7DB5E0}"/>
  </bookViews>
  <sheets>
    <sheet name="Introduction" sheetId="9" r:id="rId1"/>
    <sheet name="Table 2.1" sheetId="46" r:id="rId2"/>
    <sheet name="Fig 2.1 &amp; 2.2" sheetId="35" r:id="rId3"/>
    <sheet name="Fig 2.3" sheetId="2" r:id="rId4"/>
    <sheet name="Fig 2.4" sheetId="36" r:id="rId5"/>
    <sheet name="Table 2.2" sheetId="47" r:id="rId6"/>
    <sheet name="Table 3.1" sheetId="48" r:id="rId7"/>
    <sheet name="Table 3.2" sheetId="49" r:id="rId8"/>
    <sheet name="Fig 3.1" sheetId="50" r:id="rId9"/>
    <sheet name="Fig 3.2" sheetId="24" r:id="rId10"/>
    <sheet name="Fig 3.3" sheetId="27" r:id="rId11"/>
    <sheet name="Fig 3.4" sheetId="26" r:id="rId12"/>
    <sheet name="Fig 3.5" sheetId="51" r:id="rId13"/>
    <sheet name="Table 4.1" sheetId="52" r:id="rId14"/>
    <sheet name="Table 4.2" sheetId="53" r:id="rId15"/>
    <sheet name="Table 4.3" sheetId="54" r:id="rId16"/>
    <sheet name="Fig 4.1" sheetId="29" r:id="rId17"/>
    <sheet name="Table 4.4" sheetId="55" r:id="rId18"/>
    <sheet name="Table 4.5" sheetId="56" r:id="rId19"/>
    <sheet name="Fig 4.2" sheetId="30" r:id="rId20"/>
    <sheet name="Table 4.6" sheetId="57" r:id="rId21"/>
    <sheet name="Fig 4.3" sheetId="31" r:id="rId22"/>
    <sheet name="Table 4.7" sheetId="58" r:id="rId23"/>
    <sheet name="Fig 4.4" sheetId="32" r:id="rId24"/>
    <sheet name="Fig 4.5" sheetId="33" r:id="rId25"/>
    <sheet name="Table 4.8" sheetId="59" r:id="rId26"/>
    <sheet name="Fig 4.6" sheetId="34" r:id="rId27"/>
    <sheet name="Fig 4.7" sheetId="60" r:id="rId28"/>
    <sheet name="Fig 5.1" sheetId="43" r:id="rId29"/>
    <sheet name="Fig 5.2" sheetId="44" r:id="rId30"/>
    <sheet name="Fig 5.3" sheetId="45" r:id="rId31"/>
    <sheet name="Fig 5.4" sheetId="42" r:id="rId32"/>
    <sheet name="Fig 5.5" sheetId="67" r:id="rId33"/>
    <sheet name="Table 5.1" sheetId="61" r:id="rId34"/>
    <sheet name="Table 6.1" sheetId="62" r:id="rId35"/>
    <sheet name="Fig 6.1" sheetId="41" r:id="rId36"/>
    <sheet name="Fig 6.2" sheetId="37" r:id="rId37"/>
    <sheet name="Fig 6.3" sheetId="38" r:id="rId38"/>
    <sheet name="Table 6.2" sheetId="63" r:id="rId39"/>
    <sheet name="Fig 6.4" sheetId="39" r:id="rId40"/>
    <sheet name="Fig 6.5" sheetId="40" r:id="rId41"/>
    <sheet name="Table 7.1" sheetId="64" r:id="rId42"/>
    <sheet name="Table 7.2" sheetId="65" r:id="rId43"/>
    <sheet name="Table 7.3" sheetId="66" r:id="rId44"/>
    <sheet name="Table A1.1" sheetId="68" r:id="rId45"/>
    <sheet name="Table A1.2" sheetId="69" r:id="rId46"/>
    <sheet name="Table A1.3" sheetId="70" r:id="rId47"/>
    <sheet name="Table A1.4" sheetId="71" r:id="rId48"/>
    <sheet name="Table A1.5" sheetId="72" r:id="rId49"/>
    <sheet name="Tables A1.6 &amp; A1.7" sheetId="73" r:id="rId50"/>
    <sheet name="Table A2.1" sheetId="75" r:id="rId51"/>
    <sheet name="Table A2.2" sheetId="76" r:id="rId52"/>
    <sheet name="Table A2.3" sheetId="77" r:id="rId53"/>
    <sheet name="Table A2.4" sheetId="78" r:id="rId54"/>
    <sheet name="Table A2.5" sheetId="79" r:id="rId55"/>
    <sheet name="Table A2.6" sheetId="80" r:id="rId56"/>
    <sheet name="Table A2.7" sheetId="81" r:id="rId57"/>
    <sheet name="Table A2.8" sheetId="82" r:id="rId58"/>
    <sheet name="Table A3.1" sheetId="74" r:id="rId59"/>
  </sheets>
  <externalReferences>
    <externalReference r:id="rId60"/>
  </externalReferences>
  <definedNames>
    <definedName name="_xlnm._FilterDatabase" localSheetId="50" hidden="1">'Table A2.1'!$B$9:$H$111</definedName>
    <definedName name="_xlnm._FilterDatabase" localSheetId="51" hidden="1">'Table A2.2'!$B$9:$H$9</definedName>
    <definedName name="_xlnm._FilterDatabase" localSheetId="52" hidden="1">'Table A2.3'!$B$9:$H$117</definedName>
    <definedName name="_xlnm._FilterDatabase" localSheetId="53" hidden="1">'Table A2.4'!$B$9:$H$100</definedName>
    <definedName name="_xlnm._FilterDatabase" localSheetId="54" hidden="1">'Table A2.5'!$B$9:$G$68</definedName>
    <definedName name="_xlnm._FilterDatabase" localSheetId="55" hidden="1">'Table A2.6'!$B$9:$G$66</definedName>
    <definedName name="_xlnm._FilterDatabase" localSheetId="56" hidden="1">'Table A2.7'!$B$9:$G$73</definedName>
    <definedName name="_xlnm._FilterDatabase" localSheetId="57" hidden="1">'Table A2.8'!$B$9:$G$73</definedName>
    <definedName name="_ftn1" localSheetId="6">'Table 3.1'!$B$23</definedName>
    <definedName name="_ftn2" localSheetId="7">'Table 3.2'!$B$18</definedName>
    <definedName name="_ftnref1" localSheetId="7">'Table 3.2'!$E$14</definedName>
    <definedName name="_ftnref2" localSheetId="7">'Table 3.2'!$F$13</definedName>
    <definedName name="_Hlk89782176" localSheetId="22">'Table 4.7'!$O$9</definedName>
    <definedName name="_Hlk96006389" localSheetId="43">'Table 7.3'!$B$13</definedName>
    <definedName name="FIG.4.5_RO.year">'Fig 4.5'!$C$5:$P$5</definedName>
    <definedName name="FIG.4.5_ROC.MWh.support">'Fig 4.5'!$T$6:$AG$15</definedName>
    <definedName name="FIG.4.5_Tech.type">'Fig 4.5'!$B$6:$B$15</definedName>
    <definedName name="LOOKUPS_RO.year">[1]Lookups!$H$3:$H$21</definedName>
    <definedName name="LOOKUPS_ROC.worth">[1]Lookups!$J$3:$J$21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 i="62" l="1"/>
  <c r="L19" i="62"/>
  <c r="D19" i="62"/>
  <c r="E19" i="62"/>
  <c r="F19" i="62"/>
  <c r="G19" i="62"/>
  <c r="H19" i="62"/>
  <c r="I19" i="62"/>
  <c r="J19" i="62"/>
  <c r="C19" i="62"/>
  <c r="L11" i="62"/>
  <c r="L12" i="62"/>
  <c r="L13" i="62"/>
  <c r="L14" i="62"/>
  <c r="L15" i="62"/>
  <c r="L16" i="62"/>
  <c r="L17" i="62"/>
  <c r="L18" i="62"/>
  <c r="L10" i="62"/>
  <c r="K11" i="62"/>
  <c r="K12" i="62"/>
  <c r="K13" i="62"/>
  <c r="K14" i="62"/>
  <c r="K15" i="62"/>
  <c r="K16" i="62"/>
  <c r="K17" i="62"/>
  <c r="K18" i="62"/>
  <c r="K10" i="62"/>
  <c r="F11" i="66"/>
  <c r="K46" i="41"/>
  <c r="D10" i="61"/>
  <c r="D43" i="42"/>
  <c r="E43" i="42"/>
  <c r="F43" i="42"/>
  <c r="C43" i="42"/>
  <c r="D43" i="43"/>
  <c r="E43" i="43"/>
  <c r="F43" i="43"/>
  <c r="C43" i="43"/>
  <c r="C12" i="59"/>
  <c r="D37" i="29"/>
  <c r="G14" i="53"/>
  <c r="G12" i="53"/>
  <c r="G13" i="53"/>
  <c r="G11" i="53"/>
  <c r="C39" i="26"/>
  <c r="C35" i="27"/>
  <c r="C38" i="24"/>
  <c r="C35" i="50"/>
  <c r="G12" i="47" l="1"/>
  <c r="G13" i="47"/>
  <c r="G14" i="47"/>
  <c r="G15" i="47"/>
  <c r="G16" i="47"/>
  <c r="G17" i="47"/>
  <c r="G11" i="47"/>
  <c r="G10" i="47"/>
  <c r="F18" i="47"/>
  <c r="E18" i="47"/>
  <c r="D18" i="47"/>
  <c r="C18" i="47"/>
  <c r="I51" i="35"/>
  <c r="I58" i="35"/>
  <c r="G18" i="47" l="1"/>
  <c r="G67" i="80"/>
  <c r="H11" i="75"/>
  <c r="F74" i="82"/>
  <c r="E74" i="82"/>
  <c r="D74" i="82"/>
  <c r="C74" i="82"/>
  <c r="G30" i="82"/>
  <c r="G65" i="82"/>
  <c r="G58" i="82"/>
  <c r="G37" i="82"/>
  <c r="G26" i="82"/>
  <c r="G17" i="82"/>
  <c r="G10" i="82"/>
  <c r="G73" i="82"/>
  <c r="G72" i="82"/>
  <c r="G71" i="82"/>
  <c r="G70" i="82"/>
  <c r="G69" i="82"/>
  <c r="G68" i="82"/>
  <c r="G67" i="82"/>
  <c r="G66" i="82"/>
  <c r="G64" i="82"/>
  <c r="G63" i="82"/>
  <c r="G62" i="82"/>
  <c r="G61" i="82"/>
  <c r="G60" i="82"/>
  <c r="G59" i="82"/>
  <c r="G57" i="82"/>
  <c r="G56" i="82"/>
  <c r="G55" i="82"/>
  <c r="G54" i="82"/>
  <c r="G53" i="82"/>
  <c r="G52" i="82"/>
  <c r="G51" i="82"/>
  <c r="G50" i="82"/>
  <c r="G49" i="82"/>
  <c r="G48" i="82"/>
  <c r="G47" i="82"/>
  <c r="G27" i="82"/>
  <c r="G46" i="82"/>
  <c r="G45" i="82"/>
  <c r="G44" i="82"/>
  <c r="G43" i="82"/>
  <c r="G42" i="82"/>
  <c r="G41" i="82"/>
  <c r="G40" i="82"/>
  <c r="G39" i="82"/>
  <c r="G38" i="82"/>
  <c r="G36" i="82"/>
  <c r="G35" i="82"/>
  <c r="G33" i="82"/>
  <c r="G32" i="82"/>
  <c r="G31" i="82"/>
  <c r="G29" i="82"/>
  <c r="G28" i="82"/>
  <c r="G25" i="82"/>
  <c r="G24" i="82"/>
  <c r="G23" i="82"/>
  <c r="G22" i="82"/>
  <c r="G21" i="82"/>
  <c r="G20" i="82"/>
  <c r="G34" i="82"/>
  <c r="G19" i="82"/>
  <c r="G18" i="82"/>
  <c r="G16" i="82"/>
  <c r="G15" i="82"/>
  <c r="G14" i="82"/>
  <c r="G13" i="82"/>
  <c r="G12" i="82"/>
  <c r="G11" i="82"/>
  <c r="D74" i="81"/>
  <c r="E74" i="81"/>
  <c r="F74" i="81"/>
  <c r="C74" i="81"/>
  <c r="G26" i="81"/>
  <c r="G37" i="81"/>
  <c r="G58" i="81"/>
  <c r="G65" i="81"/>
  <c r="G30" i="81"/>
  <c r="G17" i="81"/>
  <c r="G10" i="81"/>
  <c r="G74" i="81" s="1"/>
  <c r="G73" i="81"/>
  <c r="G72" i="81"/>
  <c r="G71" i="81"/>
  <c r="G70" i="81"/>
  <c r="G69" i="81"/>
  <c r="G68" i="81"/>
  <c r="G67" i="81"/>
  <c r="G66" i="81"/>
  <c r="G64" i="81"/>
  <c r="G63" i="81"/>
  <c r="G62" i="81"/>
  <c r="G61" i="81"/>
  <c r="G60" i="81"/>
  <c r="G59" i="81"/>
  <c r="G57" i="81"/>
  <c r="G56" i="81"/>
  <c r="G55" i="81"/>
  <c r="G54" i="81"/>
  <c r="G53" i="81"/>
  <c r="G52" i="81"/>
  <c r="G51" i="81"/>
  <c r="G50" i="81"/>
  <c r="G49" i="81"/>
  <c r="G48" i="81"/>
  <c r="G47" i="81"/>
  <c r="G27" i="81"/>
  <c r="G46" i="81"/>
  <c r="G45" i="81"/>
  <c r="G44" i="81"/>
  <c r="G43" i="81"/>
  <c r="G42" i="81"/>
  <c r="G41" i="81"/>
  <c r="G40" i="81"/>
  <c r="G39" i="81"/>
  <c r="G38" i="81"/>
  <c r="G36" i="81"/>
  <c r="G35" i="81"/>
  <c r="G33" i="81"/>
  <c r="G32" i="81"/>
  <c r="G31" i="81"/>
  <c r="G29" i="81"/>
  <c r="G28" i="81"/>
  <c r="G25" i="81"/>
  <c r="G24" i="81"/>
  <c r="G23" i="81"/>
  <c r="G22" i="81"/>
  <c r="G21" i="81"/>
  <c r="G20" i="81"/>
  <c r="G34" i="81"/>
  <c r="G19" i="81"/>
  <c r="G18" i="81"/>
  <c r="G16" i="81"/>
  <c r="G15" i="81"/>
  <c r="G14" i="81"/>
  <c r="G13" i="81"/>
  <c r="G12" i="81"/>
  <c r="G11" i="81"/>
  <c r="F67" i="80"/>
  <c r="E67" i="80"/>
  <c r="D67" i="80"/>
  <c r="C67" i="80"/>
  <c r="G30" i="80"/>
  <c r="G60" i="80"/>
  <c r="G55" i="80"/>
  <c r="G37" i="80"/>
  <c r="G27" i="80"/>
  <c r="G16" i="80"/>
  <c r="G17" i="80"/>
  <c r="G44" i="80"/>
  <c r="G66" i="80"/>
  <c r="G65" i="80"/>
  <c r="G64" i="80"/>
  <c r="G63" i="80"/>
  <c r="G61" i="80"/>
  <c r="G59" i="80"/>
  <c r="G58" i="80"/>
  <c r="G57" i="80"/>
  <c r="G56" i="80"/>
  <c r="G54" i="80"/>
  <c r="G53" i="80"/>
  <c r="G52" i="80"/>
  <c r="G33" i="80"/>
  <c r="G51" i="80"/>
  <c r="G50" i="80"/>
  <c r="G49" i="80"/>
  <c r="G48" i="80"/>
  <c r="G47" i="80"/>
  <c r="G28" i="80"/>
  <c r="G46" i="80"/>
  <c r="G45" i="80"/>
  <c r="G43" i="80"/>
  <c r="G42" i="80"/>
  <c r="G41" i="80"/>
  <c r="G40" i="80"/>
  <c r="G39" i="80"/>
  <c r="G38" i="80"/>
  <c r="G36" i="80"/>
  <c r="G35" i="80"/>
  <c r="G34" i="80"/>
  <c r="G32" i="80"/>
  <c r="G31" i="80"/>
  <c r="G29" i="80"/>
  <c r="G26" i="80"/>
  <c r="G62" i="80"/>
  <c r="G25" i="80"/>
  <c r="G24" i="80"/>
  <c r="G23" i="80"/>
  <c r="G22" i="80"/>
  <c r="G21" i="80"/>
  <c r="G20" i="80"/>
  <c r="G19" i="80"/>
  <c r="G18" i="80"/>
  <c r="G15" i="80"/>
  <c r="G14" i="80"/>
  <c r="G13" i="80"/>
  <c r="G12" i="80"/>
  <c r="G11" i="80"/>
  <c r="G10" i="80"/>
  <c r="H11" i="77"/>
  <c r="H12" i="77"/>
  <c r="H13" i="77"/>
  <c r="H14" i="77"/>
  <c r="H15" i="77"/>
  <c r="H16" i="77"/>
  <c r="H17" i="77"/>
  <c r="H118" i="77" s="1"/>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H84" i="77"/>
  <c r="H85" i="77"/>
  <c r="H86" i="77"/>
  <c r="H87" i="77"/>
  <c r="H88" i="77"/>
  <c r="H89" i="77"/>
  <c r="H90" i="77"/>
  <c r="H91" i="77"/>
  <c r="H92" i="77"/>
  <c r="H93" i="77"/>
  <c r="H94" i="77"/>
  <c r="H95" i="77"/>
  <c r="H96" i="77"/>
  <c r="H97" i="77"/>
  <c r="H98" i="77"/>
  <c r="H99" i="77"/>
  <c r="H100" i="77"/>
  <c r="H101" i="77"/>
  <c r="H102" i="77"/>
  <c r="H103" i="77"/>
  <c r="H104" i="77"/>
  <c r="H105" i="77"/>
  <c r="H106" i="77"/>
  <c r="H107" i="77"/>
  <c r="H108" i="77"/>
  <c r="H109" i="77"/>
  <c r="H110" i="77"/>
  <c r="H111" i="77"/>
  <c r="H112" i="77"/>
  <c r="H113" i="77"/>
  <c r="H114" i="77"/>
  <c r="H115" i="77"/>
  <c r="H116" i="77"/>
  <c r="H117" i="77"/>
  <c r="H10" i="77"/>
  <c r="H94" i="76"/>
  <c r="H11" i="76"/>
  <c r="H13" i="76"/>
  <c r="H14" i="76"/>
  <c r="H15" i="76"/>
  <c r="H16" i="76"/>
  <c r="H17" i="76"/>
  <c r="H18" i="76"/>
  <c r="H20" i="76"/>
  <c r="H21" i="76"/>
  <c r="H22" i="76"/>
  <c r="H23" i="76"/>
  <c r="H24" i="76"/>
  <c r="H25" i="76"/>
  <c r="H26" i="76"/>
  <c r="H27" i="76"/>
  <c r="H29" i="76"/>
  <c r="H28" i="76"/>
  <c r="H85" i="76"/>
  <c r="H32" i="76"/>
  <c r="H35" i="76"/>
  <c r="H36" i="76"/>
  <c r="H38" i="76"/>
  <c r="H40" i="76"/>
  <c r="H43" i="76"/>
  <c r="H45" i="76"/>
  <c r="H44" i="76"/>
  <c r="H46" i="76"/>
  <c r="H47" i="76"/>
  <c r="H48" i="76"/>
  <c r="H49" i="76"/>
  <c r="H50" i="76"/>
  <c r="H51" i="76"/>
  <c r="H52" i="76"/>
  <c r="H53" i="76"/>
  <c r="H56" i="76"/>
  <c r="H57" i="76"/>
  <c r="H58" i="76"/>
  <c r="H34" i="76"/>
  <c r="H61" i="76"/>
  <c r="H60" i="76"/>
  <c r="H62" i="76"/>
  <c r="H59" i="76"/>
  <c r="H63" i="76"/>
  <c r="H42" i="76"/>
  <c r="H64" i="76"/>
  <c r="H65" i="76"/>
  <c r="H67" i="76"/>
  <c r="H68" i="76"/>
  <c r="H69" i="76"/>
  <c r="H70" i="76"/>
  <c r="H71" i="76"/>
  <c r="H72" i="76"/>
  <c r="H74" i="76"/>
  <c r="H76" i="76"/>
  <c r="H78" i="76"/>
  <c r="H79" i="76"/>
  <c r="H80" i="76"/>
  <c r="H81" i="76"/>
  <c r="H82" i="76"/>
  <c r="H84" i="76"/>
  <c r="H31" i="76"/>
  <c r="H86" i="76"/>
  <c r="H87" i="76"/>
  <c r="H88" i="76"/>
  <c r="H89" i="76"/>
  <c r="H90" i="76"/>
  <c r="H91" i="76"/>
  <c r="H77" i="76"/>
  <c r="H55" i="76"/>
  <c r="H12" i="76"/>
  <c r="H19" i="76"/>
  <c r="H30" i="76"/>
  <c r="H33" i="76"/>
  <c r="H37" i="76"/>
  <c r="H39" i="76"/>
  <c r="H41" i="76"/>
  <c r="H75" i="76"/>
  <c r="H66" i="76"/>
  <c r="H54" i="76"/>
  <c r="H73" i="76"/>
  <c r="H83" i="76"/>
  <c r="H92" i="76"/>
  <c r="H93" i="76"/>
  <c r="H10" i="76"/>
  <c r="H12" i="78"/>
  <c r="H13" i="78"/>
  <c r="H14" i="78"/>
  <c r="H15" i="78"/>
  <c r="H16" i="78"/>
  <c r="H17" i="78"/>
  <c r="H18" i="78"/>
  <c r="H19" i="78"/>
  <c r="H20" i="78"/>
  <c r="H21" i="78"/>
  <c r="H22" i="78"/>
  <c r="H23" i="78"/>
  <c r="H24" i="78"/>
  <c r="H25" i="78"/>
  <c r="H26" i="78"/>
  <c r="H45" i="78"/>
  <c r="H27" i="78"/>
  <c r="H29" i="78"/>
  <c r="H30" i="78"/>
  <c r="H31" i="78"/>
  <c r="H32" i="78"/>
  <c r="H33" i="78"/>
  <c r="H34" i="78"/>
  <c r="H36" i="78"/>
  <c r="H37" i="78"/>
  <c r="H39" i="78"/>
  <c r="H40" i="78"/>
  <c r="H41" i="78"/>
  <c r="H81" i="78"/>
  <c r="H42" i="78"/>
  <c r="H43" i="78"/>
  <c r="H44" i="78"/>
  <c r="H46" i="78"/>
  <c r="H47" i="78"/>
  <c r="H48" i="78"/>
  <c r="H49" i="78"/>
  <c r="H50" i="78"/>
  <c r="H51" i="78"/>
  <c r="H52" i="78"/>
  <c r="H53" i="78"/>
  <c r="H54" i="78"/>
  <c r="H55" i="78"/>
  <c r="H56" i="78"/>
  <c r="H57" i="78"/>
  <c r="H58" i="78"/>
  <c r="H59" i="78"/>
  <c r="H60" i="78"/>
  <c r="H61" i="78"/>
  <c r="H38" i="78"/>
  <c r="H62" i="78"/>
  <c r="H63" i="78"/>
  <c r="H64" i="78"/>
  <c r="H65" i="78"/>
  <c r="H10" i="78"/>
  <c r="H66" i="78"/>
  <c r="H67" i="78"/>
  <c r="H68" i="78"/>
  <c r="H69" i="78"/>
  <c r="H70" i="78"/>
  <c r="H71" i="78"/>
  <c r="H72" i="78"/>
  <c r="H73" i="78"/>
  <c r="H74" i="78"/>
  <c r="H75" i="78"/>
  <c r="H76" i="78"/>
  <c r="H77" i="78"/>
  <c r="H78" i="78"/>
  <c r="H79" i="78"/>
  <c r="H80" i="78"/>
  <c r="H82" i="78"/>
  <c r="H83" i="78"/>
  <c r="H84" i="78"/>
  <c r="H85" i="78"/>
  <c r="H86" i="78"/>
  <c r="H87" i="78"/>
  <c r="H88" i="78"/>
  <c r="H89" i="78"/>
  <c r="H90" i="78"/>
  <c r="H91" i="78"/>
  <c r="H35" i="78"/>
  <c r="H92" i="78"/>
  <c r="H93" i="78"/>
  <c r="H94" i="78"/>
  <c r="H95" i="78"/>
  <c r="H96" i="78"/>
  <c r="H97" i="78"/>
  <c r="H98" i="78"/>
  <c r="H99" i="78"/>
  <c r="H28" i="78"/>
  <c r="H100" i="78"/>
  <c r="H11" i="78"/>
  <c r="H10" i="75"/>
  <c r="H12" i="75"/>
  <c r="H13" i="75"/>
  <c r="H14" i="75"/>
  <c r="H15" i="75"/>
  <c r="H16" i="75"/>
  <c r="H17" i="75"/>
  <c r="H18" i="75"/>
  <c r="H20" i="75"/>
  <c r="H21" i="75"/>
  <c r="H22" i="75"/>
  <c r="H23" i="75"/>
  <c r="H24" i="75"/>
  <c r="H25" i="75"/>
  <c r="H26" i="75"/>
  <c r="H27" i="75"/>
  <c r="H28" i="75"/>
  <c r="H29" i="75"/>
  <c r="H30" i="75"/>
  <c r="H31" i="75"/>
  <c r="H32" i="75"/>
  <c r="H33" i="75"/>
  <c r="H35" i="75"/>
  <c r="H34" i="75"/>
  <c r="H36" i="75"/>
  <c r="H100" i="75"/>
  <c r="H38" i="75"/>
  <c r="H39" i="75"/>
  <c r="H40" i="75"/>
  <c r="H42" i="75"/>
  <c r="H43" i="75"/>
  <c r="H44" i="75"/>
  <c r="H45" i="75"/>
  <c r="H46" i="75"/>
  <c r="H47" i="75"/>
  <c r="H48" i="75"/>
  <c r="H50" i="75"/>
  <c r="H52" i="75"/>
  <c r="H51" i="75"/>
  <c r="H53" i="75"/>
  <c r="H54" i="75"/>
  <c r="H55" i="75"/>
  <c r="H56" i="75"/>
  <c r="H57" i="75"/>
  <c r="H58" i="75"/>
  <c r="H88" i="75"/>
  <c r="H59" i="75"/>
  <c r="H60" i="75"/>
  <c r="H61" i="75"/>
  <c r="H62" i="75"/>
  <c r="H65" i="75"/>
  <c r="H68" i="75"/>
  <c r="H66" i="75"/>
  <c r="H67" i="75"/>
  <c r="H69" i="75"/>
  <c r="H70" i="75"/>
  <c r="H19" i="75"/>
  <c r="H74" i="75"/>
  <c r="H71" i="75"/>
  <c r="H41" i="75"/>
  <c r="H73" i="75"/>
  <c r="H72" i="75"/>
  <c r="H75" i="75"/>
  <c r="H49" i="75"/>
  <c r="H77" i="75"/>
  <c r="H76" i="75"/>
  <c r="H78" i="75"/>
  <c r="H79" i="75"/>
  <c r="H80" i="75"/>
  <c r="H81" i="75"/>
  <c r="H82" i="75"/>
  <c r="H63" i="75"/>
  <c r="H83" i="75"/>
  <c r="H84" i="75"/>
  <c r="H85" i="75"/>
  <c r="H86" i="75"/>
  <c r="H87" i="75"/>
  <c r="H89" i="75"/>
  <c r="H110" i="75"/>
  <c r="H90" i="75"/>
  <c r="H92" i="75"/>
  <c r="H93" i="75"/>
  <c r="H94" i="75"/>
  <c r="H95" i="75"/>
  <c r="H96" i="75"/>
  <c r="H97" i="75"/>
  <c r="H98" i="75"/>
  <c r="H99" i="75"/>
  <c r="H37" i="75"/>
  <c r="H101" i="75"/>
  <c r="H102" i="75"/>
  <c r="H103" i="75"/>
  <c r="H104" i="75"/>
  <c r="H105" i="75"/>
  <c r="H106" i="75"/>
  <c r="H107" i="75"/>
  <c r="H108" i="75"/>
  <c r="H109" i="75"/>
  <c r="H91" i="75"/>
  <c r="H64" i="75"/>
  <c r="H111" i="75"/>
  <c r="G11" i="79"/>
  <c r="G12" i="79"/>
  <c r="G13" i="79"/>
  <c r="G14" i="79"/>
  <c r="G15" i="79"/>
  <c r="G18" i="79"/>
  <c r="G19" i="79"/>
  <c r="G20" i="79"/>
  <c r="G21" i="79"/>
  <c r="G22" i="79"/>
  <c r="G23" i="79"/>
  <c r="G24" i="79"/>
  <c r="G25" i="79"/>
  <c r="G26" i="79"/>
  <c r="G64" i="79"/>
  <c r="G27" i="79"/>
  <c r="G30" i="79"/>
  <c r="G32" i="79"/>
  <c r="G33" i="79"/>
  <c r="G35" i="79"/>
  <c r="G36" i="79"/>
  <c r="G37" i="79"/>
  <c r="G39" i="79"/>
  <c r="G40" i="79"/>
  <c r="G41" i="79"/>
  <c r="G42" i="79"/>
  <c r="G43" i="79"/>
  <c r="G44" i="79"/>
  <c r="G46" i="79"/>
  <c r="G47" i="79"/>
  <c r="G29" i="79"/>
  <c r="G48" i="79"/>
  <c r="G49" i="79"/>
  <c r="G50" i="79"/>
  <c r="G51" i="79"/>
  <c r="G52" i="79"/>
  <c r="G34" i="79"/>
  <c r="G53" i="79"/>
  <c r="G54" i="79"/>
  <c r="G55" i="79"/>
  <c r="G57" i="79"/>
  <c r="G58" i="79"/>
  <c r="G59" i="79"/>
  <c r="G60" i="79"/>
  <c r="G61" i="79"/>
  <c r="G63" i="79"/>
  <c r="G65" i="79"/>
  <c r="G66" i="79"/>
  <c r="G67" i="79"/>
  <c r="G68" i="79"/>
  <c r="G45" i="79"/>
  <c r="G17" i="79"/>
  <c r="G16" i="79"/>
  <c r="G28" i="79"/>
  <c r="G38" i="79"/>
  <c r="G56" i="79"/>
  <c r="G62" i="79"/>
  <c r="G31" i="79"/>
  <c r="G10" i="79"/>
  <c r="D69" i="79"/>
  <c r="E69" i="79"/>
  <c r="F69" i="79"/>
  <c r="C69" i="79"/>
  <c r="D101" i="78"/>
  <c r="E101" i="78"/>
  <c r="F101" i="78"/>
  <c r="G101" i="78"/>
  <c r="C101" i="78"/>
  <c r="D118" i="77"/>
  <c r="E118" i="77"/>
  <c r="F118" i="77"/>
  <c r="G118" i="77"/>
  <c r="C118" i="77"/>
  <c r="D95" i="76"/>
  <c r="E95" i="76"/>
  <c r="F95" i="76"/>
  <c r="G95" i="76"/>
  <c r="C95" i="76"/>
  <c r="D112" i="75"/>
  <c r="E112" i="75"/>
  <c r="F112" i="75"/>
  <c r="G112" i="75"/>
  <c r="C112" i="75"/>
  <c r="I52" i="35"/>
  <c r="I53" i="35"/>
  <c r="I54" i="35"/>
  <c r="I55" i="35"/>
  <c r="I56" i="35"/>
  <c r="I57" i="35"/>
  <c r="I59" i="35"/>
  <c r="I60" i="35"/>
  <c r="I61" i="35"/>
  <c r="I62" i="35"/>
  <c r="I63" i="35"/>
  <c r="I64" i="35"/>
  <c r="J42" i="36"/>
  <c r="J43" i="36"/>
  <c r="J44" i="36"/>
  <c r="J45" i="36"/>
  <c r="J46" i="36"/>
  <c r="J47" i="36"/>
  <c r="J48" i="36"/>
  <c r="J49" i="36"/>
  <c r="J50" i="36"/>
  <c r="J51" i="36"/>
  <c r="J52" i="36"/>
  <c r="J53" i="36"/>
  <c r="J54" i="36"/>
  <c r="J41" i="36"/>
  <c r="C17" i="74"/>
  <c r="D17" i="74"/>
  <c r="E17" i="74"/>
  <c r="F17" i="74"/>
  <c r="G17" i="74"/>
  <c r="H17" i="74"/>
  <c r="I17" i="74"/>
  <c r="J17" i="74"/>
  <c r="K17" i="74"/>
  <c r="L17" i="74"/>
  <c r="M17" i="74"/>
  <c r="M17" i="58"/>
  <c r="E10" i="72"/>
  <c r="C113" i="70"/>
  <c r="F10" i="66"/>
  <c r="D39" i="40"/>
  <c r="C39" i="40"/>
  <c r="H112" i="75" l="1"/>
  <c r="G74" i="82"/>
  <c r="H95" i="76"/>
  <c r="H101" i="78"/>
  <c r="G69" i="79"/>
  <c r="K31" i="41"/>
  <c r="L25" i="41" s="1"/>
  <c r="K19" i="41"/>
  <c r="L16" i="41" s="1"/>
  <c r="L13" i="41" l="1"/>
  <c r="L15" i="41"/>
  <c r="L28" i="41"/>
  <c r="L14" i="41"/>
  <c r="L27" i="41"/>
  <c r="L12" i="41"/>
  <c r="L24" i="41"/>
  <c r="L11" i="41"/>
  <c r="L18" i="41"/>
  <c r="L17" i="41"/>
  <c r="L30" i="41"/>
  <c r="L29" i="41"/>
  <c r="L26" i="41"/>
  <c r="D40" i="67" l="1"/>
  <c r="E40" i="67"/>
  <c r="F40" i="67"/>
  <c r="D41" i="67"/>
  <c r="E41" i="67"/>
  <c r="F41" i="67"/>
  <c r="D42" i="67"/>
  <c r="E42" i="67"/>
  <c r="F42" i="67"/>
  <c r="D43" i="67"/>
  <c r="E43" i="67"/>
  <c r="F43" i="67"/>
  <c r="D44" i="67"/>
  <c r="E44" i="67"/>
  <c r="F44" i="67"/>
  <c r="D45" i="67"/>
  <c r="E45" i="67"/>
  <c r="F45" i="67"/>
  <c r="D46" i="67"/>
  <c r="E46" i="67"/>
  <c r="F46" i="67"/>
  <c r="C41" i="67"/>
  <c r="C42" i="67"/>
  <c r="C43" i="67"/>
  <c r="C44" i="67"/>
  <c r="C45" i="67"/>
  <c r="C46" i="67"/>
  <c r="C40" i="67"/>
  <c r="D35" i="67"/>
  <c r="E35" i="67"/>
  <c r="F35" i="67"/>
  <c r="C35" i="67"/>
  <c r="G31" i="67"/>
  <c r="G34" i="67"/>
  <c r="G33" i="67"/>
  <c r="G32" i="67"/>
  <c r="G30" i="67"/>
  <c r="G29" i="67"/>
  <c r="G28" i="67"/>
  <c r="G46" i="60"/>
  <c r="G47" i="60"/>
  <c r="G48" i="60"/>
  <c r="G49" i="60"/>
  <c r="G50" i="60"/>
  <c r="G45" i="60"/>
  <c r="G40" i="60"/>
  <c r="F51" i="60" s="1"/>
  <c r="D40" i="60"/>
  <c r="E40" i="60"/>
  <c r="E51" i="60" s="1"/>
  <c r="F40" i="60"/>
  <c r="C40" i="60"/>
  <c r="G32" i="45"/>
  <c r="G41" i="45" s="1"/>
  <c r="C37" i="45"/>
  <c r="D41" i="45"/>
  <c r="E41" i="45"/>
  <c r="F41" i="45"/>
  <c r="D42" i="45"/>
  <c r="E42" i="45"/>
  <c r="F42" i="45"/>
  <c r="D43" i="45"/>
  <c r="E43" i="45"/>
  <c r="F43" i="45"/>
  <c r="D44" i="45"/>
  <c r="E44" i="45"/>
  <c r="F44" i="45"/>
  <c r="D45" i="45"/>
  <c r="E45" i="45"/>
  <c r="F45" i="45"/>
  <c r="C42" i="45"/>
  <c r="C43" i="45"/>
  <c r="C44" i="45"/>
  <c r="C45" i="45"/>
  <c r="C41" i="45"/>
  <c r="F37" i="45"/>
  <c r="E37" i="45"/>
  <c r="D37" i="45"/>
  <c r="G36" i="45"/>
  <c r="G45" i="45" s="1"/>
  <c r="G35" i="45"/>
  <c r="G44" i="45" s="1"/>
  <c r="G34" i="45"/>
  <c r="G43" i="45" s="1"/>
  <c r="G33" i="45"/>
  <c r="G42" i="45" s="1"/>
  <c r="G34" i="42"/>
  <c r="G31" i="42"/>
  <c r="G32" i="42"/>
  <c r="G33" i="42"/>
  <c r="G30" i="42"/>
  <c r="D39" i="42"/>
  <c r="E39" i="42"/>
  <c r="F39" i="42"/>
  <c r="D40" i="42"/>
  <c r="E40" i="42"/>
  <c r="F40" i="42"/>
  <c r="D41" i="42"/>
  <c r="E41" i="42"/>
  <c r="F41" i="42"/>
  <c r="D42" i="42"/>
  <c r="E42" i="42"/>
  <c r="F42" i="42"/>
  <c r="C40" i="42"/>
  <c r="C41" i="42"/>
  <c r="C42" i="42"/>
  <c r="C39" i="42"/>
  <c r="D51" i="60" l="1"/>
  <c r="C51" i="60"/>
  <c r="G35" i="67"/>
  <c r="G37" i="45"/>
  <c r="C46" i="45" s="1"/>
  <c r="C40" i="44"/>
  <c r="D40" i="44"/>
  <c r="E40" i="44"/>
  <c r="F40" i="44"/>
  <c r="C41" i="44"/>
  <c r="D41" i="44"/>
  <c r="E41" i="44"/>
  <c r="F41" i="44"/>
  <c r="C42" i="44"/>
  <c r="D42" i="44"/>
  <c r="E42" i="44"/>
  <c r="F42" i="44"/>
  <c r="C43" i="44"/>
  <c r="D43" i="44"/>
  <c r="E43" i="44"/>
  <c r="F43" i="44"/>
  <c r="C44" i="44"/>
  <c r="D44" i="44"/>
  <c r="E44" i="44"/>
  <c r="F44" i="44"/>
  <c r="D39" i="44"/>
  <c r="E39" i="44"/>
  <c r="F39" i="44"/>
  <c r="C39" i="44"/>
  <c r="G29" i="44"/>
  <c r="G30" i="44"/>
  <c r="G31" i="44"/>
  <c r="G32" i="44"/>
  <c r="G33" i="44"/>
  <c r="G28" i="44"/>
  <c r="G31" i="43"/>
  <c r="G32" i="43"/>
  <c r="G33" i="43"/>
  <c r="G30" i="43"/>
  <c r="C40" i="43"/>
  <c r="D40" i="43"/>
  <c r="E40" i="43"/>
  <c r="F40" i="43"/>
  <c r="C41" i="43"/>
  <c r="D41" i="43"/>
  <c r="E41" i="43"/>
  <c r="F41" i="43"/>
  <c r="C42" i="43"/>
  <c r="D42" i="43"/>
  <c r="E42" i="43"/>
  <c r="F42" i="43"/>
  <c r="D39" i="43"/>
  <c r="E39" i="43"/>
  <c r="F39" i="43"/>
  <c r="C39" i="43"/>
  <c r="D45" i="60"/>
  <c r="E45" i="60"/>
  <c r="F45" i="60"/>
  <c r="D46" i="60"/>
  <c r="E46" i="60"/>
  <c r="F46" i="60"/>
  <c r="D47" i="60"/>
  <c r="E47" i="60"/>
  <c r="F47" i="60"/>
  <c r="D48" i="60"/>
  <c r="E48" i="60"/>
  <c r="F48" i="60"/>
  <c r="D49" i="60"/>
  <c r="E49" i="60"/>
  <c r="F49" i="60"/>
  <c r="D50" i="60"/>
  <c r="E50" i="60"/>
  <c r="F50" i="60"/>
  <c r="C46" i="60"/>
  <c r="C47" i="60"/>
  <c r="C48" i="60"/>
  <c r="C49" i="60"/>
  <c r="C50" i="60"/>
  <c r="C45" i="60"/>
  <c r="G34" i="44" l="1"/>
  <c r="F46" i="45"/>
  <c r="E46" i="45"/>
  <c r="D46" i="45"/>
  <c r="F10" i="59"/>
  <c r="C17" i="58"/>
  <c r="D17" i="58" l="1"/>
  <c r="E17" i="58"/>
  <c r="F17" i="58"/>
  <c r="G17" i="58"/>
  <c r="H17" i="58"/>
  <c r="I17" i="58"/>
  <c r="J17" i="58"/>
  <c r="K17" i="58"/>
  <c r="L17" i="58"/>
  <c r="C12" i="57" l="1"/>
  <c r="D14" i="53"/>
  <c r="E14" i="53"/>
  <c r="F14" i="53"/>
  <c r="C14" i="53"/>
  <c r="D31" i="50"/>
  <c r="C34" i="44"/>
  <c r="D34" i="44"/>
  <c r="E34" i="44"/>
  <c r="F34" i="44"/>
  <c r="E12" i="72"/>
  <c r="E13" i="72"/>
  <c r="E14" i="72"/>
  <c r="E15" i="72"/>
  <c r="E16" i="72"/>
  <c r="E17" i="72"/>
  <c r="E11" i="72"/>
  <c r="D20" i="71"/>
  <c r="E20" i="71"/>
  <c r="F20" i="71"/>
  <c r="G20" i="71"/>
  <c r="H20" i="71"/>
  <c r="C20" i="71"/>
  <c r="D113" i="70"/>
  <c r="E113" i="70"/>
  <c r="F113" i="70"/>
  <c r="G113" i="70"/>
  <c r="H113" i="70"/>
  <c r="D129" i="69"/>
  <c r="E129" i="69"/>
  <c r="F129" i="69"/>
  <c r="G129" i="69"/>
  <c r="H129" i="69"/>
  <c r="C129" i="69"/>
  <c r="D136" i="68"/>
  <c r="C136" i="68"/>
  <c r="F136" i="68"/>
  <c r="E136" i="68"/>
  <c r="D34" i="42"/>
  <c r="E34" i="42"/>
  <c r="F34" i="42"/>
  <c r="C34" i="42"/>
  <c r="E12" i="59"/>
  <c r="D12" i="59"/>
  <c r="F12" i="59"/>
  <c r="F11" i="59"/>
  <c r="F11" i="57" l="1"/>
  <c r="F10" i="57"/>
  <c r="E12" i="57"/>
  <c r="D12" i="57"/>
  <c r="G16" i="46"/>
  <c r="F12" i="57" l="1"/>
  <c r="D14" i="56" l="1"/>
  <c r="E14" i="56"/>
  <c r="F14" i="56"/>
  <c r="C14" i="56"/>
  <c r="F13" i="56"/>
  <c r="F12" i="56"/>
  <c r="F11" i="56"/>
  <c r="F10" i="56"/>
  <c r="C14" i="55"/>
  <c r="D14" i="55"/>
  <c r="C12" i="55"/>
  <c r="D12" i="55"/>
  <c r="E14" i="55"/>
  <c r="E12" i="55"/>
  <c r="E13" i="55"/>
  <c r="E11" i="55"/>
  <c r="E10" i="55"/>
  <c r="D32" i="50" l="1"/>
  <c r="F16" i="46"/>
  <c r="G15" i="46"/>
  <c r="F15" i="46"/>
  <c r="G14" i="46"/>
  <c r="F14" i="46"/>
  <c r="G13" i="46"/>
  <c r="F13" i="46"/>
  <c r="G12" i="46"/>
  <c r="F12" i="46"/>
  <c r="G11" i="46"/>
  <c r="F11" i="46"/>
  <c r="D16" i="46"/>
  <c r="C16" i="46"/>
  <c r="C14" i="46"/>
  <c r="D14" i="46"/>
  <c r="D31" i="26" l="1"/>
  <c r="D37" i="24"/>
  <c r="D36" i="24"/>
  <c r="D35" i="50" l="1"/>
  <c r="D34" i="50"/>
  <c r="D33" i="50"/>
  <c r="D28" i="29" l="1"/>
  <c r="C36" i="29"/>
  <c r="D27" i="37"/>
  <c r="D26" i="37"/>
  <c r="H27" i="37"/>
  <c r="H26" i="37"/>
  <c r="D36" i="29"/>
  <c r="D35" i="29"/>
  <c r="D34" i="29"/>
  <c r="D33" i="29"/>
  <c r="D32" i="29"/>
  <c r="D31" i="29"/>
  <c r="D30" i="29"/>
  <c r="D29" i="29"/>
  <c r="K60" i="41"/>
  <c r="L31" i="41"/>
  <c r="L19" i="41"/>
  <c r="L60" i="41" l="1"/>
  <c r="L52" i="41"/>
  <c r="L51" i="41"/>
  <c r="L53" i="41"/>
  <c r="L54" i="41"/>
  <c r="L55" i="41"/>
  <c r="L56" i="41"/>
  <c r="L57" i="41"/>
  <c r="L58" i="41"/>
  <c r="L59" i="41"/>
  <c r="L46" i="41"/>
  <c r="L43" i="41"/>
  <c r="L36" i="41"/>
  <c r="L44" i="41"/>
  <c r="L37" i="41"/>
  <c r="L45" i="41"/>
  <c r="L38" i="41"/>
  <c r="L39" i="41"/>
  <c r="L40" i="41"/>
  <c r="L41" i="41"/>
  <c r="L42" i="41"/>
  <c r="F34" i="43"/>
  <c r="E34" i="43"/>
  <c r="D34" i="43"/>
  <c r="C34" i="43"/>
  <c r="D39" i="39"/>
  <c r="C39" i="39"/>
  <c r="G34" i="43" l="1"/>
  <c r="C35" i="29"/>
  <c r="C34" i="29"/>
  <c r="C33" i="29"/>
  <c r="C32" i="29"/>
  <c r="C31" i="29"/>
  <c r="C30" i="29"/>
  <c r="C29" i="29"/>
  <c r="C28" i="29"/>
  <c r="D34" i="27"/>
  <c r="D33" i="27"/>
  <c r="D32" i="27"/>
  <c r="D31" i="27"/>
  <c r="D30" i="27"/>
  <c r="D29" i="27"/>
  <c r="D38" i="26"/>
  <c r="D37" i="26"/>
  <c r="D36" i="26"/>
  <c r="D35" i="26"/>
  <c r="D34" i="26"/>
  <c r="D33" i="26"/>
  <c r="D32" i="26"/>
  <c r="D35" i="24"/>
  <c r="D34" i="24"/>
  <c r="D33" i="24"/>
  <c r="D32" i="24"/>
  <c r="D31" i="24"/>
  <c r="D30" i="24"/>
  <c r="D39" i="26" l="1"/>
  <c r="C37" i="29"/>
  <c r="D35" i="27"/>
  <c r="D38" i="24"/>
</calcChain>
</file>

<file path=xl/sharedStrings.xml><?xml version="1.0" encoding="utf-8"?>
<sst xmlns="http://schemas.openxmlformats.org/spreadsheetml/2006/main" count="2066" uniqueCount="704">
  <si>
    <t>Version Control</t>
  </si>
  <si>
    <t>Date Published</t>
  </si>
  <si>
    <t>Changes</t>
  </si>
  <si>
    <t>v1.0</t>
  </si>
  <si>
    <t>Table of Contents</t>
  </si>
  <si>
    <t>British Gas</t>
  </si>
  <si>
    <t>OVO</t>
  </si>
  <si>
    <t>Scottish Power</t>
  </si>
  <si>
    <t>Total</t>
  </si>
  <si>
    <t>Scheme year</t>
  </si>
  <si>
    <t>This workbook provides access to the figures used to produce the charts and tables in the RO 2020-21 Annual Report.</t>
  </si>
  <si>
    <t>Silage</t>
  </si>
  <si>
    <t>Municpal Waste</t>
  </si>
  <si>
    <t>Food, Garden and Plant Waste</t>
  </si>
  <si>
    <t>Manures and Slurries</t>
  </si>
  <si>
    <t>Crops</t>
  </si>
  <si>
    <t>Brewery and Distillery Waste</t>
  </si>
  <si>
    <t>DAF Slude/Waste Water</t>
  </si>
  <si>
    <t>Other</t>
  </si>
  <si>
    <t>Wood Residues</t>
  </si>
  <si>
    <t>Forestry Residues</t>
  </si>
  <si>
    <t>Waste Wood</t>
  </si>
  <si>
    <t>Arboricultural Residues</t>
  </si>
  <si>
    <t>Blood and Viscera</t>
  </si>
  <si>
    <t>Digestate</t>
  </si>
  <si>
    <t>Food, Garden and Plant waste</t>
  </si>
  <si>
    <t>Tallow</t>
  </si>
  <si>
    <t>Fats and Oils</t>
  </si>
  <si>
    <t>Year</t>
  </si>
  <si>
    <t>EU</t>
  </si>
  <si>
    <t>Overseas (Non EU)</t>
  </si>
  <si>
    <t>2018-19</t>
  </si>
  <si>
    <t>2019-20</t>
  </si>
  <si>
    <t>2020-21</t>
  </si>
  <si>
    <t>E.ON/Npower</t>
  </si>
  <si>
    <t>EDF</t>
  </si>
  <si>
    <t>SSE</t>
  </si>
  <si>
    <t>Haven</t>
  </si>
  <si>
    <t>Total Gas &amp; Power</t>
  </si>
  <si>
    <t>Banked ROCs presented</t>
  </si>
  <si>
    <t>2007-08</t>
  </si>
  <si>
    <t>2008-09</t>
  </si>
  <si>
    <t>2009-10</t>
  </si>
  <si>
    <t>2010-11</t>
  </si>
  <si>
    <t>2011-12</t>
  </si>
  <si>
    <t>2012-13</t>
  </si>
  <si>
    <t>2013-14</t>
  </si>
  <si>
    <t>2014-15</t>
  </si>
  <si>
    <t>2015-16</t>
  </si>
  <si>
    <t>2016-17</t>
  </si>
  <si>
    <t>2017-18</t>
  </si>
  <si>
    <t>ROCs redeemed</t>
  </si>
  <si>
    <t>2002-03</t>
  </si>
  <si>
    <t>2003-04</t>
  </si>
  <si>
    <t>2004-05</t>
  </si>
  <si>
    <t>2005-06</t>
  </si>
  <si>
    <t>2006-07</t>
  </si>
  <si>
    <t>Fuelled</t>
  </si>
  <si>
    <t>Hydro</t>
  </si>
  <si>
    <t xml:space="preserve">Landfill gas </t>
  </si>
  <si>
    <t>Offshore wind</t>
  </si>
  <si>
    <t>Onshore wind</t>
  </si>
  <si>
    <t>Sewage gas</t>
  </si>
  <si>
    <t>Solar PV</t>
  </si>
  <si>
    <t>Tidal power</t>
  </si>
  <si>
    <t>England</t>
  </si>
  <si>
    <t>Scotland</t>
  </si>
  <si>
    <t>Wales</t>
  </si>
  <si>
    <t>Northern Ireland</t>
  </si>
  <si>
    <t>ROCs (Millions)</t>
  </si>
  <si>
    <t>Renewable Generation (TWh)</t>
  </si>
  <si>
    <t>Capacity (MW)</t>
  </si>
  <si>
    <t>Non-Micro</t>
  </si>
  <si>
    <t>Micro</t>
  </si>
  <si>
    <t>Number of stations</t>
  </si>
  <si>
    <t>Landfill gas</t>
  </si>
  <si>
    <t>Tidal stream</t>
  </si>
  <si>
    <t>Wave Power</t>
  </si>
  <si>
    <t>Technology Type</t>
  </si>
  <si>
    <t>Countries</t>
  </si>
  <si>
    <t>Capacity change (MW)</t>
  </si>
  <si>
    <t>Stations change</t>
  </si>
  <si>
    <t>Technology</t>
  </si>
  <si>
    <t>Good</t>
  </si>
  <si>
    <t>Satisfactory</t>
  </si>
  <si>
    <t>Weak</t>
  </si>
  <si>
    <t>Unsatisfactory</t>
  </si>
  <si>
    <t>Country</t>
  </si>
  <si>
    <t>Figure 4.1: Obligation level 2020-21</t>
  </si>
  <si>
    <t>Figure 6.4: Accredited station and capacity change by country (net change)</t>
  </si>
  <si>
    <t>Figure 6.5: Accredited station and capacity change by technology (net change)</t>
  </si>
  <si>
    <t>Figure 6.2: Percentage of capacity and accredited stations – micro NIRO vs non micro NIRO </t>
  </si>
  <si>
    <t>Figure 6.3: Total accredited capacity and number of stations by technology (excluding micro NIRO)</t>
  </si>
  <si>
    <t>Chapter 2: ROCs issued and renewable generation</t>
  </si>
  <si>
    <t>Chapter 3: Biomass sustainability</t>
  </si>
  <si>
    <t>Chapter 4: Compliance by licensed suppliers</t>
  </si>
  <si>
    <t>Chapter 5: Compliance of RO generators</t>
  </si>
  <si>
    <t>Chapter 6: Generators accredited</t>
  </si>
  <si>
    <t>Figure 6.2: Percentage of capacity and accredited stations – micro NIRO vs non micro NIRO</t>
  </si>
  <si>
    <t>% of total capacity</t>
  </si>
  <si>
    <t>Feedstock type</t>
  </si>
  <si>
    <t xml:space="preserve">Percentage </t>
  </si>
  <si>
    <t>Solid biomass type</t>
  </si>
  <si>
    <t>Bioliquid type</t>
  </si>
  <si>
    <t>Tech type</t>
  </si>
  <si>
    <t>Figure 4.6: Total redistributed to suppliers since 2002-03 (£m)</t>
  </si>
  <si>
    <t>Station type</t>
  </si>
  <si>
    <t>% of total</t>
  </si>
  <si>
    <t>Supplier</t>
  </si>
  <si>
    <t>Share of total obligation</t>
  </si>
  <si>
    <t>Return to information tab</t>
  </si>
  <si>
    <t xml:space="preserve"> </t>
  </si>
  <si>
    <t>Table 2.1 Comparison of ROCs issued from 2018-19 to 2020-21</t>
  </si>
  <si>
    <t>Table 2.2: ROCs issued in 2020-21 by technology and country</t>
  </si>
  <si>
    <t>Table 3.1: Consignments reported by stations against the sustainability criteria, split by technology type and capacity</t>
  </si>
  <si>
    <t>Table 3.2: Weighted average GHG emission figures and thresholds split by technology type</t>
  </si>
  <si>
    <t>Figure 3.1: Type of feedstocks used (by volume of gas burnt) in gasification stations</t>
  </si>
  <si>
    <t>Figure 3.2: Type of feedstocks used (by volume of gas burnt) in anaerobic digestion stations</t>
  </si>
  <si>
    <t>Figure 3.5: The origin of fuels used for fuelled generating stations during 2020-21</t>
  </si>
  <si>
    <t>Table 4.1: Obligation levels 2020-21</t>
  </si>
  <si>
    <t>Table 4.2: Suppliers and obligations</t>
  </si>
  <si>
    <t>Table 4.3: Suppliers included in the RO Final Order consultation</t>
  </si>
  <si>
    <t>Table 4.4: Summary of EIIs supplied in Great Britain</t>
  </si>
  <si>
    <t>Table 4.5: Summary of ROCs presented towards each UK obligation in 2020-21</t>
  </si>
  <si>
    <t>Figure 4.2: Banked ROCs redeemed and ROCs issued but not presented each obligation period since 2007-08</t>
  </si>
  <si>
    <t>Table 4.6: Payments made by suppliers towards each UK obligation for 2020-21</t>
  </si>
  <si>
    <t>Figure 4.4: Change in scheme value since 2002-03</t>
  </si>
  <si>
    <t>Table 4.8 Summary of redistribution payments</t>
  </si>
  <si>
    <t>Figure 4.7: Supplier audit results 2016-17 to 2020-21</t>
  </si>
  <si>
    <t xml:space="preserve">Figure 5.3: Targeted audit results 2016-17 to 2020-21 </t>
  </si>
  <si>
    <t>Table 5.1: Detected and prevented error 2020-21</t>
  </si>
  <si>
    <t>Table 6.1: Accredited stations and capacity by country and technology</t>
  </si>
  <si>
    <t>Figure 6.1: Capacity deployed by country and technology type</t>
  </si>
  <si>
    <t>Table 6.2: Micro NIRO accredited capacity and number of stations by technology</t>
  </si>
  <si>
    <t>Table 7.1: RO scheme amendments 2020-21</t>
  </si>
  <si>
    <t>Figure 4.3: ROCs submitted and payments made towards the UK obligation since 2008-09</t>
  </si>
  <si>
    <t>Figure 4.3: ROCs submitted and payments made towards the UK Obligation since 2008-09</t>
  </si>
  <si>
    <t>Total number of ROCs issued</t>
  </si>
  <si>
    <t>Associated renewable generation (MWh)</t>
  </si>
  <si>
    <t>Total UK electricity supply (MWh)</t>
  </si>
  <si>
    <t>RO renewable generation as a proportion of electricity supply*</t>
  </si>
  <si>
    <t>Renewable generation including FIT &amp; CfD (MWh)</t>
  </si>
  <si>
    <t>* These figures include generation not exported to the grid. This generation is not captured within the total electricity supply figure; therefore these figures are only representative.</t>
  </si>
  <si>
    <t>** pp – Percentage points</t>
  </si>
  <si>
    <t>Change from 2019-20</t>
  </si>
  <si>
    <t>Change from 2018-19</t>
  </si>
  <si>
    <t>UK Total</t>
  </si>
  <si>
    <t>Gasification stations</t>
  </si>
  <si>
    <t>AD stations</t>
  </si>
  <si>
    <t>Solid biomass stations</t>
  </si>
  <si>
    <t>&lt;1MW</t>
  </si>
  <si>
    <t>≥1MW</t>
  </si>
  <si>
    <t>Yes</t>
  </si>
  <si>
    <t>No</t>
  </si>
  <si>
    <t>N.B. The number of consignments reported varies between stations.</t>
  </si>
  <si>
    <t>Bioliquid stations</t>
  </si>
  <si>
    <t>Gasification Stations (gGHG/MJ)</t>
  </si>
  <si>
    <t>AD Stations (gGHG/MJ)</t>
  </si>
  <si>
    <t>Solid Biomass Stations (gGHG/MJ)</t>
  </si>
  <si>
    <t>Bioliquid Stations (% savings)</t>
  </si>
  <si>
    <t xml:space="preserve">Table 4.2: Suppliers and obligations </t>
  </si>
  <si>
    <t xml:space="preserve">RO Jurisdiction </t>
  </si>
  <si>
    <t xml:space="preserve">Total number of Obligations </t>
  </si>
  <si>
    <t>Total number of Obligations met</t>
  </si>
  <si>
    <t>RO</t>
  </si>
  <si>
    <t>ROS</t>
  </si>
  <si>
    <t>NIRO</t>
  </si>
  <si>
    <t>Final Order issued?</t>
  </si>
  <si>
    <t>Outcome</t>
  </si>
  <si>
    <t>Home Energy Trading</t>
  </si>
  <si>
    <t>Obligation met</t>
  </si>
  <si>
    <t>Goto Energy</t>
  </si>
  <si>
    <t>ceased trading</t>
  </si>
  <si>
    <t>Colorado Energy</t>
  </si>
  <si>
    <t>Ampoweruk</t>
  </si>
  <si>
    <t>Whoop Energy</t>
  </si>
  <si>
    <t>Obligation not met, enforcement action on-going</t>
  </si>
  <si>
    <t xml:space="preserve">Table 4.4: Summary of EIIs supplied in Great Britain </t>
  </si>
  <si>
    <t>England &amp; Wales</t>
  </si>
  <si>
    <t>Total EIIs supply (MWh)</t>
  </si>
  <si>
    <t>Total excluded EII electricity (MWh)</t>
  </si>
  <si>
    <t>Percentage of excluded EII Electricity from obligation</t>
  </si>
  <si>
    <t>Total Electricity Supply (inc EII supply) (MWh)</t>
  </si>
  <si>
    <t>Percentage of excluded EII from Total Electricity supply</t>
  </si>
  <si>
    <t>Electricity supplied (MWh)</t>
  </si>
  <si>
    <t>Obligation (ROCs)</t>
  </si>
  <si>
    <t>ROCs presented</t>
  </si>
  <si>
    <t>Total number of obligations</t>
  </si>
  <si>
    <t>% of obligation met with ROCs</t>
  </si>
  <si>
    <t>Buy-out payments made</t>
  </si>
  <si>
    <t>Late payments made</t>
  </si>
  <si>
    <t>Scheme value</t>
  </si>
  <si>
    <t>Buy-out</t>
  </si>
  <si>
    <t>Late payments</t>
  </si>
  <si>
    <t>Table 4.8: Summary of redistribution payments</t>
  </si>
  <si>
    <t>Detected Error</t>
  </si>
  <si>
    <t>Prevented Error</t>
  </si>
  <si>
    <t>Total 2020-21 error protected</t>
  </si>
  <si>
    <t>Sum of capacity (MW)</t>
  </si>
  <si>
    <t>Chapter 7: Our Administration</t>
  </si>
  <si>
    <t>Amendments processed</t>
  </si>
  <si>
    <t>Key Performance Indicator (KPI)</t>
  </si>
  <si>
    <t>Transactions processed within 10 working days</t>
  </si>
  <si>
    <t>Scheme Year</t>
  </si>
  <si>
    <t>Performance against KPI</t>
  </si>
  <si>
    <t>Enquiry</t>
  </si>
  <si>
    <t>Received</t>
  </si>
  <si>
    <t>Performance</t>
  </si>
  <si>
    <t>Telephone Enquiries</t>
  </si>
  <si>
    <t>Email Enquiries</t>
  </si>
  <si>
    <t>80% of email enquiries responded to within 10 working days</t>
  </si>
  <si>
    <t>% weak &amp; unsatisfactory</t>
  </si>
  <si>
    <t>Figure 5.3: Targeted audit results 2016-17 to 2020-21</t>
  </si>
  <si>
    <t>Wood Residue</t>
  </si>
  <si>
    <t>Wood Product</t>
  </si>
  <si>
    <t>% of total feedstocks used</t>
  </si>
  <si>
    <t>Gasification</t>
  </si>
  <si>
    <t>AD</t>
  </si>
  <si>
    <t>Bioliquid</t>
  </si>
  <si>
    <t>Solid Biomass</t>
  </si>
  <si>
    <t>Fuel type</t>
  </si>
  <si>
    <t>UK obligation (ROCs)</t>
  </si>
  <si>
    <t>RO generation (TWh)</t>
  </si>
  <si>
    <t>Scheme value (£)</t>
  </si>
  <si>
    <t xml:space="preserve">Figure 3.3: Type of bioliquid used in bioliquid stations </t>
  </si>
  <si>
    <t xml:space="preserve">Figure 3.4: Type of solid biomass used in direct combustion stations </t>
  </si>
  <si>
    <t>Appendices</t>
  </si>
  <si>
    <t xml:space="preserve">Renewables Obligation Annual Report 2020-21 - Dataset </t>
  </si>
  <si>
    <t>Table 3.1: Consignments* reported by stations against the sustainability criteria, split by technology type and capacity**</t>
  </si>
  <si>
    <t>* Where we refer to a consignment in the context of stations greater than or equal to 1MW, this refers to a single consignment submission for one month. For stations less than 1MW, this is just reported once in the year.</t>
  </si>
  <si>
    <r>
      <t>**</t>
    </r>
    <r>
      <rPr>
        <vertAlign val="superscript"/>
        <sz val="10"/>
        <color theme="1"/>
        <rFont val="Verdana"/>
        <family val="2"/>
      </rPr>
      <t xml:space="preserve"> </t>
    </r>
    <r>
      <rPr>
        <sz val="10"/>
        <color theme="1"/>
        <rFont val="Verdana"/>
        <family val="2"/>
      </rPr>
      <t>Consignments are split by capacity, as well as technology type, in order to differentiate between the different reporting requirements.</t>
    </r>
  </si>
  <si>
    <r>
      <t>Volume of gas burnt (m</t>
    </r>
    <r>
      <rPr>
        <b/>
        <vertAlign val="superscript"/>
        <sz val="10"/>
        <color theme="0"/>
        <rFont val="Verdana"/>
        <family val="2"/>
      </rPr>
      <t>3</t>
    </r>
    <r>
      <rPr>
        <b/>
        <sz val="10"/>
        <color theme="0"/>
        <rFont val="Verdana"/>
        <family val="2"/>
      </rPr>
      <t xml:space="preserve"> of syngas)</t>
    </r>
  </si>
  <si>
    <r>
      <t>Volume of gas burnt (m</t>
    </r>
    <r>
      <rPr>
        <b/>
        <vertAlign val="superscript"/>
        <sz val="10"/>
        <color theme="0"/>
        <rFont val="Verdana"/>
        <family val="2"/>
      </rPr>
      <t>3</t>
    </r>
    <r>
      <rPr>
        <b/>
        <sz val="10"/>
        <color theme="0"/>
        <rFont val="Verdana"/>
        <family val="2"/>
      </rPr>
      <t xml:space="preserve"> biogas)</t>
    </r>
  </si>
  <si>
    <t>Amount of bioliquid (litres)</t>
  </si>
  <si>
    <t>Amount burned (tonnes)</t>
  </si>
  <si>
    <t>Payments made (expressed as ROCs)</t>
  </si>
  <si>
    <r>
      <t>Performance against KPI</t>
    </r>
    <r>
      <rPr>
        <b/>
        <sz val="10"/>
        <color rgb="FF000000"/>
        <rFont val="Verdana"/>
        <family val="2"/>
      </rPr>
      <t> </t>
    </r>
  </si>
  <si>
    <t>Table 7.2: ROCs issued on time 2020-21</t>
  </si>
  <si>
    <t>Table 7.3: RO scheme enquiry KPIs 2020-21</t>
  </si>
  <si>
    <t xml:space="preserve">*Abandoned calls are calls which are ended or disconnected before a conversation takes place.  </t>
  </si>
  <si>
    <t>85% calls answered/no more than 15% abandoned*</t>
  </si>
  <si>
    <t>Table A1.1: Summary of compliance by supplier group in 2020-21 (all jurisdictions)</t>
  </si>
  <si>
    <t>Supplier group</t>
  </si>
  <si>
    <t>Total ROCs presented</t>
  </si>
  <si>
    <t>Total payments made</t>
  </si>
  <si>
    <t>Redistributions</t>
  </si>
  <si>
    <t xml:space="preserve">3T Power Limited </t>
  </si>
  <si>
    <t>Affect Energy Ltd</t>
  </si>
  <si>
    <t>Ampoweruk Ltd</t>
  </si>
  <si>
    <t>Avro Energy Ltd</t>
  </si>
  <si>
    <t>AXPO UK Ltd</t>
  </si>
  <si>
    <t>BES Commercial Electricity Ltd</t>
  </si>
  <si>
    <t>Blue Green Energy</t>
  </si>
  <si>
    <t xml:space="preserve">Bristol Energy </t>
  </si>
  <si>
    <t>British Gas Trading Ltd</t>
  </si>
  <si>
    <t>Brook Green Trading Ltd</t>
  </si>
  <si>
    <t>Bryt Energy Ltd</t>
  </si>
  <si>
    <t>Budget Energy Limited</t>
  </si>
  <si>
    <t>Bulb Energy Ltd</t>
  </si>
  <si>
    <t>Business Power and Gas Ltd</t>
  </si>
  <si>
    <t>Click Energy</t>
  </si>
  <si>
    <t>CNG Electricity Ltd</t>
  </si>
  <si>
    <t xml:space="preserve">Conrad Energy (Holdings) Ltd </t>
  </si>
  <si>
    <t>Co-Operative Energy Ltd</t>
  </si>
  <si>
    <t>Corona Energy Retail 4 Ltd</t>
  </si>
  <si>
    <t>Coulomb Energy Supply Ltd</t>
  </si>
  <si>
    <t>Daisy Energy Supply Limited</t>
  </si>
  <si>
    <t xml:space="preserve">Delta Gas And Electricity </t>
  </si>
  <si>
    <t>D-energi Trading Ltd</t>
  </si>
  <si>
    <t>E (Gas and Electricity) Ltd</t>
  </si>
  <si>
    <t>E.ON Energy Ltd</t>
  </si>
  <si>
    <t xml:space="preserve">E.ON Next Supply Ltd </t>
  </si>
  <si>
    <t>E.ON UK Plc</t>
  </si>
  <si>
    <t>Eco Green Management Ltd</t>
  </si>
  <si>
    <t>Ecotricity</t>
  </si>
  <si>
    <t>EDF Energy Customers Ltd</t>
  </si>
  <si>
    <t>Edgware Energy Ltd</t>
  </si>
  <si>
    <t>Effortless Energy Ltd</t>
  </si>
  <si>
    <t xml:space="preserve">Electraphase Limited </t>
  </si>
  <si>
    <t>Electric Ireland (ESBIE NI Ltd)</t>
  </si>
  <si>
    <t>Electricity Plus Supply Ltd</t>
  </si>
  <si>
    <t>ElectroRoute Supply Ltd</t>
  </si>
  <si>
    <t>Eneco energy Trade BV</t>
  </si>
  <si>
    <t xml:space="preserve">Energia Customer Solutions NI Limited </t>
  </si>
  <si>
    <t>ENGIE Power Ltd</t>
  </si>
  <si>
    <t xml:space="preserve">Enstroga Ltd </t>
  </si>
  <si>
    <t>EPG Energy Ltd</t>
  </si>
  <si>
    <t>ESB Energy Ltd</t>
  </si>
  <si>
    <t>Euston Energy Ltd</t>
  </si>
  <si>
    <t>Evermore ES (Trading as: Bright Energy)</t>
  </si>
  <si>
    <t>F &amp; S Energy Ltd</t>
  </si>
  <si>
    <t>Farringdon Energy Ltd</t>
  </si>
  <si>
    <t>Flexitricity Ltd</t>
  </si>
  <si>
    <t>Flow Energy Ltd</t>
  </si>
  <si>
    <t>Foxglove Energy Supply Ltd</t>
  </si>
  <si>
    <t>Gas and Power Ltd T/A HUB Energy</t>
  </si>
  <si>
    <t>Gazprom Marketing &amp; Trading Retail Ltd</t>
  </si>
  <si>
    <t>Go Effortless (new name Whoop Energy)</t>
  </si>
  <si>
    <t>Go Power (LCC Power Limited)</t>
  </si>
  <si>
    <t>Good Energy Ltd</t>
  </si>
  <si>
    <t>Goto Energy (UK) Ltd</t>
  </si>
  <si>
    <t>Green Energy (UK) plc</t>
  </si>
  <si>
    <t>Green Network Energy LTD</t>
  </si>
  <si>
    <t>Green Supplier Ltd</t>
  </si>
  <si>
    <t>HARTREE PARTNERS SUPPLY (UK) Ltd</t>
  </si>
  <si>
    <t>Haven Power Ltd</t>
  </si>
  <si>
    <t>Home Energy Trading Ltd</t>
  </si>
  <si>
    <t>I Supply Energy Ltd</t>
  </si>
  <si>
    <t>Igloo Energy Supply Ltd</t>
  </si>
  <si>
    <t>Kensington Power Ltd</t>
  </si>
  <si>
    <t>Limejump Energy Ltd</t>
  </si>
  <si>
    <t>Logicor Energy Ltd</t>
  </si>
  <si>
    <t>MA Energy Ltd</t>
  </si>
  <si>
    <t>Marble Power Ltd</t>
  </si>
  <si>
    <t>Maxen Power supply Ltd</t>
  </si>
  <si>
    <t>Mint</t>
  </si>
  <si>
    <t>Mississippi Energy Ltd</t>
  </si>
  <si>
    <t>MoneyPlus Energy</t>
  </si>
  <si>
    <t>MVV Environment Services  Ltd</t>
  </si>
  <si>
    <t>Nabuh Energy Ltd</t>
  </si>
  <si>
    <t>Naturgy Limited</t>
  </si>
  <si>
    <t>Neon Reef Ltd</t>
  </si>
  <si>
    <t>Octopus Energy Ltd</t>
  </si>
  <si>
    <t>Omni Energy Ltd</t>
  </si>
  <si>
    <t>Opus Energy Group Ltd</t>
  </si>
  <si>
    <t>Orbit Energy Ltd</t>
  </si>
  <si>
    <t>Orsted Power Sales (UK) Ltd</t>
  </si>
  <si>
    <t>OVO Electricity Ltd</t>
  </si>
  <si>
    <t>P3P ENERGY SUPPLY Ltd</t>
  </si>
  <si>
    <t>People's Energy (Supply) Ltd</t>
  </si>
  <si>
    <t>PFP Energy Supplies Ltd</t>
  </si>
  <si>
    <t xml:space="preserve">Power NI (NIE Energy Ltd) </t>
  </si>
  <si>
    <t>Power4All Ltd</t>
  </si>
  <si>
    <t>Pozitive Energy Ltd</t>
  </si>
  <si>
    <t>Pure Planet Ltd</t>
  </si>
  <si>
    <t>PX Supply Limited</t>
  </si>
  <si>
    <t>Robin Hood Energy Ltd</t>
  </si>
  <si>
    <t>RWE Npower Plc</t>
  </si>
  <si>
    <t>Scottish Power Energy Retail Ltd</t>
  </si>
  <si>
    <t>Shell Energy Retail Ltd</t>
  </si>
  <si>
    <t>Shell Energy Supply UK Ltd</t>
  </si>
  <si>
    <t>Shell Energy UK</t>
  </si>
  <si>
    <t>Simplicity Energy Limited</t>
  </si>
  <si>
    <t>Simply Your Energy Ltd</t>
  </si>
  <si>
    <t>SmartestEnergy Business Ltd</t>
  </si>
  <si>
    <t>SmartestEnergy Ltd</t>
  </si>
  <si>
    <t>SO Energy Trading Ltd</t>
  </si>
  <si>
    <t>Social Energy Supply Ltd</t>
  </si>
  <si>
    <t>Square1 Energy</t>
  </si>
  <si>
    <t>Squeaky Clean Energy Ltd</t>
  </si>
  <si>
    <t>SSE Airtricity Energy Supply Limited</t>
  </si>
  <si>
    <t>SSE Energy Supply Ltd</t>
  </si>
  <si>
    <t>Statkraft Markets GmbH</t>
  </si>
  <si>
    <t>Switch Business Gas and Power Ltd</t>
  </si>
  <si>
    <t>Symbio Energy Ltd</t>
  </si>
  <si>
    <t>Together Energy Ltd</t>
  </si>
  <si>
    <t>Tonik Energy Limited</t>
  </si>
  <si>
    <t>Total Gas &amp; Power Ltd</t>
  </si>
  <si>
    <t>Tradelink Solutions Ltd</t>
  </si>
  <si>
    <t>Tru Energy Ltd</t>
  </si>
  <si>
    <t>UK Power Reserve Ltd</t>
  </si>
  <si>
    <t>Unify Energy Ltd</t>
  </si>
  <si>
    <t>United Gas &amp; Power Ltd</t>
  </si>
  <si>
    <t>Utilita Energy Ltd</t>
  </si>
  <si>
    <t>Utility Point Ltd</t>
  </si>
  <si>
    <t>Valda Energy Ltd</t>
  </si>
  <si>
    <t xml:space="preserve">Vattenfall Energy Trading GmbH </t>
  </si>
  <si>
    <t>Verastar Ltd</t>
  </si>
  <si>
    <t>Wilton Energy Ltd</t>
  </si>
  <si>
    <t>Zebra Power Ltd</t>
  </si>
  <si>
    <t>Zog Energy Ltd</t>
  </si>
  <si>
    <t>Table A1.2: Compliance by licensee with an obligation in England &amp; Wales</t>
  </si>
  <si>
    <t>Table A1.2: Compliance by licensee* with an obligation in England &amp; Wales</t>
  </si>
  <si>
    <t>Licence</t>
  </si>
  <si>
    <t>Bioliquid ROCs presented</t>
  </si>
  <si>
    <t>Buyout Payments Made</t>
  </si>
  <si>
    <t>Late Payments Made</t>
  </si>
  <si>
    <t>Bristol Energy Technology &amp; Services (Supply) Ltd</t>
  </si>
  <si>
    <t>Conrad Energy (Trading) Ltd</t>
  </si>
  <si>
    <t>Delta Gas And Power Ltd</t>
  </si>
  <si>
    <t>ElectroRoute Energy Trading Ltd</t>
  </si>
  <si>
    <t>Entice Energy</t>
  </si>
  <si>
    <t>Go Effortless</t>
  </si>
  <si>
    <t>Green Energy (UK) Plc</t>
  </si>
  <si>
    <t xml:space="preserve">I Supply Energy </t>
  </si>
  <si>
    <t>Npower Ltd</t>
  </si>
  <si>
    <t>Npower Northern Ltd</t>
  </si>
  <si>
    <t>Npower Yorkshire  Ltd</t>
  </si>
  <si>
    <t>Opus Energy (Corporate) Ltd</t>
  </si>
  <si>
    <t>Opus Energy Ltd</t>
  </si>
  <si>
    <t>Ovo Energy</t>
  </si>
  <si>
    <t xml:space="preserve">RWE </t>
  </si>
  <si>
    <t>Sinq Power Ltd</t>
  </si>
  <si>
    <t>SmartestEnergy Business Ltd </t>
  </si>
  <si>
    <t>SQUARE1 ENERGY</t>
  </si>
  <si>
    <t>SSE PLC</t>
  </si>
  <si>
    <t>Together Energy (Retail) Ltd</t>
  </si>
  <si>
    <t>Toucan Energy Ltd</t>
  </si>
  <si>
    <t>Yorkshire Gas &amp; Power</t>
  </si>
  <si>
    <t>Yu Energy trading as Kensington Power Ltd</t>
  </si>
  <si>
    <t>Appendix 1: Compliance by licensed suppliers</t>
  </si>
  <si>
    <t>Table A1.3: Compliance by licensee with an obligation in Scotland</t>
  </si>
  <si>
    <t>License</t>
  </si>
  <si>
    <t>Totals</t>
  </si>
  <si>
    <t>Table A1.3: Compliance by licensee* with an obligation in Scotland</t>
  </si>
  <si>
    <t xml:space="preserve">Table A1.4: Compliance by licensee* with the RO (Northern Ireland) </t>
  </si>
  <si>
    <t xml:space="preserve">3T Power Ltd </t>
  </si>
  <si>
    <t>Bright Energy</t>
  </si>
  <si>
    <t>Budget Energy Ltd</t>
  </si>
  <si>
    <t xml:space="preserve">Click Energy </t>
  </si>
  <si>
    <t>Electric Ireland</t>
  </si>
  <si>
    <t xml:space="preserve">LCC Power Ltd </t>
  </si>
  <si>
    <t>Naturgy Ltd</t>
  </si>
  <si>
    <t>Power NI Energy Ltd</t>
  </si>
  <si>
    <t>SSE Airtricity Energy Supply Ltd</t>
  </si>
  <si>
    <t xml:space="preserve">Viridian Energy Supply Ltd </t>
  </si>
  <si>
    <t>No. of Bioliquid ROCs submitted by suppliers which are exempt from the 4% cap</t>
  </si>
  <si>
    <t>No. of Bioliquid ROCs submitted by suppliers which are included in the 4% cap</t>
  </si>
  <si>
    <t>Total qualifying and non-qualifying Bioliquid ROCs presented</t>
  </si>
  <si>
    <t>CP13 – 2014-15</t>
  </si>
  <si>
    <t>CP14 – 2015-16</t>
  </si>
  <si>
    <t>CP15 – 2016-17</t>
  </si>
  <si>
    <t>CP16 – 2017-18</t>
  </si>
  <si>
    <t>CP17 - 2018-19</t>
  </si>
  <si>
    <t>CP18 - 2019-20</t>
  </si>
  <si>
    <t>CP19 - 2020-21</t>
  </si>
  <si>
    <t>Table A1.5: Summary of qualifying and non-qualifying bioliquid ROCs presented by suppliers towards their obligations since the 2013-14 RO year</t>
  </si>
  <si>
    <t>Compliance Period (CP) - RO Year</t>
  </si>
  <si>
    <r>
      <t>CP12</t>
    </r>
    <r>
      <rPr>
        <sz val="10"/>
        <color theme="1"/>
        <rFont val="Verdana"/>
        <family val="2"/>
      </rPr>
      <t> </t>
    </r>
    <r>
      <rPr>
        <sz val="10"/>
        <color rgb="FF000000"/>
        <rFont val="Verdana"/>
        <family val="2"/>
      </rPr>
      <t>– 2013-14</t>
    </r>
  </si>
  <si>
    <t>Supplier Group</t>
  </si>
  <si>
    <t>Affect Energy Limited</t>
  </si>
  <si>
    <t>Mississippi Energy Limited</t>
  </si>
  <si>
    <t>Symbio Energy Limited</t>
  </si>
  <si>
    <t>Table A1.7: Suppliers with an obligation who did not meet the 1 July 2021 deadline to submit final supply volumes</t>
  </si>
  <si>
    <t xml:space="preserve">Total of buy-out and late payments redistributed </t>
  </si>
  <si>
    <t>£358m</t>
  </si>
  <si>
    <t>£123m</t>
  </si>
  <si>
    <t>£164m</t>
  </si>
  <si>
    <t>£42m</t>
  </si>
  <si>
    <t>£25m</t>
  </si>
  <si>
    <t>£0m</t>
  </si>
  <si>
    <t>£460m</t>
  </si>
  <si>
    <t>£604m</t>
  </si>
  <si>
    <t>£842m</t>
  </si>
  <si>
    <t>£655m</t>
  </si>
  <si>
    <t>£466m</t>
  </si>
  <si>
    <t xml:space="preserve">Total ROCs presented (m) </t>
  </si>
  <si>
    <t xml:space="preserve">Recycle value per ROC presented </t>
  </si>
  <si>
    <t xml:space="preserve">Worth of a ROC to a supplier </t>
  </si>
  <si>
    <t xml:space="preserve">Average ROCs issued/MWh </t>
  </si>
  <si>
    <t xml:space="preserve">Support per MWh supplied </t>
  </si>
  <si>
    <t xml:space="preserve"> 2010-11</t>
  </si>
  <si>
    <t xml:space="preserve"> 2011-12</t>
  </si>
  <si>
    <t xml:space="preserve"> 2012-13</t>
  </si>
  <si>
    <t xml:space="preserve">Table A1.4: Compliance by licensee with the RO (Northern Ireland) </t>
  </si>
  <si>
    <t>Appendix 2: ROC recycle value</t>
  </si>
  <si>
    <t>50%**</t>
  </si>
  <si>
    <t>* For solid biomass and biogas stations, the GHG criteria can be met in one of two ways. Either the emission is less than the relevant target or it is based on an annual average rather than an individual consignment basis. This means that the GHG criteria is met if the GHG emissions from its use are less than or equal to the relevant ceiling and that in an obligation year, the average GHG emissions are less than or equal to the relevant target.</t>
  </si>
  <si>
    <t>** From 1 January 2018, any consignment of bioliquid produced by an installation that first started producing liquid fuel from biomaterial before 6 October 2015 is required to meet the current GHG threshold of 50%. Any consignment of bioliquid produced by an installation that first started producing liquid fuel from biomaterial on or after 6 October 2015 is required to meet a GHG threshold of 60%.</t>
  </si>
  <si>
    <t>Banked ROCs redeemed</t>
  </si>
  <si>
    <t>ROCs issued but not presented</t>
  </si>
  <si>
    <t>2021-22</t>
  </si>
  <si>
    <t>Total by year</t>
  </si>
  <si>
    <t>Total by rating</t>
  </si>
  <si>
    <t>Overall % by rating</t>
  </si>
  <si>
    <t>Met KPI</t>
  </si>
  <si>
    <t xml:space="preserve">* The name of each Licensee in Tables A1.2 to A1.4 refers to a Licence group that is owned by its parent company (Supplier Group). For a complete list of supplier groups and their licences, 
please contact: REcompliance@ofgem.gov.uk </t>
  </si>
  <si>
    <t>Table A1.6: Suppliers with an obligation who did not meet the 1 June 2021 deadline to submit estimate supply volumes</t>
  </si>
  <si>
    <t>Total audits</t>
  </si>
  <si>
    <t>Technology type</t>
  </si>
  <si>
    <t>Audit results - % of total</t>
  </si>
  <si>
    <t>Threshold Target</t>
  </si>
  <si>
    <t>Threshold Ceiling</t>
  </si>
  <si>
    <t>75*</t>
  </si>
  <si>
    <t>England &amp; Wales (RO)</t>
  </si>
  <si>
    <t>Northern Ireland (NIRO)</t>
  </si>
  <si>
    <t>Scotland (ROS)</t>
  </si>
  <si>
    <t>Obligation level (ROCs to present per MWh supplied to customers)</t>
  </si>
  <si>
    <t>Meets the  criteria</t>
  </si>
  <si>
    <t>Table A3.1: Determination of ROC recycle value since 2010-11</t>
  </si>
  <si>
    <t>Appendix 2: Mutualisation payments</t>
  </si>
  <si>
    <t>Table A2.1: RO mutualisation payments received* 2017-18</t>
  </si>
  <si>
    <t>Amount due</t>
  </si>
  <si>
    <t>Ampoweruk Limited</t>
  </si>
  <si>
    <t>Avid Energy Limited</t>
  </si>
  <si>
    <t>Avro Energy Limited</t>
  </si>
  <si>
    <t>Axis Telecom Limited</t>
  </si>
  <si>
    <t>AXPO UK Limited</t>
  </si>
  <si>
    <t>BES Commercial Electricity Limited</t>
  </si>
  <si>
    <t>BP Energy Europe Limited</t>
  </si>
  <si>
    <t>Breeze Energy Supply Limited</t>
  </si>
  <si>
    <t>Bristol Energy Technology &amp; Services (Supply) Limited</t>
  </si>
  <si>
    <t>British Gas Trading Limited</t>
  </si>
  <si>
    <t>Brook Green Trading Limited</t>
  </si>
  <si>
    <t>Bruntwood Energy Services Limited</t>
  </si>
  <si>
    <t>Bryt Energy Limited (prev. Bullion Energy Limited)</t>
  </si>
  <si>
    <t>Business Power and Gas Limited</t>
  </si>
  <si>
    <t>CNG Electricity Limited</t>
  </si>
  <si>
    <t>Co-Operative Energy Limited</t>
  </si>
  <si>
    <t>Corona Energy Retail 5 Limited</t>
  </si>
  <si>
    <t xml:space="preserve">Coulomb Energy Supply Limited </t>
  </si>
  <si>
    <t>Dong Energy Power Sales UK Limited</t>
  </si>
  <si>
    <t>Dual Energy Direct Limited</t>
  </si>
  <si>
    <t>E (Gas and Electricity) Limited</t>
  </si>
  <si>
    <t>E.ON Energy Solutions Limited</t>
  </si>
  <si>
    <t>The Renewable Energy Company Limited</t>
  </si>
  <si>
    <t>EDF Energy Customers Plc</t>
  </si>
  <si>
    <t>Electraphase Ltd</t>
  </si>
  <si>
    <t>ENGIE Power Limited</t>
  </si>
  <si>
    <t>EPG Energy Limited</t>
  </si>
  <si>
    <t>ESB Energy Limited</t>
  </si>
  <si>
    <t>Eversmart Energy Limited</t>
  </si>
  <si>
    <t>F &amp; S Energy Limited</t>
  </si>
  <si>
    <t>First Utility Limited</t>
  </si>
  <si>
    <t>Foxglove Energy Supply Limited (T/A Fischer Energy)</t>
  </si>
  <si>
    <t>Flow Energy Limited</t>
  </si>
  <si>
    <t>Gazprom Marketing &amp; Trading Retail Limited</t>
  </si>
  <si>
    <t>Gnergy Limited</t>
  </si>
  <si>
    <t>Good Energy Limited</t>
  </si>
  <si>
    <t>Greater London Authority</t>
  </si>
  <si>
    <t>Green Network Energy Limited</t>
  </si>
  <si>
    <t>Rose Energy Supply Limited</t>
  </si>
  <si>
    <t>Haven Power Limited</t>
  </si>
  <si>
    <t>Huddle Energy Limited</t>
  </si>
  <si>
    <t>Hudson Energy Supply UK Limited</t>
  </si>
  <si>
    <t>I Supply Energy Limited</t>
  </si>
  <si>
    <t>Marigold Energy Supply Limited</t>
  </si>
  <si>
    <t>MA Energy Limited</t>
  </si>
  <si>
    <t>Marble Power Limited</t>
  </si>
  <si>
    <t>MVV Environment Services  Limited</t>
  </si>
  <si>
    <t>Brilliant Energy Supply Ltd</t>
  </si>
  <si>
    <t>Npower Yorkshire Supply Limited</t>
  </si>
  <si>
    <t>Npower Direct Limited</t>
  </si>
  <si>
    <t>Electricity Plus Supply Limited</t>
  </si>
  <si>
    <t>Npower Northern Supply Limited</t>
  </si>
  <si>
    <t>Npower Limited</t>
  </si>
  <si>
    <t>Octopus Energy Limited</t>
  </si>
  <si>
    <t>Farmoor Energy Limited</t>
  </si>
  <si>
    <t>Opus Energy Limited</t>
  </si>
  <si>
    <t>Opus Energy (Corporate) Limited</t>
  </si>
  <si>
    <t>Orbit Energy Limited</t>
  </si>
  <si>
    <t>Our Power Energy Supply Limited</t>
  </si>
  <si>
    <t>OVO Electricity Limited</t>
  </si>
  <si>
    <t>People's Energy Supply Limited</t>
  </si>
  <si>
    <t>PFP Energy Supplies Limited</t>
  </si>
  <si>
    <t>Igloo Energy Supply Limited</t>
  </si>
  <si>
    <t>Planet 9 Energy Limited</t>
  </si>
  <si>
    <t>Power4All Limited</t>
  </si>
  <si>
    <t>Pure Planet Limited</t>
  </si>
  <si>
    <t>Robin Hood Energy Limited</t>
  </si>
  <si>
    <t>Scottish Power Energy Retail Limited</t>
  </si>
  <si>
    <t>Wilton Energy Limited</t>
  </si>
  <si>
    <t>Shell Energy Supply UK Limited</t>
  </si>
  <si>
    <t>SmartestEnergy Limited</t>
  </si>
  <si>
    <t>SO Energy Trading Limited</t>
  </si>
  <si>
    <t>Solarplicity Supply Limited</t>
  </si>
  <si>
    <t>Squeaky Clean Energy Limited</t>
  </si>
  <si>
    <t>SSE Energy Supply Limited</t>
  </si>
  <si>
    <t>Symbio Energy LLP (TA Symbio Energy Ltd)</t>
  </si>
  <si>
    <t>Eddington Energy Supply Limited</t>
  </si>
  <si>
    <t>Together Energy Supply Limited</t>
  </si>
  <si>
    <t>Total Gas &amp; Power Limited</t>
  </si>
  <si>
    <t>TOTO Energy Limited</t>
  </si>
  <si>
    <t>Tradelink Solutions Limited</t>
  </si>
  <si>
    <t>UK Power Reserve Limited</t>
  </si>
  <si>
    <t>Usio Energy Supply Limited</t>
  </si>
  <si>
    <t>Utilita Energy Limited</t>
  </si>
  <si>
    <t>Utility Point Limited</t>
  </si>
  <si>
    <t>Sinq Power Limited</t>
  </si>
  <si>
    <t>Kensington Power Limited</t>
  </si>
  <si>
    <t>Zebra Power Limited (previously Bor Energy)</t>
  </si>
  <si>
    <t>Table A2.2: ROS mutualisation payments received* 2017-18</t>
  </si>
  <si>
    <t>Table A2.3: RO mutualisation payments received* 2018-19</t>
  </si>
  <si>
    <t xml:space="preserve">Avid Energy Limited </t>
  </si>
  <si>
    <t>Bryt Energy Limited</t>
  </si>
  <si>
    <t>Corona Energy Retail 4 Limited</t>
  </si>
  <si>
    <t>Coulomb Energy Supply Limited</t>
  </si>
  <si>
    <t xml:space="preserve">Delta Gas and Power Limited </t>
  </si>
  <si>
    <t xml:space="preserve">Edgware Energy Limited </t>
  </si>
  <si>
    <t>Effortless Energy Ltd.</t>
  </si>
  <si>
    <t>Electroroute Energy Limited</t>
  </si>
  <si>
    <t>Eneco Energy Trade BV</t>
  </si>
  <si>
    <t>Enstroga Ltd</t>
  </si>
  <si>
    <t>ESB Energy limited</t>
  </si>
  <si>
    <t>Flexitricity Limited</t>
  </si>
  <si>
    <t>Foxglove Energy Supply Limited</t>
  </si>
  <si>
    <t>Gas and Power Limited</t>
  </si>
  <si>
    <t>Hartree Partners Supply (UK) Limited</t>
  </si>
  <si>
    <t>Limejump Energy Limited</t>
  </si>
  <si>
    <t>Logicor Energy Limited</t>
  </si>
  <si>
    <t xml:space="preserve">Maxen Power Supply Limited </t>
  </si>
  <si>
    <t>MVV Environment Services Limited</t>
  </si>
  <si>
    <t xml:space="preserve">Orbit Energy Limited </t>
  </si>
  <si>
    <t>Orsted Power Sales (UK) Limited</t>
  </si>
  <si>
    <t>People's Energy (Supply) Limited</t>
  </si>
  <si>
    <t>Shell Energy Retail Limited</t>
  </si>
  <si>
    <t xml:space="preserve">Shell Energy Supply UK Ltd. </t>
  </si>
  <si>
    <t xml:space="preserve">Simplicity Energy Limited </t>
  </si>
  <si>
    <t>Simply Your Energy Limited</t>
  </si>
  <si>
    <t>So Energy Trading Limited</t>
  </si>
  <si>
    <t>SSE Electricity Limited</t>
  </si>
  <si>
    <t>Toucan Energy Limited</t>
  </si>
  <si>
    <t>Tru Energy Limited</t>
  </si>
  <si>
    <t xml:space="preserve">Utilita Energy Limited </t>
  </si>
  <si>
    <t>Vattenfall Energy Trading GmbH</t>
  </si>
  <si>
    <t>Zebra Power Limited</t>
  </si>
  <si>
    <t>Table A2.4: ROS mutualisation payments received* 2018-19</t>
  </si>
  <si>
    <t>Table A2.5: RO mutualisation payment redistribution 2017-18</t>
  </si>
  <si>
    <t xml:space="preserve">Electric Ireland </t>
  </si>
  <si>
    <t xml:space="preserve">Go Power </t>
  </si>
  <si>
    <t>Power NI</t>
  </si>
  <si>
    <t>Energia</t>
  </si>
  <si>
    <t xml:space="preserve">2017-18 Q1
Payments received </t>
  </si>
  <si>
    <t xml:space="preserve">2017-18 Q2
Payments received </t>
  </si>
  <si>
    <t xml:space="preserve">2017-18 Q3
Payments received </t>
  </si>
  <si>
    <t xml:space="preserve">2017-18 Q4
Payments received </t>
  </si>
  <si>
    <t>2017-18
Total received</t>
  </si>
  <si>
    <t xml:space="preserve">2018-19 Q1
Payments received </t>
  </si>
  <si>
    <t xml:space="preserve">2018-19 Q2
Payments received </t>
  </si>
  <si>
    <t xml:space="preserve">2018-19 Q3
Payments received </t>
  </si>
  <si>
    <t xml:space="preserve">2018-19 Q4
Payments received </t>
  </si>
  <si>
    <t>2018-19
Total received</t>
  </si>
  <si>
    <t>2017-18 Q1
Redistributions</t>
  </si>
  <si>
    <t>2017-18 Q2
Redistributions</t>
  </si>
  <si>
    <t>2017-18 Q3
Redistributions</t>
  </si>
  <si>
    <t>2017-18 Q4
Redistributions</t>
  </si>
  <si>
    <t>2017-18
Total redistributed</t>
  </si>
  <si>
    <t>Table A2.6: ROS mutualisation payment redistribution 2017-18</t>
  </si>
  <si>
    <t>Table A2.7: RO mutualisation payment redistribution 2018-19</t>
  </si>
  <si>
    <t>2018-19 Q1
Redistributions</t>
  </si>
  <si>
    <t>2018-19 Q2
Redistributions</t>
  </si>
  <si>
    <t>2018-19 Q3
Redistributions</t>
  </si>
  <si>
    <t>2018-19 Q4
Redistributions</t>
  </si>
  <si>
    <t>2018-19
Total redistributed</t>
  </si>
  <si>
    <t>Go Power</t>
  </si>
  <si>
    <t xml:space="preserve">SSE Airtricity Energy Supply Limited </t>
  </si>
  <si>
    <t>Table A2.8: ROS mutualisation payment redistribution 2018-19</t>
  </si>
  <si>
    <t>Table A2.1: RO mutualisation payments received 2017-18</t>
  </si>
  <si>
    <t>Table A2.2: ROS mutualisation payments received 2017-18</t>
  </si>
  <si>
    <t>Table A2.3: RO mutualisation payments received 2018-19</t>
  </si>
  <si>
    <t>Table A2.4: ROS mutualisation payments received 2018-19</t>
  </si>
  <si>
    <t>Other (total)</t>
  </si>
  <si>
    <t xml:space="preserve">   Other: Landfill gas</t>
  </si>
  <si>
    <t>Figure 2.3: ROCs issued and renewable generation by country for 2020-21</t>
  </si>
  <si>
    <t>Table 3.2: Weighted average GHG emission figures and thresholds by technology type</t>
  </si>
  <si>
    <t>UK and ROI</t>
  </si>
  <si>
    <t xml:space="preserve">   Other: Sewage gas</t>
  </si>
  <si>
    <t xml:space="preserve">   Other: Hydro</t>
  </si>
  <si>
    <t xml:space="preserve">   Other: Tidal stream</t>
  </si>
  <si>
    <t xml:space="preserve">   Other: Solar PV</t>
  </si>
  <si>
    <t xml:space="preserve">   Other: Wave Power</t>
  </si>
  <si>
    <t>Annual ROCs issued</t>
  </si>
  <si>
    <t>All technologies</t>
  </si>
  <si>
    <t xml:space="preserve">Figure 4.5 (a-g): Value of support per MWh for each technology since 2008-09 </t>
  </si>
  <si>
    <t>Figure 5.5 (a-g): Statistical audit ratings by Technology 2020-21</t>
  </si>
  <si>
    <t>Figure 2.4 (a-g): Issue of ROCs by generation technology since 2007-08</t>
  </si>
  <si>
    <t>England (stations)</t>
  </si>
  <si>
    <t>England (MW)</t>
  </si>
  <si>
    <t>Scotland (stations)</t>
  </si>
  <si>
    <t>Scotland (MW)</t>
  </si>
  <si>
    <t>Wales (stations)</t>
  </si>
  <si>
    <t>Wales (MW)</t>
  </si>
  <si>
    <t>Norther Ireland (stations)</t>
  </si>
  <si>
    <t>Northern Ireland (MW)</t>
  </si>
  <si>
    <t>Total (stations)</t>
  </si>
  <si>
    <t>Total (MW)</t>
  </si>
  <si>
    <t>*During the first three months of the scheme year an extra five days is allocated for ROC issue. This is due to increased workload including GB/NI Fuel Mix Disclosure.</t>
  </si>
  <si>
    <t>This workbook is intended to be read in conjunction with the information presented in the Annual Report.</t>
  </si>
  <si>
    <t>Renewable generation (including FIT &amp; CfD) as a proportion of electricity supply*</t>
  </si>
  <si>
    <t>Figure 2.1: ROCs issued, obligation (ROCs) and renewable generation since 2007-08</t>
  </si>
  <si>
    <t>All</t>
  </si>
  <si>
    <t xml:space="preserve"> *** Solid biomass and biogas stations with a TIC less than 1MW can report unknown as ROC issue is not linked to the sustainability criteria.</t>
  </si>
  <si>
    <t>Land use - Yes</t>
  </si>
  <si>
    <t>Land use - No</t>
  </si>
  <si>
    <t>Land use - Exempt</t>
  </si>
  <si>
    <t>Land use - Unknown***</t>
  </si>
  <si>
    <t>Greenhouse gas - Yes</t>
  </si>
  <si>
    <t>Greenhouse gas - No</t>
  </si>
  <si>
    <t>Greenhouse gas - Exempt</t>
  </si>
  <si>
    <t>Greenhouse gas - Unknown***</t>
  </si>
  <si>
    <t xml:space="preserve">Total </t>
  </si>
  <si>
    <t>Obligations met:  ROCs alone</t>
  </si>
  <si>
    <t>Obligations met:  Buyout and/or Late Payments alone</t>
  </si>
  <si>
    <t>Obligations met:  Combination of ROCs and payments</t>
  </si>
  <si>
    <t>Supplier obligation (ROCs)</t>
  </si>
  <si>
    <t>Total redistributed</t>
  </si>
  <si>
    <t>Audit results - number of audits</t>
  </si>
  <si>
    <t>UK</t>
  </si>
  <si>
    <t>Figure 5.4 (a-e): Statistical audit ratings by country 2020-21</t>
  </si>
  <si>
    <t>Figure 5.1 (a-e): Targeted audit Ratings by country in 2020-21</t>
  </si>
  <si>
    <t>Figure 5.2 (a-f): Targeted audit ratings by technology in 2020-21</t>
  </si>
  <si>
    <t>Issue ROCs within 17 working days (Apr-Jun)* and 12 working days (Jul-Mar).</t>
  </si>
  <si>
    <t>* Where a supplier’s licence has been revoked with payments due, we will seek to make a claim with the relevant administrators for the outstanding balances. Any suppliers which are active and fail to pay by the relevant deadline are referred to our Enforcement team for consideration. Any suppliers that have overpaid are refunded.</t>
  </si>
  <si>
    <t>Table A3.1 - Determination of ROC recycle value since 2010-11</t>
  </si>
  <si>
    <t>Figure 3.3: Type of bioliquid used in bioliquid stations</t>
  </si>
  <si>
    <t>Figure 3.4: Type of solid biomass used in direct combustion stations</t>
  </si>
  <si>
    <t xml:space="preserve">Table 4.7 Determination of ROC recycle value 2010-11 to 2020-21 </t>
  </si>
  <si>
    <t>Table 4.7: Determination of ROC recycle value 2010-11 to 2020-21</t>
  </si>
  <si>
    <t xml:space="preserve">Figure 4.5 (a-g): Value of support per MWH for each technology since 2008-09 </t>
  </si>
  <si>
    <t>Figure 2.2 (a-d): ROCs issued by country, 2007-08 to 2020-21</t>
  </si>
  <si>
    <t>Figure 2.1 &amp; Figure 2.2 (a-d): ROCs issued (overall and by country), obligation level and renewable generation since 2007-08</t>
  </si>
  <si>
    <t>Figure 5.1 (a-e): Targeted audit ratings by country in 2020-21</t>
  </si>
  <si>
    <t>Figure 5.5 (a-g): Statistical audit ratings by technology 2020-21</t>
  </si>
  <si>
    <t>Table A1.6 &amp; A1.7: Suppliers that missed supply volume deadlines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</si>
</sst>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6" formatCode="&quot;£&quot;#,##0;[Red]\-&quot;£&quot;#,##0"/>
    <numFmt numFmtId="8" formatCode="&quot;£&quot;#,##0.00;[Red]\-&quot;£&quot;#,##0.00"/>
    <numFmt numFmtId="164" formatCode="_(* #,##0.00_);_(* \(#,##0.00\);_(* &quot;-&quot;??_);_(@_)"/>
    <numFmt numFmtId="165" formatCode="&quot;£&quot;#,##0_);[Red]\(&quot;£&quot;#,##0\)"/>
    <numFmt numFmtId="166" formatCode="&quot;£&quot;#,##0.00_);[Red]\(&quot;£&quot;#,##0.00\)"/>
    <numFmt numFmtId="167" formatCode="_(&quot;£&quot;* #,##0.00_);_(&quot;£&quot;* \(#,##0.00\);_(&quot;£&quot;* &quot;-&quot;??_);_(@_)"/>
    <numFmt numFmtId="168" formatCode="&quot;£&quot;#,##0.00"/>
    <numFmt numFmtId="169" formatCode="0.0"/>
    <numFmt numFmtId="170" formatCode="_-* #,##0_-;\-* #,##0_-;_-* &quot;-&quot;??_-;_-@_-"/>
    <numFmt numFmtId="171" formatCode="_-* #,##0.000_-;\-* #,##0.000_-;_-* &quot;-&quot;??_-;_-@_-"/>
    <numFmt numFmtId="172" formatCode="_(* #,##0_);_(* \(#,##0\);_(* &quot;-&quot;??_);_(@_)"/>
    <numFmt numFmtId="173" formatCode="0.0%"/>
    <numFmt numFmtId="174" formatCode="\+#,##0.0\p\p;\-#,##0.0\p\p"/>
    <numFmt numFmtId="175" formatCode="\+#,##0.0%;\-#,##0.0%"/>
    <numFmt numFmtId="176" formatCode="&quot;£&quot;#,##0"/>
    <numFmt numFmtId="177" formatCode="&quot;£&quot;#,##0;[Red]&quot;£&quot;#,##0"/>
    <numFmt numFmtId="178" formatCode="&quot;£&quot;#,##0.00;[Red]&quot;£&quot;#,##0.00"/>
    <numFmt numFmtId="179" formatCode="_-* #,##0_-;\-* #,##0_-;_-* &quot;-&quot;??????????_-;_-@_-"/>
  </numFmts>
  <fonts count="44">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1"/>
      <color theme="1"/>
      <name val="Calibri"/>
      <family val="2"/>
      <scheme val="minor"/>
    </font>
    <font>
      <b/>
      <sz val="11"/>
      <color theme="1"/>
      <name val="Calibri"/>
      <family val="2"/>
      <scheme val="minor"/>
    </font>
    <font>
      <b/>
      <sz val="10"/>
      <color theme="1"/>
      <name val="Verdana"/>
      <family val="2"/>
    </font>
    <font>
      <sz val="10"/>
      <color theme="1"/>
      <name val="Verdana"/>
      <family val="2"/>
    </font>
    <font>
      <sz val="11"/>
      <name val="CG Omega"/>
      <family val="2"/>
    </font>
    <font>
      <sz val="12"/>
      <color theme="1"/>
      <name val="Arial Narrow"/>
      <family val="2"/>
    </font>
    <font>
      <b/>
      <sz val="14"/>
      <color theme="1"/>
      <name val="Verdana"/>
      <family val="2"/>
    </font>
    <font>
      <b/>
      <sz val="12"/>
      <color theme="1"/>
      <name val="Verdana"/>
      <family val="2"/>
    </font>
    <font>
      <sz val="11"/>
      <color theme="1"/>
      <name val="Verdana"/>
      <family val="2"/>
    </font>
    <font>
      <sz val="10"/>
      <color rgb="FF000000"/>
      <name val="Verdana"/>
      <family val="2"/>
    </font>
    <font>
      <b/>
      <sz val="10"/>
      <color theme="0"/>
      <name val="Verdana"/>
      <family val="2"/>
    </font>
    <font>
      <b/>
      <sz val="10"/>
      <color rgb="FFFF0000"/>
      <name val="Verdana"/>
      <family val="2"/>
    </font>
    <font>
      <b/>
      <sz val="10"/>
      <color rgb="FF000000"/>
      <name val="Verdana"/>
      <family val="2"/>
    </font>
    <font>
      <u/>
      <sz val="11"/>
      <color theme="10"/>
      <name val="Calibri"/>
      <family val="2"/>
      <scheme val="minor"/>
    </font>
    <font>
      <sz val="10"/>
      <color theme="0"/>
      <name val="Verdana"/>
      <family val="2"/>
    </font>
    <font>
      <sz val="10"/>
      <color theme="1"/>
      <name val="Calibri"/>
      <family val="2"/>
      <scheme val="minor"/>
    </font>
    <font>
      <u/>
      <sz val="10"/>
      <color theme="10"/>
      <name val="Verdana"/>
      <family val="2"/>
    </font>
    <font>
      <sz val="8"/>
      <color theme="1"/>
      <name val="Verdana"/>
      <family val="2"/>
    </font>
    <font>
      <b/>
      <sz val="11"/>
      <color rgb="FFFF0000"/>
      <name val="Calibri"/>
      <family val="2"/>
      <scheme val="minor"/>
    </font>
    <font>
      <b/>
      <sz val="8"/>
      <color rgb="FF000000"/>
      <name val="Verdana"/>
      <family val="2"/>
    </font>
    <font>
      <sz val="10"/>
      <color rgb="FFFFFFFF"/>
      <name val="Verdana"/>
      <family val="2"/>
    </font>
    <font>
      <sz val="8"/>
      <name val="Calibri"/>
      <family val="2"/>
      <scheme val="minor"/>
    </font>
    <font>
      <b/>
      <sz val="10"/>
      <color rgb="FFFFFFFF"/>
      <name val="Verdana"/>
      <family val="2"/>
    </font>
    <font>
      <vertAlign val="superscript"/>
      <sz val="10"/>
      <color theme="1"/>
      <name val="Verdana"/>
      <family val="2"/>
    </font>
    <font>
      <b/>
      <vertAlign val="superscript"/>
      <sz val="10"/>
      <color theme="0"/>
      <name val="Verdana"/>
      <family val="2"/>
    </font>
    <font>
      <sz val="10"/>
      <color rgb="FF262626"/>
      <name val="Verdana"/>
      <family val="2"/>
    </font>
    <font>
      <sz val="10"/>
      <name val="Verdana"/>
      <family val="2"/>
    </font>
    <font>
      <sz val="7"/>
      <color rgb="FF242424"/>
      <name val="Segoe UI"/>
      <family val="2"/>
    </font>
    <font>
      <sz val="11"/>
      <color rgb="FFFF0000"/>
      <name val="Calibri"/>
      <family val="2"/>
      <scheme val="minor"/>
    </font>
    <font>
      <b/>
      <sz val="11"/>
      <name val="Verdana"/>
      <family val="2"/>
    </font>
    <font>
      <sz val="11"/>
      <color theme="1"/>
      <name val="Calibri"/>
      <family val="2"/>
    </font>
  </fonts>
  <fills count="11">
    <fill>
      <patternFill patternType="none"/>
    </fill>
    <fill>
      <patternFill patternType="gray125"/>
    </fill>
    <fill>
      <patternFill patternType="solid">
        <fgColor theme="0"/>
        <bgColor indexed="64"/>
      </patternFill>
    </fill>
    <fill>
      <patternFill patternType="solid">
        <fgColor rgb="FF2363AF"/>
        <bgColor indexed="64"/>
      </patternFill>
    </fill>
    <fill>
      <patternFill patternType="solid">
        <fgColor rgb="FF2363AF"/>
        <bgColor rgb="FFED7D31"/>
      </patternFill>
    </fill>
    <fill>
      <patternFill patternType="solid">
        <fgColor rgb="FF2363AF"/>
        <bgColor rgb="FFDDEBF7"/>
      </patternFill>
    </fill>
    <fill>
      <patternFill patternType="solid">
        <fgColor rgb="FFFFFFFF"/>
        <bgColor indexed="64"/>
      </patternFill>
    </fill>
    <fill>
      <patternFill patternType="solid">
        <fgColor rgb="FF0070C0"/>
        <bgColor indexed="64"/>
      </patternFill>
    </fill>
    <fill>
      <patternFill patternType="solid">
        <fgColor rgb="FF2363AF"/>
        <bgColor rgb="FF000000"/>
      </patternFill>
    </fill>
    <fill>
      <patternFill patternType="solid">
        <fgColor theme="4" tint="0.59999389629810485"/>
        <bgColor indexed="64"/>
      </patternFill>
    </fill>
    <fill>
      <patternFill patternType="solid">
        <fgColor theme="0" tint="-0.14999847407452621"/>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s>
  <cellStyleXfs count="16">
    <xf numFmtId="0" fontId="0" fillId="0" borderId="0"/>
    <xf numFmtId="0" fontId="12" fillId="0" borderId="0"/>
    <xf numFmtId="0" fontId="13" fillId="0" borderId="0"/>
    <xf numFmtId="0" fontId="12" fillId="0" borderId="0"/>
    <xf numFmtId="0" fontId="16" fillId="0" borderId="0"/>
    <xf numFmtId="0" fontId="17" fillId="0" borderId="0"/>
    <xf numFmtId="0" fontId="17" fillId="0" borderId="0"/>
    <xf numFmtId="0" fontId="17" fillId="0" borderId="0"/>
    <xf numFmtId="0" fontId="13" fillId="0" borderId="0"/>
    <xf numFmtId="0" fontId="18" fillId="0" borderId="0"/>
    <xf numFmtId="0" fontId="16" fillId="0" borderId="0"/>
    <xf numFmtId="0" fontId="16" fillId="0" borderId="0"/>
    <xf numFmtId="164"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0" fontId="26" fillId="0" borderId="0" applyNumberFormat="0" applyFill="0" applyBorder="0" applyAlignment="0" applyProtection="0"/>
  </cellStyleXfs>
  <cellXfs count="294">
    <xf numFmtId="0" fontId="0" fillId="0" borderId="0" xfId="0"/>
    <xf numFmtId="0" fontId="14" fillId="0" borderId="0" xfId="0" applyFont="1"/>
    <xf numFmtId="0" fontId="19" fillId="2" borderId="0" xfId="10" applyFont="1" applyFill="1" applyAlignment="1"/>
    <xf numFmtId="0" fontId="0" fillId="0" borderId="0" xfId="0"/>
    <xf numFmtId="0" fontId="19" fillId="2" borderId="0" xfId="10" applyFont="1" applyFill="1" applyAlignment="1">
      <alignment horizontal="left"/>
    </xf>
    <xf numFmtId="0" fontId="20" fillId="0" borderId="0" xfId="0" applyFont="1" applyAlignment="1">
      <alignment vertical="center"/>
    </xf>
    <xf numFmtId="0" fontId="21" fillId="0" borderId="0" xfId="0" applyFont="1"/>
    <xf numFmtId="0" fontId="20" fillId="2" borderId="0" xfId="10" applyFont="1" applyFill="1" applyAlignment="1">
      <alignment horizontal="left"/>
    </xf>
    <xf numFmtId="10" fontId="0" fillId="0" borderId="0" xfId="0" applyNumberFormat="1"/>
    <xf numFmtId="0" fontId="21" fillId="2" borderId="0" xfId="10" applyFont="1" applyFill="1" applyAlignment="1">
      <alignment horizontal="center"/>
    </xf>
    <xf numFmtId="0" fontId="24" fillId="0" borderId="0" xfId="0" applyFont="1"/>
    <xf numFmtId="0" fontId="15" fillId="2" borderId="1" xfId="11" applyFont="1" applyFill="1" applyBorder="1"/>
    <xf numFmtId="14" fontId="11" fillId="2" borderId="1" xfId="11" applyNumberFormat="1" applyFont="1" applyFill="1" applyBorder="1" applyAlignment="1">
      <alignment horizontal="left"/>
    </xf>
    <xf numFmtId="0" fontId="11" fillId="2" borderId="1" xfId="11" applyFont="1" applyFill="1" applyBorder="1" applyAlignment="1">
      <alignment horizontal="left"/>
    </xf>
    <xf numFmtId="0" fontId="11" fillId="2" borderId="1" xfId="11" applyFont="1" applyFill="1" applyBorder="1"/>
    <xf numFmtId="0" fontId="11" fillId="2" borderId="1" xfId="11" applyFont="1" applyFill="1" applyBorder="1" applyAlignment="1">
      <alignment wrapText="1"/>
    </xf>
    <xf numFmtId="0" fontId="19" fillId="2" borderId="0" xfId="0" applyFont="1" applyFill="1"/>
    <xf numFmtId="0" fontId="15" fillId="0" borderId="0" xfId="0" applyFont="1" applyAlignment="1">
      <alignment vertical="center"/>
    </xf>
    <xf numFmtId="0" fontId="0" fillId="0" borderId="0" xfId="0" applyAlignment="1"/>
    <xf numFmtId="0" fontId="21" fillId="0" borderId="0" xfId="0" applyFont="1" applyAlignment="1"/>
    <xf numFmtId="0" fontId="10" fillId="0" borderId="1" xfId="0" applyFont="1" applyBorder="1"/>
    <xf numFmtId="170" fontId="10" fillId="0" borderId="1" xfId="12" applyNumberFormat="1" applyFont="1" applyBorder="1"/>
    <xf numFmtId="0" fontId="10" fillId="0" borderId="1" xfId="0" applyFont="1" applyBorder="1" applyAlignment="1">
      <alignment horizontal="left"/>
    </xf>
    <xf numFmtId="10" fontId="10" fillId="0" borderId="1" xfId="0" applyNumberFormat="1" applyFont="1" applyBorder="1"/>
    <xf numFmtId="0" fontId="27" fillId="3" borderId="1" xfId="0" applyFont="1" applyFill="1" applyBorder="1"/>
    <xf numFmtId="171" fontId="0" fillId="0" borderId="0" xfId="0" applyNumberFormat="1"/>
    <xf numFmtId="170" fontId="0" fillId="0" borderId="0" xfId="0" applyNumberFormat="1"/>
    <xf numFmtId="0" fontId="28" fillId="0" borderId="0" xfId="0" applyFont="1"/>
    <xf numFmtId="0" fontId="29" fillId="0" borderId="0" xfId="15" applyFont="1" applyFill="1" applyBorder="1"/>
    <xf numFmtId="0" fontId="30" fillId="0" borderId="0" xfId="0" applyFont="1" applyAlignment="1">
      <alignment vertical="center"/>
    </xf>
    <xf numFmtId="0" fontId="10" fillId="0" borderId="0" xfId="0" applyFont="1" applyAlignment="1">
      <alignment vertical="center" wrapText="1"/>
    </xf>
    <xf numFmtId="0" fontId="10" fillId="0" borderId="0" xfId="0" applyFont="1" applyBorder="1" applyAlignment="1">
      <alignment vertical="center" wrapText="1"/>
    </xf>
    <xf numFmtId="0" fontId="30" fillId="0" borderId="0" xfId="0" applyFont="1"/>
    <xf numFmtId="0" fontId="26" fillId="0" borderId="0" xfId="15" applyAlignment="1">
      <alignment vertical="center"/>
    </xf>
    <xf numFmtId="0" fontId="0" fillId="0" borderId="0" xfId="0" applyFill="1"/>
    <xf numFmtId="0" fontId="10" fillId="0" borderId="0" xfId="0" applyFont="1" applyAlignment="1">
      <alignment vertical="center"/>
    </xf>
    <xf numFmtId="168" fontId="0" fillId="0" borderId="0" xfId="0" applyNumberFormat="1"/>
    <xf numFmtId="0" fontId="31" fillId="0" borderId="0" xfId="0" applyFont="1"/>
    <xf numFmtId="0" fontId="32" fillId="0" borderId="0" xfId="0" applyFont="1"/>
    <xf numFmtId="0" fontId="22" fillId="0" borderId="0" xfId="0" applyFont="1" applyFill="1" applyBorder="1" applyAlignment="1">
      <alignment vertical="center"/>
    </xf>
    <xf numFmtId="9" fontId="27" fillId="3" borderId="1" xfId="0" applyNumberFormat="1" applyFont="1" applyFill="1" applyBorder="1"/>
    <xf numFmtId="3" fontId="0" fillId="0" borderId="0" xfId="0" applyNumberFormat="1"/>
    <xf numFmtId="0" fontId="0" fillId="0" borderId="0" xfId="0" applyFill="1" applyBorder="1"/>
    <xf numFmtId="169" fontId="0" fillId="0" borderId="0" xfId="0" applyNumberFormat="1"/>
    <xf numFmtId="0" fontId="23" fillId="3" borderId="1" xfId="0" applyFont="1" applyFill="1" applyBorder="1"/>
    <xf numFmtId="0" fontId="29" fillId="0" borderId="0" xfId="15" applyFont="1" applyAlignment="1">
      <alignment vertical="center"/>
    </xf>
    <xf numFmtId="0" fontId="10" fillId="0" borderId="0" xfId="0" applyFont="1"/>
    <xf numFmtId="0" fontId="15" fillId="0" borderId="0" xfId="0" applyFont="1"/>
    <xf numFmtId="0" fontId="29" fillId="0" borderId="0" xfId="15" applyFont="1"/>
    <xf numFmtId="0" fontId="29" fillId="0" borderId="0" xfId="15" applyFont="1" applyFill="1"/>
    <xf numFmtId="0" fontId="15" fillId="2" borderId="0" xfId="0" applyFont="1" applyFill="1"/>
    <xf numFmtId="0" fontId="22" fillId="6" borderId="0" xfId="0" applyFont="1" applyFill="1" applyBorder="1" applyAlignment="1">
      <alignment vertical="center"/>
    </xf>
    <xf numFmtId="0" fontId="33" fillId="3" borderId="1" xfId="0" applyFont="1" applyFill="1" applyBorder="1" applyAlignment="1">
      <alignment horizontal="right" vertical="center" wrapText="1"/>
    </xf>
    <xf numFmtId="0" fontId="33" fillId="3" borderId="1" xfId="0" applyFont="1" applyFill="1" applyBorder="1" applyAlignment="1">
      <alignment vertical="center" wrapText="1"/>
    </xf>
    <xf numFmtId="0" fontId="10" fillId="0" borderId="0" xfId="0" applyFont="1" applyBorder="1" applyAlignment="1">
      <alignment vertical="center"/>
    </xf>
    <xf numFmtId="172" fontId="10" fillId="0" borderId="1" xfId="12" applyNumberFormat="1" applyFont="1" applyBorder="1"/>
    <xf numFmtId="0" fontId="23" fillId="5" borderId="1" xfId="0" applyFont="1" applyFill="1" applyBorder="1" applyAlignment="1">
      <alignment horizontal="right" vertical="center" wrapText="1"/>
    </xf>
    <xf numFmtId="0" fontId="33" fillId="3" borderId="1" xfId="0" applyFont="1" applyFill="1" applyBorder="1" applyAlignment="1">
      <alignment vertical="center"/>
    </xf>
    <xf numFmtId="3" fontId="33" fillId="3" borderId="1" xfId="0" applyNumberFormat="1" applyFont="1" applyFill="1" applyBorder="1" applyAlignment="1">
      <alignment horizontal="right" vertical="center"/>
    </xf>
    <xf numFmtId="3" fontId="33" fillId="3" borderId="1" xfId="0" applyNumberFormat="1" applyFont="1" applyFill="1" applyBorder="1" applyAlignment="1">
      <alignment horizontal="right" vertical="center" wrapText="1"/>
    </xf>
    <xf numFmtId="0" fontId="35" fillId="3" borderId="1" xfId="0" applyFont="1" applyFill="1" applyBorder="1" applyAlignment="1">
      <alignment vertical="center"/>
    </xf>
    <xf numFmtId="0" fontId="35" fillId="3" borderId="1" xfId="0" applyFont="1" applyFill="1" applyBorder="1" applyAlignment="1">
      <alignment horizontal="right" vertical="center"/>
    </xf>
    <xf numFmtId="0" fontId="35" fillId="3" borderId="1" xfId="0" applyFont="1" applyFill="1" applyBorder="1" applyAlignment="1">
      <alignment horizontal="right" vertical="center" wrapText="1"/>
    </xf>
    <xf numFmtId="0" fontId="22" fillId="0" borderId="1" xfId="0" applyFont="1" applyFill="1" applyBorder="1" applyAlignment="1">
      <alignment vertical="center"/>
    </xf>
    <xf numFmtId="3" fontId="22" fillId="0" borderId="1" xfId="0" applyNumberFormat="1" applyFont="1" applyFill="1" applyBorder="1" applyAlignment="1">
      <alignment horizontal="right" vertical="center"/>
    </xf>
    <xf numFmtId="0" fontId="22" fillId="0" borderId="1" xfId="0" applyFont="1" applyFill="1" applyBorder="1" applyAlignment="1">
      <alignment horizontal="right" vertical="center"/>
    </xf>
    <xf numFmtId="3" fontId="22" fillId="0" borderId="1" xfId="0" applyNumberFormat="1" applyFont="1" applyFill="1" applyBorder="1" applyAlignment="1">
      <alignment horizontal="right" vertical="center" wrapText="1"/>
    </xf>
    <xf numFmtId="0" fontId="35" fillId="3" borderId="10" xfId="0" applyFont="1" applyFill="1" applyBorder="1" applyAlignment="1">
      <alignment horizontal="right" vertical="center"/>
    </xf>
    <xf numFmtId="0" fontId="35" fillId="3" borderId="10" xfId="0" applyFont="1" applyFill="1" applyBorder="1" applyAlignment="1">
      <alignment horizontal="right" vertical="center" wrapText="1"/>
    </xf>
    <xf numFmtId="0" fontId="22" fillId="0" borderId="0" xfId="0" applyFont="1" applyAlignment="1">
      <alignment horizontal="left" vertical="center"/>
    </xf>
    <xf numFmtId="0" fontId="10" fillId="0" borderId="0" xfId="0" applyFont="1" applyFill="1"/>
    <xf numFmtId="0" fontId="22" fillId="0" borderId="1" xfId="0" applyFont="1" applyFill="1" applyBorder="1" applyAlignment="1">
      <alignment horizontal="right" vertical="center" wrapText="1"/>
    </xf>
    <xf numFmtId="0" fontId="10" fillId="0" borderId="0" xfId="0" applyFont="1" applyBorder="1" applyAlignment="1">
      <alignment vertical="top"/>
    </xf>
    <xf numFmtId="0" fontId="35" fillId="3" borderId="1" xfId="0" applyFont="1" applyFill="1" applyBorder="1" applyAlignment="1">
      <alignment horizontal="left" vertical="center"/>
    </xf>
    <xf numFmtId="0" fontId="23" fillId="5" borderId="1" xfId="0" applyFont="1" applyFill="1" applyBorder="1" applyAlignment="1">
      <alignment horizontal="left" vertical="center" wrapText="1"/>
    </xf>
    <xf numFmtId="0" fontId="35" fillId="4" borderId="1" xfId="0" applyFont="1" applyFill="1" applyBorder="1"/>
    <xf numFmtId="0" fontId="35" fillId="4" borderId="1" xfId="0" applyFont="1" applyFill="1" applyBorder="1" applyAlignment="1">
      <alignment horizontal="right"/>
    </xf>
    <xf numFmtId="3" fontId="10" fillId="0" borderId="1" xfId="0" applyNumberFormat="1" applyFont="1" applyFill="1" applyBorder="1" applyAlignment="1">
      <alignment horizontal="right" vertical="center"/>
    </xf>
    <xf numFmtId="173" fontId="10" fillId="0" borderId="1" xfId="0" applyNumberFormat="1" applyFont="1" applyFill="1" applyBorder="1" applyAlignment="1">
      <alignment horizontal="right" vertical="center"/>
    </xf>
    <xf numFmtId="175" fontId="22" fillId="0" borderId="1" xfId="0" applyNumberFormat="1" applyFont="1" applyFill="1" applyBorder="1" applyAlignment="1">
      <alignment horizontal="right" vertical="center"/>
    </xf>
    <xf numFmtId="173" fontId="10" fillId="0" borderId="1" xfId="0" applyNumberFormat="1" applyFont="1" applyFill="1" applyBorder="1" applyAlignment="1">
      <alignment vertical="center" wrapText="1"/>
    </xf>
    <xf numFmtId="174" fontId="10" fillId="0" borderId="1" xfId="0" quotePrefix="1" applyNumberFormat="1" applyFont="1" applyFill="1" applyBorder="1" applyAlignment="1">
      <alignment horizontal="right" vertical="center"/>
    </xf>
    <xf numFmtId="170" fontId="10" fillId="0" borderId="1" xfId="12" applyNumberFormat="1" applyFont="1" applyFill="1" applyBorder="1"/>
    <xf numFmtId="0" fontId="22" fillId="0" borderId="9" xfId="0" applyFont="1" applyFill="1" applyBorder="1" applyAlignment="1">
      <alignment horizontal="right" vertical="center"/>
    </xf>
    <xf numFmtId="0" fontId="22" fillId="0" borderId="9" xfId="0" applyFont="1" applyFill="1" applyBorder="1" applyAlignment="1">
      <alignment horizontal="right" vertical="center" wrapText="1"/>
    </xf>
    <xf numFmtId="0" fontId="27" fillId="3" borderId="1" xfId="0" applyFont="1" applyFill="1" applyBorder="1" applyAlignment="1">
      <alignment horizontal="left"/>
    </xf>
    <xf numFmtId="9" fontId="27" fillId="3" borderId="1" xfId="14" applyFont="1" applyFill="1" applyBorder="1"/>
    <xf numFmtId="0" fontId="10" fillId="0" borderId="1" xfId="0" applyFont="1" applyFill="1" applyBorder="1" applyAlignment="1">
      <alignment horizontal="left"/>
    </xf>
    <xf numFmtId="10" fontId="10" fillId="0" borderId="1" xfId="14" applyNumberFormat="1" applyFont="1" applyFill="1" applyBorder="1"/>
    <xf numFmtId="0" fontId="23" fillId="3" borderId="1" xfId="0" applyFont="1" applyFill="1" applyBorder="1" applyAlignment="1">
      <alignment horizontal="right"/>
    </xf>
    <xf numFmtId="172" fontId="10" fillId="0" borderId="1" xfId="12" applyNumberFormat="1" applyFont="1" applyFill="1" applyBorder="1" applyAlignment="1">
      <alignment horizontal="right"/>
    </xf>
    <xf numFmtId="172" fontId="27" fillId="3" borderId="1" xfId="12" applyNumberFormat="1" applyFont="1" applyFill="1" applyBorder="1" applyAlignment="1">
      <alignment horizontal="right"/>
    </xf>
    <xf numFmtId="0" fontId="10" fillId="0" borderId="1" xfId="0" applyFont="1" applyFill="1" applyBorder="1"/>
    <xf numFmtId="10" fontId="10" fillId="0" borderId="1" xfId="0" applyNumberFormat="1" applyFont="1" applyFill="1" applyBorder="1"/>
    <xf numFmtId="172" fontId="10" fillId="0" borderId="1" xfId="12" applyNumberFormat="1" applyFont="1" applyFill="1" applyBorder="1"/>
    <xf numFmtId="172" fontId="27" fillId="3" borderId="1" xfId="12" applyNumberFormat="1" applyFont="1" applyFill="1" applyBorder="1"/>
    <xf numFmtId="10" fontId="10" fillId="0" borderId="1" xfId="14" applyNumberFormat="1" applyFont="1" applyFill="1" applyBorder="1" applyAlignment="1">
      <alignment horizontal="right"/>
    </xf>
    <xf numFmtId="0" fontId="27" fillId="3" borderId="1" xfId="0" applyFont="1" applyFill="1" applyBorder="1" applyAlignment="1">
      <alignment horizontal="right"/>
    </xf>
    <xf numFmtId="0" fontId="33" fillId="3" borderId="10" xfId="0" applyFont="1" applyFill="1" applyBorder="1" applyAlignment="1">
      <alignment vertical="center" wrapText="1"/>
    </xf>
    <xf numFmtId="0" fontId="35" fillId="0" borderId="0" xfId="0" applyFont="1" applyBorder="1" applyAlignment="1">
      <alignment vertical="center"/>
    </xf>
    <xf numFmtId="0" fontId="33" fillId="0" borderId="0" xfId="0" applyFont="1" applyBorder="1" applyAlignment="1">
      <alignment horizontal="right" vertical="center"/>
    </xf>
    <xf numFmtId="0" fontId="10" fillId="0" borderId="1" xfId="0" applyFont="1" applyFill="1" applyBorder="1" applyAlignment="1">
      <alignment vertical="center"/>
    </xf>
    <xf numFmtId="0" fontId="10" fillId="0" borderId="1" xfId="0" applyFont="1" applyFill="1" applyBorder="1" applyAlignment="1">
      <alignment horizontal="right" vertical="center"/>
    </xf>
    <xf numFmtId="0" fontId="38" fillId="0" borderId="1" xfId="0" applyFont="1" applyFill="1" applyBorder="1" applyAlignment="1">
      <alignment horizontal="right" vertical="center" wrapText="1"/>
    </xf>
    <xf numFmtId="0" fontId="27" fillId="3" borderId="1" xfId="0" applyFont="1" applyFill="1" applyBorder="1" applyAlignment="1">
      <alignment vertical="center"/>
    </xf>
    <xf numFmtId="0" fontId="27" fillId="3" borderId="1" xfId="0" applyFont="1" applyFill="1" applyBorder="1" applyAlignment="1">
      <alignment horizontal="right" vertical="center"/>
    </xf>
    <xf numFmtId="0" fontId="27" fillId="3" borderId="1" xfId="0" applyFont="1" applyFill="1" applyBorder="1" applyAlignment="1">
      <alignment horizontal="right" vertical="center" wrapText="1"/>
    </xf>
    <xf numFmtId="0" fontId="35" fillId="3" borderId="1" xfId="0" applyFont="1" applyFill="1" applyBorder="1" applyAlignment="1">
      <alignment vertical="center" wrapText="1"/>
    </xf>
    <xf numFmtId="0" fontId="10" fillId="0" borderId="1" xfId="0" applyFont="1" applyFill="1" applyBorder="1" applyAlignment="1">
      <alignment vertical="center" wrapText="1"/>
    </xf>
    <xf numFmtId="0" fontId="10" fillId="0" borderId="4" xfId="0" applyFont="1" applyFill="1" applyBorder="1"/>
    <xf numFmtId="10" fontId="10" fillId="0" borderId="5" xfId="14" applyNumberFormat="1" applyFont="1" applyFill="1" applyBorder="1"/>
    <xf numFmtId="0" fontId="27" fillId="3" borderId="4" xfId="0" applyFont="1" applyFill="1" applyBorder="1"/>
    <xf numFmtId="9" fontId="27" fillId="3" borderId="5" xfId="0" applyNumberFormat="1" applyFont="1" applyFill="1" applyBorder="1"/>
    <xf numFmtId="0" fontId="23" fillId="3" borderId="2" xfId="0" applyFont="1" applyFill="1" applyBorder="1"/>
    <xf numFmtId="0" fontId="23" fillId="3" borderId="9" xfId="0" applyFont="1" applyFill="1" applyBorder="1"/>
    <xf numFmtId="0" fontId="23" fillId="3" borderId="3" xfId="0" applyFont="1" applyFill="1" applyBorder="1"/>
    <xf numFmtId="3" fontId="10" fillId="0" borderId="1" xfId="0" applyNumberFormat="1" applyFont="1" applyFill="1" applyBorder="1" applyAlignment="1">
      <alignment horizontal="right" vertical="center" wrapText="1"/>
    </xf>
    <xf numFmtId="173" fontId="10" fillId="0" borderId="1" xfId="0" applyNumberFormat="1" applyFont="1" applyFill="1" applyBorder="1" applyAlignment="1">
      <alignment horizontal="right" vertical="center" wrapText="1"/>
    </xf>
    <xf numFmtId="0" fontId="10" fillId="0" borderId="1" xfId="0" applyFont="1" applyFill="1" applyBorder="1" applyAlignment="1">
      <alignment horizontal="right" vertical="center" wrapText="1"/>
    </xf>
    <xf numFmtId="0" fontId="22" fillId="0" borderId="0" xfId="0" applyFont="1" applyBorder="1" applyAlignment="1">
      <alignment vertical="center" wrapText="1"/>
    </xf>
    <xf numFmtId="165" fontId="22" fillId="0" borderId="1" xfId="0" applyNumberFormat="1" applyFont="1" applyBorder="1" applyAlignment="1">
      <alignment horizontal="right" vertical="center" wrapText="1"/>
    </xf>
    <xf numFmtId="0" fontId="27" fillId="3" borderId="1" xfId="0" applyFont="1" applyFill="1" applyBorder="1" applyAlignment="1">
      <alignment vertical="center" wrapText="1"/>
    </xf>
    <xf numFmtId="165" fontId="27" fillId="3" borderId="1" xfId="0" applyNumberFormat="1" applyFont="1" applyFill="1" applyBorder="1" applyAlignment="1">
      <alignment horizontal="right" vertical="center" wrapText="1"/>
    </xf>
    <xf numFmtId="0" fontId="23" fillId="3" borderId="1" xfId="0" applyFont="1" applyFill="1" applyBorder="1" applyAlignment="1">
      <alignment horizontal="right" wrapText="1"/>
    </xf>
    <xf numFmtId="0" fontId="39" fillId="0" borderId="1" xfId="0" applyFont="1" applyFill="1" applyBorder="1"/>
    <xf numFmtId="176" fontId="39" fillId="0" borderId="1" xfId="13" applyNumberFormat="1" applyFont="1" applyFill="1" applyBorder="1"/>
    <xf numFmtId="3" fontId="23" fillId="3" borderId="1" xfId="0" applyNumberFormat="1" applyFont="1" applyFill="1" applyBorder="1"/>
    <xf numFmtId="3" fontId="10" fillId="0" borderId="1" xfId="0" applyNumberFormat="1" applyFont="1" applyFill="1" applyBorder="1"/>
    <xf numFmtId="168" fontId="10" fillId="0" borderId="1" xfId="0" applyNumberFormat="1" applyFont="1" applyFill="1" applyBorder="1" applyAlignment="1">
      <alignment horizontal="right"/>
    </xf>
    <xf numFmtId="0" fontId="22" fillId="0" borderId="0" xfId="0" applyFont="1" applyBorder="1" applyAlignment="1">
      <alignment horizontal="right" vertical="center" wrapText="1"/>
    </xf>
    <xf numFmtId="165" fontId="22" fillId="0" borderId="1" xfId="0" applyNumberFormat="1" applyFont="1" applyFill="1" applyBorder="1" applyAlignment="1">
      <alignment horizontal="right" vertical="center" wrapText="1"/>
    </xf>
    <xf numFmtId="0" fontId="10" fillId="0" borderId="4" xfId="0" applyFont="1" applyFill="1" applyBorder="1" applyAlignment="1"/>
    <xf numFmtId="0" fontId="10" fillId="0" borderId="6" xfId="0" applyFont="1" applyFill="1" applyBorder="1" applyAlignment="1"/>
    <xf numFmtId="0" fontId="23" fillId="3" borderId="3" xfId="0" applyFont="1" applyFill="1" applyBorder="1" applyAlignment="1">
      <alignment horizontal="right"/>
    </xf>
    <xf numFmtId="0" fontId="22" fillId="0" borderId="1" xfId="0" applyFont="1" applyBorder="1" applyAlignment="1">
      <alignment horizontal="right"/>
    </xf>
    <xf numFmtId="10" fontId="22" fillId="0" borderId="1" xfId="0" applyNumberFormat="1" applyFont="1" applyBorder="1" applyAlignment="1">
      <alignment horizontal="right"/>
    </xf>
    <xf numFmtId="0" fontId="35" fillId="8" borderId="1" xfId="0" applyFont="1" applyFill="1" applyBorder="1"/>
    <xf numFmtId="0" fontId="33" fillId="3" borderId="1" xfId="0" applyFont="1" applyFill="1" applyBorder="1" applyAlignment="1">
      <alignment vertical="center" wrapText="1"/>
    </xf>
    <xf numFmtId="0" fontId="22" fillId="0" borderId="1" xfId="0" applyFont="1" applyFill="1" applyBorder="1" applyAlignment="1">
      <alignment vertical="center" wrapText="1"/>
    </xf>
    <xf numFmtId="4" fontId="27" fillId="3" borderId="1" xfId="0" applyNumberFormat="1" applyFont="1" applyFill="1" applyBorder="1"/>
    <xf numFmtId="4" fontId="10" fillId="0" borderId="1" xfId="0" applyNumberFormat="1" applyFont="1" applyFill="1" applyBorder="1"/>
    <xf numFmtId="9" fontId="27" fillId="3" borderId="1" xfId="14" applyNumberFormat="1" applyFont="1" applyFill="1" applyBorder="1"/>
    <xf numFmtId="9" fontId="27" fillId="3" borderId="1" xfId="14" applyNumberFormat="1" applyFont="1" applyFill="1" applyBorder="1" applyAlignment="1">
      <alignment horizontal="right"/>
    </xf>
    <xf numFmtId="0" fontId="23" fillId="5" borderId="1" xfId="0" applyFont="1" applyFill="1" applyBorder="1"/>
    <xf numFmtId="0" fontId="23" fillId="5" borderId="1" xfId="0" applyFont="1" applyFill="1" applyBorder="1" applyAlignment="1">
      <alignment horizontal="right"/>
    </xf>
    <xf numFmtId="0" fontId="28" fillId="0" borderId="0" xfId="0" applyFont="1" applyFill="1"/>
    <xf numFmtId="164" fontId="10" fillId="0" borderId="1" xfId="12" applyNumberFormat="1" applyFont="1" applyFill="1" applyBorder="1"/>
    <xf numFmtId="0" fontId="27" fillId="3" borderId="1" xfId="0" applyFont="1" applyFill="1" applyBorder="1" applyAlignment="1">
      <alignment wrapText="1"/>
    </xf>
    <xf numFmtId="0" fontId="10" fillId="0" borderId="1" xfId="0" applyFont="1" applyFill="1" applyBorder="1" applyAlignment="1">
      <alignment wrapText="1"/>
    </xf>
    <xf numFmtId="0" fontId="23" fillId="3" borderId="1" xfId="0" applyFont="1" applyFill="1" applyBorder="1" applyAlignment="1">
      <alignment vertical="center" wrapText="1"/>
    </xf>
    <xf numFmtId="169" fontId="10" fillId="0" borderId="1" xfId="0" applyNumberFormat="1" applyFont="1" applyFill="1" applyBorder="1" applyAlignment="1">
      <alignment horizontal="right" vertical="center" wrapText="1"/>
    </xf>
    <xf numFmtId="169" fontId="27" fillId="3" borderId="1" xfId="0" applyNumberFormat="1" applyFont="1" applyFill="1" applyBorder="1" applyAlignment="1">
      <alignment horizontal="right" vertical="center" wrapText="1"/>
    </xf>
    <xf numFmtId="0" fontId="23" fillId="3" borderId="1" xfId="0" applyFont="1" applyFill="1" applyBorder="1" applyAlignment="1">
      <alignment horizontal="right" vertical="center" wrapText="1"/>
    </xf>
    <xf numFmtId="173" fontId="22" fillId="0" borderId="1" xfId="0" applyNumberFormat="1" applyFont="1" applyFill="1" applyBorder="1" applyAlignment="1">
      <alignment vertical="center"/>
    </xf>
    <xf numFmtId="173" fontId="22" fillId="0" borderId="1" xfId="0" applyNumberFormat="1" applyFont="1" applyFill="1" applyBorder="1" applyAlignment="1">
      <alignment horizontal="right" vertical="center" wrapText="1"/>
    </xf>
    <xf numFmtId="0" fontId="39" fillId="0" borderId="0" xfId="0" applyFont="1" applyAlignment="1">
      <alignment vertical="center"/>
    </xf>
    <xf numFmtId="0" fontId="39" fillId="0" borderId="0" xfId="0" applyFont="1"/>
    <xf numFmtId="0" fontId="33" fillId="3" borderId="1" xfId="0" applyFont="1" applyFill="1" applyBorder="1" applyAlignment="1">
      <alignment vertical="center" wrapText="1"/>
    </xf>
    <xf numFmtId="0" fontId="10" fillId="0" borderId="1" xfId="0" applyFont="1" applyBorder="1" applyAlignment="1">
      <alignment vertical="center"/>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166" fontId="10" fillId="0" borderId="1" xfId="0" applyNumberFormat="1" applyFont="1" applyBorder="1" applyAlignment="1">
      <alignment horizontal="right" vertical="center"/>
    </xf>
    <xf numFmtId="166" fontId="33" fillId="3" borderId="1" xfId="0" applyNumberFormat="1" applyFont="1" applyFill="1" applyBorder="1" applyAlignment="1">
      <alignment horizontal="right" vertical="center"/>
    </xf>
    <xf numFmtId="0" fontId="24" fillId="0" borderId="0" xfId="0" applyFont="1" applyAlignment="1">
      <alignment vertical="center"/>
    </xf>
    <xf numFmtId="0" fontId="35" fillId="3" borderId="1" xfId="0" applyFont="1" applyFill="1" applyBorder="1" applyAlignment="1">
      <alignment horizontal="left" vertical="center" wrapText="1"/>
    </xf>
    <xf numFmtId="0" fontId="22" fillId="0" borderId="1" xfId="0" applyFont="1" applyBorder="1" applyAlignment="1">
      <alignment vertical="center" wrapText="1"/>
    </xf>
    <xf numFmtId="3" fontId="22" fillId="0" borderId="1" xfId="0" applyNumberFormat="1" applyFont="1" applyBorder="1" applyAlignment="1">
      <alignment horizontal="right" vertical="center" wrapText="1"/>
    </xf>
    <xf numFmtId="0" fontId="22" fillId="0" borderId="1" xfId="0" applyFont="1" applyBorder="1" applyAlignment="1">
      <alignment horizontal="right" vertical="center" wrapText="1"/>
    </xf>
    <xf numFmtId="166" fontId="22" fillId="0" borderId="1" xfId="0" applyNumberFormat="1" applyFont="1" applyBorder="1" applyAlignment="1">
      <alignment horizontal="right" vertical="center" wrapText="1"/>
    </xf>
    <xf numFmtId="166" fontId="27" fillId="3" borderId="1" xfId="0" applyNumberFormat="1" applyFont="1" applyFill="1" applyBorder="1" applyAlignment="1">
      <alignment horizontal="right" vertical="center" wrapText="1"/>
    </xf>
    <xf numFmtId="166" fontId="22" fillId="0" borderId="1" xfId="0" applyNumberFormat="1" applyFont="1" applyBorder="1" applyAlignment="1">
      <alignment vertical="center" wrapText="1"/>
    </xf>
    <xf numFmtId="3" fontId="22" fillId="0" borderId="1" xfId="0" applyNumberFormat="1" applyFont="1" applyBorder="1" applyAlignment="1">
      <alignment vertical="center" wrapText="1"/>
    </xf>
    <xf numFmtId="168" fontId="27" fillId="3" borderId="1" xfId="12" applyNumberFormat="1" applyFont="1" applyFill="1" applyBorder="1"/>
    <xf numFmtId="168" fontId="27" fillId="3" borderId="1" xfId="0" applyNumberFormat="1" applyFont="1" applyFill="1" applyBorder="1"/>
    <xf numFmtId="0" fontId="22" fillId="0" borderId="1" xfId="0" applyFont="1" applyBorder="1" applyAlignment="1">
      <alignment vertical="center"/>
    </xf>
    <xf numFmtId="3" fontId="22" fillId="0" borderId="1" xfId="0" applyNumberFormat="1" applyFont="1" applyBorder="1" applyAlignment="1">
      <alignment horizontal="right" vertical="center"/>
    </xf>
    <xf numFmtId="0" fontId="22" fillId="0" borderId="1" xfId="0" applyFont="1" applyBorder="1" applyAlignment="1">
      <alignment horizontal="right" vertical="center"/>
    </xf>
    <xf numFmtId="166" fontId="22" fillId="0" borderId="1" xfId="0" applyNumberFormat="1" applyFont="1" applyBorder="1" applyAlignment="1">
      <alignment horizontal="right" vertical="center"/>
    </xf>
    <xf numFmtId="3" fontId="10" fillId="0" borderId="1" xfId="0" applyNumberFormat="1" applyFont="1" applyBorder="1"/>
    <xf numFmtId="0" fontId="10" fillId="0" borderId="1" xfId="0" applyFont="1" applyBorder="1" applyAlignment="1">
      <alignment horizontal="right" vertical="center" wrapText="1"/>
    </xf>
    <xf numFmtId="166" fontId="10" fillId="0" borderId="1" xfId="0" applyNumberFormat="1" applyFont="1" applyBorder="1" applyAlignment="1">
      <alignment horizontal="right" vertical="center" wrapText="1"/>
    </xf>
    <xf numFmtId="16" fontId="35" fillId="3" borderId="1" xfId="12" applyNumberFormat="1" applyFont="1" applyFill="1" applyBorder="1" applyAlignment="1">
      <alignment horizontal="right" vertical="center"/>
    </xf>
    <xf numFmtId="16" fontId="35" fillId="3" borderId="1" xfId="0" applyNumberFormat="1" applyFont="1" applyFill="1" applyBorder="1" applyAlignment="1">
      <alignment horizontal="right" vertical="center"/>
    </xf>
    <xf numFmtId="1" fontId="35" fillId="3" borderId="1" xfId="0" applyNumberFormat="1" applyFont="1" applyFill="1" applyBorder="1" applyAlignment="1">
      <alignment horizontal="right" vertical="center"/>
    </xf>
    <xf numFmtId="0" fontId="10" fillId="0" borderId="0" xfId="0" applyFont="1" applyBorder="1"/>
    <xf numFmtId="0" fontId="29" fillId="2" borderId="0" xfId="15" applyFont="1" applyFill="1"/>
    <xf numFmtId="0" fontId="9" fillId="0" borderId="0" xfId="0" applyFont="1"/>
    <xf numFmtId="0" fontId="9" fillId="2" borderId="1" xfId="11" applyFont="1" applyFill="1" applyBorder="1" applyAlignment="1"/>
    <xf numFmtId="0" fontId="9" fillId="0" borderId="1" xfId="0" applyFont="1" applyBorder="1"/>
    <xf numFmtId="164" fontId="9" fillId="0" borderId="1" xfId="0" applyNumberFormat="1" applyFont="1" applyBorder="1"/>
    <xf numFmtId="164" fontId="0" fillId="0" borderId="0" xfId="0" applyNumberFormat="1"/>
    <xf numFmtId="2" fontId="10" fillId="0" borderId="1" xfId="0" applyNumberFormat="1" applyFont="1" applyBorder="1" applyAlignment="1">
      <alignment horizontal="right" vertical="center" wrapText="1"/>
    </xf>
    <xf numFmtId="0" fontId="33" fillId="3" borderId="8" xfId="0" applyFont="1" applyFill="1" applyBorder="1" applyAlignment="1">
      <alignment vertical="center" wrapText="1"/>
    </xf>
    <xf numFmtId="3" fontId="10" fillId="0" borderId="1" xfId="0" applyNumberFormat="1" applyFont="1" applyBorder="1" applyAlignment="1">
      <alignment horizontal="right" vertical="center" wrapText="1"/>
    </xf>
    <xf numFmtId="176" fontId="0" fillId="0" borderId="0" xfId="0" applyNumberFormat="1"/>
    <xf numFmtId="177" fontId="9" fillId="0" borderId="1" xfId="0" applyNumberFormat="1" applyFont="1" applyFill="1" applyBorder="1"/>
    <xf numFmtId="177" fontId="9" fillId="0" borderId="1" xfId="0" applyNumberFormat="1" applyFont="1" applyBorder="1"/>
    <xf numFmtId="3" fontId="27" fillId="3" borderId="1" xfId="0" applyNumberFormat="1" applyFont="1" applyFill="1" applyBorder="1" applyAlignment="1">
      <alignment wrapText="1"/>
    </xf>
    <xf numFmtId="168" fontId="27" fillId="3" borderId="1" xfId="0" applyNumberFormat="1" applyFont="1" applyFill="1" applyBorder="1" applyAlignment="1">
      <alignment horizontal="right" vertical="top"/>
    </xf>
    <xf numFmtId="176" fontId="10" fillId="0" borderId="5" xfId="13" applyNumberFormat="1" applyFont="1" applyFill="1" applyBorder="1" applyAlignment="1"/>
    <xf numFmtId="176" fontId="10" fillId="0" borderId="7" xfId="13" applyNumberFormat="1" applyFont="1" applyFill="1" applyBorder="1" applyAlignment="1"/>
    <xf numFmtId="0" fontId="23" fillId="3" borderId="10" xfId="0" applyFont="1" applyFill="1" applyBorder="1" applyAlignment="1">
      <alignment horizontal="right"/>
    </xf>
    <xf numFmtId="0" fontId="0" fillId="2" borderId="0" xfId="0" applyFill="1"/>
    <xf numFmtId="0" fontId="20" fillId="2" borderId="0" xfId="0" applyFont="1" applyFill="1" applyAlignment="1">
      <alignment vertical="center"/>
    </xf>
    <xf numFmtId="0" fontId="9" fillId="2" borderId="0" xfId="0" applyFont="1" applyFill="1"/>
    <xf numFmtId="0" fontId="9" fillId="2" borderId="1" xfId="0" applyFont="1" applyFill="1" applyBorder="1"/>
    <xf numFmtId="173" fontId="9" fillId="2" borderId="1" xfId="0" applyNumberFormat="1" applyFont="1" applyFill="1" applyBorder="1"/>
    <xf numFmtId="173" fontId="10" fillId="0" borderId="1" xfId="0" applyNumberFormat="1" applyFont="1" applyFill="1" applyBorder="1"/>
    <xf numFmtId="0" fontId="27" fillId="3" borderId="8" xfId="0" applyFont="1" applyFill="1" applyBorder="1"/>
    <xf numFmtId="0" fontId="9" fillId="2" borderId="1" xfId="0" applyFont="1" applyFill="1" applyBorder="1" applyAlignment="1">
      <alignment horizontal="left"/>
    </xf>
    <xf numFmtId="0" fontId="9" fillId="0" borderId="1" xfId="0" applyFont="1" applyBorder="1" applyAlignment="1">
      <alignment horizontal="right"/>
    </xf>
    <xf numFmtId="10" fontId="9" fillId="0" borderId="1" xfId="0" applyNumberFormat="1" applyFont="1" applyBorder="1" applyAlignment="1">
      <alignment horizontal="right"/>
    </xf>
    <xf numFmtId="0" fontId="35" fillId="3" borderId="1" xfId="0" applyFont="1" applyFill="1" applyBorder="1" applyAlignment="1">
      <alignment horizontal="right" vertical="center" wrapText="1"/>
    </xf>
    <xf numFmtId="0" fontId="33" fillId="3" borderId="1" xfId="0" applyFont="1" applyFill="1" applyBorder="1" applyAlignment="1">
      <alignment vertical="center" wrapText="1"/>
    </xf>
    <xf numFmtId="0" fontId="22" fillId="0" borderId="1" xfId="0" applyFont="1" applyBorder="1" applyAlignment="1">
      <alignment vertical="center" wrapText="1"/>
    </xf>
    <xf numFmtId="0" fontId="22" fillId="0" borderId="5" xfId="0" applyFont="1" applyBorder="1" applyAlignment="1">
      <alignment horizontal="left" vertical="center" wrapText="1"/>
    </xf>
    <xf numFmtId="0" fontId="9" fillId="9" borderId="1" xfId="0" applyFont="1" applyFill="1" applyBorder="1"/>
    <xf numFmtId="0" fontId="8" fillId="9" borderId="1" xfId="0" applyFont="1" applyFill="1" applyBorder="1"/>
    <xf numFmtId="10" fontId="27" fillId="3" borderId="1" xfId="0" applyNumberFormat="1" applyFont="1" applyFill="1" applyBorder="1" applyAlignment="1">
      <alignment horizontal="right"/>
    </xf>
    <xf numFmtId="0" fontId="10" fillId="9" borderId="1" xfId="0" applyFont="1" applyFill="1" applyBorder="1"/>
    <xf numFmtId="0" fontId="8" fillId="2" borderId="1" xfId="0" applyFont="1" applyFill="1" applyBorder="1" applyAlignment="1">
      <alignment horizontal="left"/>
    </xf>
    <xf numFmtId="0" fontId="23" fillId="3" borderId="1" xfId="0" applyFont="1" applyFill="1" applyBorder="1" applyAlignment="1">
      <alignment horizontal="left"/>
    </xf>
    <xf numFmtId="10" fontId="8" fillId="9" borderId="1" xfId="0" applyNumberFormat="1" applyFont="1" applyFill="1" applyBorder="1" applyAlignment="1">
      <alignment horizontal="right"/>
    </xf>
    <xf numFmtId="0" fontId="23" fillId="3" borderId="10" xfId="0" applyFont="1" applyFill="1" applyBorder="1" applyAlignment="1">
      <alignment horizontal="left"/>
    </xf>
    <xf numFmtId="173" fontId="27" fillId="3" borderId="1" xfId="0" applyNumberFormat="1" applyFont="1" applyFill="1" applyBorder="1"/>
    <xf numFmtId="173" fontId="9" fillId="9" borderId="1" xfId="0" applyNumberFormat="1" applyFont="1" applyFill="1" applyBorder="1"/>
    <xf numFmtId="0" fontId="8" fillId="0" borderId="1" xfId="0" applyFont="1" applyBorder="1"/>
    <xf numFmtId="10" fontId="8" fillId="0" borderId="1" xfId="0" applyNumberFormat="1" applyFont="1" applyBorder="1" applyAlignment="1">
      <alignment horizontal="right"/>
    </xf>
    <xf numFmtId="0" fontId="8" fillId="0" borderId="0" xfId="0" applyFont="1"/>
    <xf numFmtId="3" fontId="22" fillId="9" borderId="1" xfId="0" applyNumberFormat="1" applyFont="1" applyFill="1" applyBorder="1" applyAlignment="1">
      <alignment horizontal="right" vertical="center" wrapText="1"/>
    </xf>
    <xf numFmtId="164" fontId="10" fillId="0" borderId="1" xfId="12" applyNumberFormat="1" applyFont="1" applyFill="1" applyBorder="1"/>
    <xf numFmtId="169" fontId="22" fillId="0" borderId="1" xfId="0" applyNumberFormat="1" applyFont="1" applyFill="1" applyBorder="1" applyAlignment="1">
      <alignment horizontal="right" vertical="center" wrapText="1"/>
    </xf>
    <xf numFmtId="165" fontId="10" fillId="0" borderId="1" xfId="0" applyNumberFormat="1" applyFont="1" applyBorder="1" applyAlignment="1">
      <alignment horizontal="right" vertical="center"/>
    </xf>
    <xf numFmtId="165" fontId="33" fillId="3" borderId="1" xfId="0" applyNumberFormat="1" applyFont="1" applyFill="1" applyBorder="1" applyAlignment="1">
      <alignment horizontal="right" vertical="center"/>
    </xf>
    <xf numFmtId="166" fontId="27" fillId="3" borderId="1" xfId="0" applyNumberFormat="1" applyFont="1" applyFill="1" applyBorder="1"/>
    <xf numFmtId="3" fontId="27" fillId="3" borderId="1" xfId="0" applyNumberFormat="1" applyFont="1" applyFill="1" applyBorder="1"/>
    <xf numFmtId="3" fontId="28" fillId="0" borderId="0" xfId="0" applyNumberFormat="1" applyFont="1"/>
    <xf numFmtId="178" fontId="0" fillId="0" borderId="0" xfId="0" applyNumberFormat="1"/>
    <xf numFmtId="0" fontId="10" fillId="0" borderId="0" xfId="0" applyFont="1" applyBorder="1" applyAlignment="1">
      <alignment vertical="center"/>
    </xf>
    <xf numFmtId="0" fontId="22" fillId="0" borderId="1" xfId="0" applyFont="1" applyFill="1" applyBorder="1" applyAlignment="1">
      <alignment horizontal="right" vertical="center" wrapText="1"/>
    </xf>
    <xf numFmtId="0" fontId="29" fillId="0" borderId="0" xfId="15" applyFont="1" applyFill="1" applyBorder="1" applyAlignment="1">
      <alignment horizontal="left"/>
    </xf>
    <xf numFmtId="0" fontId="35" fillId="3" borderId="1" xfId="0" applyFont="1" applyFill="1" applyBorder="1" applyAlignment="1">
      <alignment vertical="center" wrapText="1"/>
    </xf>
    <xf numFmtId="0" fontId="22" fillId="0" borderId="8" xfId="0" applyFont="1" applyFill="1" applyBorder="1" applyAlignment="1">
      <alignment horizontal="right" vertical="center" wrapText="1"/>
    </xf>
    <xf numFmtId="0" fontId="22" fillId="0" borderId="0" xfId="0" applyFont="1" applyBorder="1" applyAlignment="1">
      <alignment vertical="center" wrapText="1"/>
    </xf>
    <xf numFmtId="0" fontId="22" fillId="0" borderId="1" xfId="0" applyFont="1" applyFill="1" applyBorder="1" applyAlignment="1">
      <alignment horizontal="right" vertical="center" wrapText="1"/>
    </xf>
    <xf numFmtId="0" fontId="0" fillId="0" borderId="0" xfId="0" applyAlignment="1">
      <alignment wrapText="1"/>
    </xf>
    <xf numFmtId="3" fontId="23" fillId="3" borderId="1" xfId="0" applyNumberFormat="1" applyFont="1" applyFill="1" applyBorder="1" applyAlignment="1">
      <alignment horizontal="right" wrapText="1"/>
    </xf>
    <xf numFmtId="10" fontId="22" fillId="0" borderId="1" xfId="14" applyNumberFormat="1" applyFont="1" applyFill="1" applyBorder="1" applyAlignment="1">
      <alignment horizontal="right" vertical="center" wrapText="1"/>
    </xf>
    <xf numFmtId="2" fontId="22" fillId="0" borderId="1" xfId="0" applyNumberFormat="1" applyFont="1" applyFill="1" applyBorder="1" applyAlignment="1">
      <alignment horizontal="right" vertical="center"/>
    </xf>
    <xf numFmtId="164" fontId="0" fillId="0" borderId="0" xfId="12" applyFont="1"/>
    <xf numFmtId="164" fontId="27" fillId="3" borderId="1" xfId="12" applyNumberFormat="1" applyFont="1" applyFill="1" applyBorder="1"/>
    <xf numFmtId="0" fontId="15" fillId="2" borderId="0" xfId="0" applyFont="1" applyFill="1" applyAlignment="1">
      <alignment vertical="center"/>
    </xf>
    <xf numFmtId="0" fontId="22" fillId="0" borderId="0" xfId="0" applyFont="1" applyAlignment="1"/>
    <xf numFmtId="0" fontId="29" fillId="0" borderId="0" xfId="15" applyFont="1" applyFill="1" applyBorder="1" applyAlignment="1"/>
    <xf numFmtId="0" fontId="40" fillId="0" borderId="0" xfId="0" applyFont="1"/>
    <xf numFmtId="170" fontId="6" fillId="0" borderId="1" xfId="0" applyNumberFormat="1" applyFont="1" applyBorder="1"/>
    <xf numFmtId="0" fontId="35" fillId="4" borderId="8" xfId="0" applyFont="1" applyFill="1" applyBorder="1" applyAlignment="1">
      <alignment horizontal="right"/>
    </xf>
    <xf numFmtId="0" fontId="41" fillId="0" borderId="0" xfId="0" applyFont="1"/>
    <xf numFmtId="0" fontId="33" fillId="3" borderId="10" xfId="0" applyFont="1" applyFill="1" applyBorder="1" applyAlignment="1">
      <alignment vertical="center"/>
    </xf>
    <xf numFmtId="0" fontId="33" fillId="3" borderId="10" xfId="0" applyFont="1" applyFill="1" applyBorder="1" applyAlignment="1">
      <alignment horizontal="right" vertical="center" wrapText="1"/>
    </xf>
    <xf numFmtId="8" fontId="22" fillId="0" borderId="1" xfId="0" applyNumberFormat="1" applyFont="1" applyBorder="1" applyAlignment="1">
      <alignment horizontal="right" vertical="center"/>
    </xf>
    <xf numFmtId="8" fontId="33" fillId="3" borderId="1" xfId="0" applyNumberFormat="1" applyFont="1" applyFill="1" applyBorder="1" applyAlignment="1">
      <alignment horizontal="right" vertical="center"/>
    </xf>
    <xf numFmtId="6" fontId="22" fillId="0" borderId="1" xfId="0" applyNumberFormat="1" applyFont="1" applyBorder="1" applyAlignment="1">
      <alignment horizontal="right" vertical="center"/>
    </xf>
    <xf numFmtId="6" fontId="33" fillId="3" borderId="1" xfId="0" applyNumberFormat="1" applyFont="1" applyFill="1" applyBorder="1" applyAlignment="1">
      <alignment horizontal="right" vertical="center"/>
    </xf>
    <xf numFmtId="6" fontId="22" fillId="9" borderId="1" xfId="0" applyNumberFormat="1" applyFont="1" applyFill="1" applyBorder="1" applyAlignment="1">
      <alignment horizontal="right" vertical="center"/>
    </xf>
    <xf numFmtId="8" fontId="22" fillId="9" borderId="1" xfId="0" applyNumberFormat="1" applyFont="1" applyFill="1" applyBorder="1" applyAlignment="1">
      <alignment horizontal="right" vertical="center"/>
    </xf>
    <xf numFmtId="0" fontId="5" fillId="0" borderId="0" xfId="0" applyFont="1"/>
    <xf numFmtId="0" fontId="5" fillId="0" borderId="1" xfId="0" applyFont="1" applyFill="1" applyBorder="1"/>
    <xf numFmtId="0" fontId="42" fillId="0" borderId="0" xfId="0" applyFont="1" applyFill="1"/>
    <xf numFmtId="0" fontId="9" fillId="0" borderId="0" xfId="0" applyFont="1" applyFill="1" applyAlignment="1">
      <alignment wrapText="1"/>
    </xf>
    <xf numFmtId="0" fontId="7" fillId="0" borderId="0" xfId="0" applyFont="1" applyFill="1" applyAlignment="1">
      <alignment wrapText="1"/>
    </xf>
    <xf numFmtId="179" fontId="5" fillId="0" borderId="1" xfId="0" applyNumberFormat="1" applyFont="1" applyBorder="1"/>
    <xf numFmtId="3" fontId="43" fillId="0" borderId="0" xfId="0" applyNumberFormat="1" applyFont="1"/>
    <xf numFmtId="172" fontId="5" fillId="0" borderId="1" xfId="12" applyNumberFormat="1" applyFont="1" applyBorder="1"/>
    <xf numFmtId="170" fontId="4" fillId="0" borderId="1" xfId="0" applyNumberFormat="1" applyFont="1" applyBorder="1"/>
    <xf numFmtId="0" fontId="3" fillId="0" borderId="0" xfId="0" applyFont="1" applyFill="1"/>
    <xf numFmtId="0" fontId="15" fillId="2" borderId="5" xfId="0" applyFont="1" applyFill="1" applyBorder="1" applyAlignment="1">
      <alignment horizontal="left" vertical="center" wrapText="1"/>
    </xf>
    <xf numFmtId="0" fontId="33" fillId="3" borderId="5" xfId="0" applyFont="1" applyFill="1" applyBorder="1" applyAlignment="1">
      <alignment horizontal="justify" vertical="center"/>
    </xf>
    <xf numFmtId="172" fontId="0" fillId="0" borderId="0" xfId="0" applyNumberFormat="1"/>
    <xf numFmtId="0" fontId="3" fillId="0" borderId="1" xfId="0" applyFont="1" applyFill="1" applyBorder="1"/>
    <xf numFmtId="166" fontId="0" fillId="0" borderId="0" xfId="0" applyNumberFormat="1"/>
    <xf numFmtId="0" fontId="35" fillId="7" borderId="1" xfId="0" applyFont="1" applyFill="1" applyBorder="1" applyAlignment="1">
      <alignment horizontal="right" vertical="center"/>
    </xf>
    <xf numFmtId="0" fontId="35" fillId="7" borderId="1" xfId="0" applyFont="1" applyFill="1" applyBorder="1" applyAlignment="1">
      <alignment horizontal="right" vertical="center" wrapText="1"/>
    </xf>
    <xf numFmtId="166" fontId="22" fillId="0" borderId="1" xfId="0" applyNumberFormat="1" applyFont="1" applyFill="1" applyBorder="1" applyAlignment="1">
      <alignment horizontal="right" vertical="center"/>
    </xf>
    <xf numFmtId="166" fontId="22" fillId="0" borderId="1" xfId="0" applyNumberFormat="1" applyFont="1" applyFill="1" applyBorder="1" applyAlignment="1">
      <alignment horizontal="right" vertical="center" wrapText="1"/>
    </xf>
    <xf numFmtId="0" fontId="5" fillId="10" borderId="1" xfId="0" applyFont="1" applyFill="1" applyBorder="1"/>
    <xf numFmtId="4" fontId="7" fillId="10" borderId="1" xfId="0" applyNumberFormat="1" applyFont="1" applyFill="1" applyBorder="1"/>
    <xf numFmtId="10" fontId="7" fillId="10" borderId="1" xfId="14" applyNumberFormat="1" applyFont="1" applyFill="1" applyBorder="1"/>
    <xf numFmtId="0" fontId="33" fillId="3" borderId="1" xfId="0" applyFont="1" applyFill="1" applyBorder="1" applyAlignment="1">
      <alignment horizontal="left" vertical="center" wrapText="1"/>
    </xf>
    <xf numFmtId="0" fontId="41" fillId="2" borderId="0" xfId="0" applyFont="1" applyFill="1"/>
    <xf numFmtId="0" fontId="2" fillId="2" borderId="1" xfId="0" applyFont="1" applyFill="1" applyBorder="1" applyAlignment="1">
      <alignment horizontal="left"/>
    </xf>
    <xf numFmtId="0" fontId="5" fillId="0" borderId="0" xfId="0" applyFont="1" applyFill="1" applyAlignment="1">
      <alignment horizontal="left" vertical="top" wrapText="1"/>
    </xf>
    <xf numFmtId="0" fontId="7" fillId="0" borderId="0" xfId="0" applyFont="1" applyFill="1" applyAlignment="1">
      <alignment horizontal="left" vertical="top" wrapText="1"/>
    </xf>
    <xf numFmtId="0" fontId="3" fillId="0" borderId="0" xfId="0" applyFont="1" applyFill="1" applyAlignment="1">
      <alignment horizontal="left" vertical="top" wrapText="1"/>
    </xf>
  </cellXfs>
  <cellStyles count="16">
    <cellStyle name="Comma" xfId="12" builtinId="3"/>
    <cellStyle name="Currency" xfId="13" builtinId="4"/>
    <cellStyle name="Hyperlink" xfId="15" builtinId="8"/>
    <cellStyle name="Normal" xfId="0" builtinId="0"/>
    <cellStyle name="Normal 10 2 2 2" xfId="8" xr:uid="{C4D639BC-B1C5-49D4-8D01-02F58FB3B41F}"/>
    <cellStyle name="Normal 11" xfId="9" xr:uid="{876DFA2E-D199-4936-B7F4-20E77E2A2F88}"/>
    <cellStyle name="Normal 2" xfId="4" xr:uid="{60BF4E89-2094-4D37-ACFF-BFE9F730FC15}"/>
    <cellStyle name="Normal 2 2" xfId="6" xr:uid="{5072F99F-DE08-4D8A-BC4C-87265DF9D7BC}"/>
    <cellStyle name="Normal 2 2 2" xfId="5" xr:uid="{296D719E-A3C7-40AF-A9CC-49489E8DE2CD}"/>
    <cellStyle name="Normal 2 2 2 2" xfId="2" xr:uid="{DDC4CF98-426C-4E3D-BDDF-BC8790C0B251}"/>
    <cellStyle name="Normal 2 2 3" xfId="11" xr:uid="{EDBFA312-823F-40D3-8484-5705906445A8}"/>
    <cellStyle name="Normal 3" xfId="10" xr:uid="{DC87EA74-2F32-4CF2-90FC-41893C672F46}"/>
    <cellStyle name="Normal 3 2" xfId="1" xr:uid="{6119C7D2-C07F-4428-B991-73CC330B9F68}"/>
    <cellStyle name="Normal 4 9" xfId="3" xr:uid="{6362C2AC-67EC-4E6B-B3BC-FCDA2F072792}"/>
    <cellStyle name="Normal 62" xfId="7" xr:uid="{9E412F37-C1C3-4518-AA10-516DD8E94A60}"/>
    <cellStyle name="Percent" xfId="14" builtinId="5"/>
  </cellStyles>
  <dxfs count="28">
    <dxf>
      <font>
        <b val="0"/>
        <strike val="0"/>
        <outline val="0"/>
        <shadow val="0"/>
        <u val="none"/>
        <vertAlign val="baseline"/>
        <sz val="10"/>
        <color theme="1"/>
        <name val="Verdana"/>
        <family val="2"/>
        <scheme val="none"/>
      </font>
      <numFmt numFmtId="176" formatCode="&quot;£&quot;#,##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0"/>
        <color theme="1"/>
        <name val="Verdana"/>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color theme="1"/>
        <name val="Verdana"/>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strike val="0"/>
        <outline val="0"/>
        <shadow val="0"/>
        <u val="none"/>
        <vertAlign val="baseline"/>
        <sz val="10"/>
        <color theme="0"/>
        <name val="Verdana"/>
        <family val="2"/>
        <scheme val="none"/>
      </font>
      <fill>
        <patternFill patternType="solid">
          <fgColor indexed="64"/>
          <bgColor rgb="FF2363AF"/>
        </patternFill>
      </fill>
      <border diagonalUp="0" diagonalDown="0" outline="0">
        <left style="thin">
          <color indexed="64"/>
        </left>
        <right style="thin">
          <color indexed="64"/>
        </right>
        <top/>
        <bottom/>
      </border>
    </dxf>
    <dxf>
      <border diagonalUp="0" diagonalDown="0">
        <left style="thin">
          <color indexed="64"/>
        </left>
        <right/>
        <top/>
        <bottom/>
        <vertical style="thin">
          <color indexed="64"/>
        </vertical>
        <horizontal style="thin">
          <color indexed="64"/>
        </horizontal>
      </border>
    </dxf>
    <dxf>
      <font>
        <strike val="0"/>
        <outline val="0"/>
        <shadow val="0"/>
        <u val="none"/>
        <vertAlign val="baseline"/>
        <sz val="10"/>
        <color theme="1"/>
        <name val="Verdana"/>
        <family val="2"/>
        <scheme val="none"/>
      </font>
      <fill>
        <patternFill patternType="solid">
          <fgColor indexed="64"/>
          <bgColor rgb="FFF2F2F2"/>
        </patternFill>
      </fill>
      <border diagonalUp="0" diagonalDown="0" outline="0">
        <left style="thin">
          <color auto="1"/>
        </left>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theme="1"/>
        <name val="Verdana"/>
        <family val="2"/>
        <scheme val="none"/>
      </font>
      <numFmt numFmtId="172" formatCode="_(* #,##0_);_(* \(#,##0\);_(* &quot;-&quot;??_);_(@_)"/>
      <fill>
        <patternFill patternType="solid">
          <fgColor indexed="64"/>
          <bgColor rgb="FFF2F2F2"/>
        </patternFill>
      </fill>
      <border diagonalUp="0" diagonalDown="0" outline="0">
        <left style="thin">
          <color indexed="64"/>
        </left>
        <right style="thin">
          <color indexed="64"/>
        </right>
        <top style="thin">
          <color indexed="64"/>
        </top>
        <bottom style="thin">
          <color indexed="64"/>
        </bottom>
      </border>
    </dxf>
    <dxf>
      <border diagonalUp="0" diagonalDown="0">
        <left/>
        <right style="thin">
          <color indexed="64"/>
        </right>
        <top/>
        <bottom/>
        <vertical style="thin">
          <color indexed="64"/>
        </vertical>
        <horizontal style="thin">
          <color indexed="64"/>
        </horizontal>
      </border>
    </dxf>
    <dxf>
      <font>
        <strike val="0"/>
        <outline val="0"/>
        <shadow val="0"/>
        <u val="none"/>
        <vertAlign val="baseline"/>
        <sz val="10"/>
        <color theme="1"/>
        <name val="Verdana"/>
        <family val="2"/>
        <scheme val="none"/>
      </font>
      <fill>
        <patternFill patternType="solid">
          <fgColor indexed="64"/>
          <bgColor rgb="FFF2F2F2"/>
        </patternFill>
      </fill>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Verdana"/>
        <family val="2"/>
        <scheme val="none"/>
      </font>
      <fill>
        <patternFill patternType="solid">
          <fgColor indexed="64"/>
          <bgColor rgb="FFF2F2F2"/>
        </patternFill>
      </fill>
    </dxf>
    <dxf>
      <border>
        <bottom style="thin">
          <color indexed="64"/>
        </bottom>
      </border>
    </dxf>
    <dxf>
      <font>
        <b/>
        <strike val="0"/>
        <outline val="0"/>
        <shadow val="0"/>
        <u val="none"/>
        <vertAlign val="baseline"/>
        <sz val="10"/>
        <color theme="0"/>
        <name val="Verdana"/>
        <family val="2"/>
        <scheme val="none"/>
      </font>
      <fill>
        <patternFill patternType="solid">
          <fgColor indexed="64"/>
          <bgColor rgb="FF2363AF"/>
        </patternFill>
      </fill>
      <border diagonalUp="0" diagonalDown="0" outline="0">
        <left style="thin">
          <color indexed="64"/>
        </left>
        <right style="thin">
          <color indexed="64"/>
        </right>
        <top/>
        <bottom/>
      </border>
    </dxf>
    <dxf>
      <border>
        <left style="thin">
          <color rgb="FFED7D31"/>
        </left>
      </border>
    </dxf>
    <dxf>
      <border>
        <left style="thin">
          <color rgb="FFED7D31"/>
        </left>
      </border>
    </dxf>
    <dxf>
      <border>
        <top style="thin">
          <color rgb="FFED7D31"/>
        </top>
      </border>
    </dxf>
    <dxf>
      <border>
        <top style="thin">
          <color rgb="FFED7D31"/>
        </top>
      </border>
    </dxf>
    <dxf>
      <font>
        <b/>
        <color rgb="FF000000"/>
      </font>
    </dxf>
    <dxf>
      <font>
        <b/>
        <color rgb="FF000000"/>
      </font>
    </dxf>
    <dxf>
      <font>
        <b/>
        <color rgb="FF000000"/>
      </font>
      <border>
        <top style="double">
          <color rgb="FFED7D31"/>
        </top>
      </border>
    </dxf>
    <dxf>
      <font>
        <b/>
        <color rgb="FFFFFFFF"/>
      </font>
      <fill>
        <patternFill patternType="solid">
          <fgColor rgb="FFED7D31"/>
          <bgColor rgb="FFED7D31"/>
        </patternFill>
      </fill>
    </dxf>
    <dxf>
      <font>
        <color rgb="FF000000"/>
      </font>
      <border>
        <left style="thin">
          <color rgb="FFED7D31"/>
        </left>
        <right style="thin">
          <color rgb="FFED7D31"/>
        </right>
        <top style="thin">
          <color rgb="FFED7D31"/>
        </top>
        <bottom style="thin">
          <color rgb="FFED7D31"/>
        </bottom>
      </border>
    </dxf>
  </dxfs>
  <tableStyles count="3" defaultTableStyle="TableStyleMedium2" defaultPivotStyle="PivotStyleLight16">
    <tableStyle name="Table Style 1" pivot="0" count="0" xr9:uid="{1485EEDA-B283-488D-8070-CD06AAB9F344}"/>
    <tableStyle name="Table Style 2" pivot="0" count="0" xr9:uid="{C6DB0245-1AD4-4DF2-BDED-8AD87D9595FE}"/>
    <tableStyle name="TableStyleLight10 2" pivot="0" count="9" xr9:uid="{25F1BFDD-5CC3-4A64-8FBA-7E91D113BD0F}">
      <tableStyleElement type="wholeTable" dxfId="27"/>
      <tableStyleElement type="headerRow" dxfId="26"/>
      <tableStyleElement type="totalRow" dxfId="25"/>
      <tableStyleElement type="firstColumn" dxfId="24"/>
      <tableStyleElement type="lastColumn" dxfId="23"/>
      <tableStyleElement type="firstRowStripe" dxfId="22"/>
      <tableStyleElement type="secondRowStripe" dxfId="21"/>
      <tableStyleElement type="firstColumnStripe" dxfId="20"/>
      <tableStyleElement type="secondColumnStripe" dxfId="19"/>
    </tableStyle>
  </tableStyles>
  <colors>
    <mruColors>
      <color rgb="FF91AE3C"/>
      <color rgb="FF2363AF"/>
      <color rgb="FFCD1F45"/>
      <color rgb="FF079448"/>
      <color rgb="FF9E712A"/>
      <color rgb="FFCC3399"/>
      <color rgb="FF109DC1"/>
      <color rgb="FFA1ABB2"/>
      <color rgb="FFE86E1E"/>
      <color rgb="FF4528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69"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7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a) England</a:t>
            </a:r>
          </a:p>
        </c:rich>
      </c:tx>
      <c:layout>
        <c:manualLayout>
          <c:xMode val="edge"/>
          <c:yMode val="edge"/>
          <c:x val="0.42256647820772347"/>
          <c:y val="3.98905679223296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240178849452323"/>
          <c:y val="0.13101153285717834"/>
          <c:w val="0.84005791245791228"/>
          <c:h val="0.56553517751302729"/>
        </c:manualLayout>
      </c:layout>
      <c:barChart>
        <c:barDir val="col"/>
        <c:grouping val="stacked"/>
        <c:varyColors val="0"/>
        <c:ser>
          <c:idx val="0"/>
          <c:order val="0"/>
          <c:tx>
            <c:strRef>
              <c:f>'Fig 2.1 &amp; 2.2'!$C$50</c:f>
              <c:strCache>
                <c:ptCount val="1"/>
                <c:pt idx="0">
                  <c:v>England</c:v>
                </c:pt>
              </c:strCache>
            </c:strRef>
          </c:tx>
          <c:spPr>
            <a:solidFill>
              <a:srgbClr val="079448"/>
            </a:solidFill>
            <a:ln w="3175">
              <a:solidFill>
                <a:schemeClr val="tx1"/>
              </a:solidFill>
            </a:ln>
            <a:effectLst/>
          </c:spPr>
          <c:invertIfNegative val="0"/>
          <c:dLbls>
            <c:dLbl>
              <c:idx val="0"/>
              <c:layout>
                <c:manualLayout>
                  <c:x val="0"/>
                  <c:y val="-7.2336130260415382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AD-4738-A7AC-1D7FFBF145C9}"/>
                </c:ext>
              </c:extLst>
            </c:dLbl>
            <c:dLbl>
              <c:idx val="1"/>
              <c:layout>
                <c:manualLayout>
                  <c:x val="-2.3573470665205767E-17"/>
                  <c:y val="-8.6991651191606359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AD-4738-A7AC-1D7FFBF145C9}"/>
                </c:ext>
              </c:extLst>
            </c:dLbl>
            <c:dLbl>
              <c:idx val="2"/>
              <c:layout>
                <c:manualLayout>
                  <c:x val="0"/>
                  <c:y val="-9.4854274045999401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AD-4738-A7AC-1D7FFBF145C9}"/>
                </c:ext>
              </c:extLst>
            </c:dLbl>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2.1 &amp; 2.2'!$C$51:$C$64</c:f>
              <c:numCache>
                <c:formatCode>_-* #,##0_-;\-* #,##0_-;_-* "-"??_-;_-@_-</c:formatCode>
                <c:ptCount val="14"/>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numCache>
            </c:numRef>
          </c:val>
          <c:extLst>
            <c:ext xmlns:c16="http://schemas.microsoft.com/office/drawing/2014/chart" uri="{C3380CC4-5D6E-409C-BE32-E72D297353CC}">
              <c16:uniqueId val="{00000000-38D6-4C16-B47F-CAB1BE63062D}"/>
            </c:ext>
          </c:extLst>
        </c:ser>
        <c:dLbls>
          <c:showLegendKey val="0"/>
          <c:showVal val="1"/>
          <c:showCatName val="0"/>
          <c:showSerName val="0"/>
          <c:showPercent val="0"/>
          <c:showBubbleSize val="0"/>
        </c:dLbls>
        <c:gapWidth val="50"/>
        <c:overlap val="100"/>
        <c:axId val="991727256"/>
        <c:axId val="991722664"/>
        <c:extLst>
          <c:ext xmlns:c15="http://schemas.microsoft.com/office/drawing/2012/chart" uri="{02D57815-91ED-43cb-92C2-25804820EDAC}">
            <c15:filteredBarSeries>
              <c15:ser>
                <c:idx val="1"/>
                <c:order val="1"/>
                <c:tx>
                  <c:strRef>
                    <c:extLst>
                      <c:ext uri="{02D57815-91ED-43cb-92C2-25804820EDAC}">
                        <c15:formulaRef>
                          <c15:sqref>'Fig 2.1 &amp; 2.2'!$D$50</c15:sqref>
                        </c15:formulaRef>
                      </c:ext>
                    </c:extLst>
                    <c:strCache>
                      <c:ptCount val="1"/>
                      <c:pt idx="0">
                        <c:v>Scotland</c:v>
                      </c:pt>
                    </c:strCache>
                  </c:strRef>
                </c:tx>
                <c:spPr>
                  <a:pattFill prst="pct90">
                    <a:fgClr>
                      <a:srgbClr val="2363AF"/>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2.2'!$D$51:$D$64</c15:sqref>
                        </c15:formulaRef>
                      </c:ext>
                    </c:extLst>
                    <c:numCache>
                      <c:formatCode>_-* #,##0_-;\-* #,##0_-;_-* "-"??_-;_-@_-</c:formatCode>
                      <c:ptCount val="14"/>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numCache>
                  </c:numRef>
                </c:val>
                <c:extLst>
                  <c:ext xmlns:c16="http://schemas.microsoft.com/office/drawing/2014/chart" uri="{C3380CC4-5D6E-409C-BE32-E72D297353CC}">
                    <c16:uniqueId val="{00000001-38D6-4C16-B47F-CAB1BE63062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2.1 &amp; 2.2'!$E$50</c15:sqref>
                        </c15:formulaRef>
                      </c:ext>
                    </c:extLst>
                    <c:strCache>
                      <c:ptCount val="1"/>
                      <c:pt idx="0">
                        <c:v>Wales</c:v>
                      </c:pt>
                    </c:strCache>
                  </c:strRef>
                </c:tx>
                <c:spPr>
                  <a:pattFill prst="pct80">
                    <a:fgClr>
                      <a:srgbClr val="CD1F45"/>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2.2'!$E$51:$E$64</c15:sqref>
                        </c15:formulaRef>
                      </c:ext>
                    </c:extLst>
                    <c:numCache>
                      <c:formatCode>_-* #,##0_-;\-* #,##0_-;_-* "-"??_-;_-@_-</c:formatCode>
                      <c:ptCount val="14"/>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numCache>
                  </c:numRef>
                </c:val>
                <c:extLst xmlns:c15="http://schemas.microsoft.com/office/drawing/2012/chart">
                  <c:ext xmlns:c16="http://schemas.microsoft.com/office/drawing/2014/chart" uri="{C3380CC4-5D6E-409C-BE32-E72D297353CC}">
                    <c16:uniqueId val="{00000002-38D6-4C16-B47F-CAB1BE63062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2.1 &amp; 2.2'!$F$50</c15:sqref>
                        </c15:formulaRef>
                      </c:ext>
                    </c:extLst>
                    <c:strCache>
                      <c:ptCount val="1"/>
                      <c:pt idx="0">
                        <c:v>Northern Ireland</c:v>
                      </c:pt>
                    </c:strCache>
                  </c:strRef>
                </c:tx>
                <c:spPr>
                  <a:pattFill prst="pct20">
                    <a:fgClr>
                      <a:srgbClr val="FFFFFF"/>
                    </a:fgClr>
                    <a:bgClr>
                      <a:srgbClr val="9E712A"/>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2.2'!$F$51:$F$64</c15:sqref>
                        </c15:formulaRef>
                      </c:ext>
                    </c:extLst>
                    <c:numCache>
                      <c:formatCode>_-* #,##0_-;\-* #,##0_-;_-* "-"??_-;_-@_-</c:formatCode>
                      <c:ptCount val="14"/>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numCache>
                  </c:numRef>
                </c:val>
                <c:extLst xmlns:c15="http://schemas.microsoft.com/office/drawing/2012/chart">
                  <c:ext xmlns:c16="http://schemas.microsoft.com/office/drawing/2014/chart" uri="{C3380CC4-5D6E-409C-BE32-E72D297353CC}">
                    <c16:uniqueId val="{00000003-38D6-4C16-B47F-CAB1BE63062D}"/>
                  </c:ext>
                </c:extLst>
              </c15:ser>
            </c15:filteredBarSeries>
          </c:ext>
        </c:extLst>
      </c:barChart>
      <c:lineChart>
        <c:grouping val="standard"/>
        <c:varyColors val="0"/>
        <c:dLbls>
          <c:showLegendKey val="0"/>
          <c:showVal val="1"/>
          <c:showCatName val="0"/>
          <c:showSerName val="0"/>
          <c:showPercent val="0"/>
          <c:showBubbleSize val="0"/>
        </c:dLbls>
        <c:marker val="1"/>
        <c:smooth val="0"/>
        <c:axId val="991727256"/>
        <c:axId val="991722664"/>
        <c:extLst>
          <c:ext xmlns:c15="http://schemas.microsoft.com/office/drawing/2012/chart" uri="{02D57815-91ED-43cb-92C2-25804820EDAC}">
            <c15:filteredLineSeries>
              <c15:ser>
                <c:idx val="4"/>
                <c:order val="4"/>
                <c:tx>
                  <c:strRef>
                    <c:extLst>
                      <c:ext uri="{02D57815-91ED-43cb-92C2-25804820EDAC}">
                        <c15:formulaRef>
                          <c15:sqref>'Fig 2.1 &amp; 2.2'!$G$50</c15:sqref>
                        </c15:formulaRef>
                      </c:ext>
                    </c:extLst>
                    <c:strCache>
                      <c:ptCount val="1"/>
                      <c:pt idx="0">
                        <c:v>RO generation (TWh)</c:v>
                      </c:pt>
                    </c:strCache>
                  </c:strRef>
                </c:tx>
                <c:spPr>
                  <a:ln w="28575" cap="rnd">
                    <a:solidFill>
                      <a:srgbClr val="E86E1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2.2'!$G$51:$G$64</c15:sqref>
                        </c15:formulaRef>
                      </c:ext>
                    </c:extLst>
                    <c:numCache>
                      <c:formatCode>_-* #,##0_-;\-* #,##0_-;_-* "-"??_-;_-@_-</c:formatCode>
                      <c:ptCount val="14"/>
                      <c:pt idx="0">
                        <c:v>16164420</c:v>
                      </c:pt>
                      <c:pt idx="1">
                        <c:v>19049754</c:v>
                      </c:pt>
                      <c:pt idx="2">
                        <c:v>20466190.999997403</c:v>
                      </c:pt>
                      <c:pt idx="3">
                        <c:v>23289739.416663691</c:v>
                      </c:pt>
                      <c:pt idx="4">
                        <c:v>31266240.899996206</c:v>
                      </c:pt>
                      <c:pt idx="5">
                        <c:v>35098127.783327565</c:v>
                      </c:pt>
                      <c:pt idx="6">
                        <c:v>49733554.545935087</c:v>
                      </c:pt>
                      <c:pt idx="7">
                        <c:v>55877518.95800291</c:v>
                      </c:pt>
                      <c:pt idx="8">
                        <c:v>69180692.447682679</c:v>
                      </c:pt>
                      <c:pt idx="9">
                        <c:v>65232940.377441831</c:v>
                      </c:pt>
                      <c:pt idx="10">
                        <c:v>75161322.997715786</c:v>
                      </c:pt>
                      <c:pt idx="11">
                        <c:v>79102225.020451128</c:v>
                      </c:pt>
                      <c:pt idx="12">
                        <c:v>84920897.264358833</c:v>
                      </c:pt>
                      <c:pt idx="13">
                        <c:v>80348926.404663816</c:v>
                      </c:pt>
                    </c:numCache>
                  </c:numRef>
                </c:val>
                <c:smooth val="0"/>
                <c:extLst>
                  <c:ext xmlns:c16="http://schemas.microsoft.com/office/drawing/2014/chart" uri="{C3380CC4-5D6E-409C-BE32-E72D297353CC}">
                    <c16:uniqueId val="{00000004-38D6-4C16-B47F-CAB1BE63062D}"/>
                  </c:ext>
                </c:extLst>
              </c15:ser>
            </c15:filteredLineSeries>
          </c:ext>
        </c:extLst>
      </c:lineChart>
      <c:scatterChart>
        <c:scatterStyle val="lineMarker"/>
        <c:varyColors val="0"/>
        <c:dLbls>
          <c:showLegendKey val="0"/>
          <c:showVal val="1"/>
          <c:showCatName val="0"/>
          <c:showSerName val="0"/>
          <c:showPercent val="0"/>
          <c:showBubbleSize val="0"/>
        </c:dLbls>
        <c:axId val="991727256"/>
        <c:axId val="991722664"/>
        <c:extLst>
          <c:ext xmlns:c15="http://schemas.microsoft.com/office/drawing/2012/chart" uri="{02D57815-91ED-43cb-92C2-25804820EDAC}">
            <c15:filteredScatterSeries>
              <c15:ser>
                <c:idx val="5"/>
                <c:order val="5"/>
                <c:tx>
                  <c:strRef>
                    <c:extLst>
                      <c:ext uri="{02D57815-91ED-43cb-92C2-25804820EDAC}">
                        <c15:formulaRef>
                          <c15:sqref>'Fig 2.1 &amp; 2.2'!$H$50</c15:sqref>
                        </c15:formulaRef>
                      </c:ext>
                    </c:extLst>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xVal>
                <c:yVal>
                  <c:numRef>
                    <c:extLst>
                      <c:ext uri="{02D57815-91ED-43cb-92C2-25804820EDAC}">
                        <c15:formulaRef>
                          <c15:sqref>'Fig 2.1 &amp; 2.2'!$H$51:$H$64</c15:sqref>
                        </c15:formulaRef>
                      </c:ext>
                    </c:extLst>
                    <c:numCache>
                      <c:formatCode>_-* #,##0_-;\-* #,##0_-;_-* "-"??_-;_-@_-</c:formatCode>
                      <c:ptCount val="14"/>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numCache>
                  </c:numRef>
                </c:yVal>
                <c:smooth val="0"/>
                <c:extLst>
                  <c:ext xmlns:c16="http://schemas.microsoft.com/office/drawing/2014/chart" uri="{C3380CC4-5D6E-409C-BE32-E72D297353CC}">
                    <c16:uniqueId val="{00000005-38D6-4C16-B47F-CAB1BE63062D}"/>
                  </c:ext>
                </c:extLst>
              </c15:ser>
            </c15:filteredScatterSeries>
          </c:ext>
        </c:extLst>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a) Offshore wind</a:t>
            </a:r>
          </a:p>
        </c:rich>
      </c:tx>
      <c:layout>
        <c:manualLayout>
          <c:xMode val="edge"/>
          <c:yMode val="edge"/>
          <c:x val="0.28912680262173601"/>
          <c:y val="2.5046348285418006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05588397612522"/>
          <c:y val="7.2902340113297465E-2"/>
          <c:w val="0.84908434418294343"/>
          <c:h val="0.58703895980938259"/>
        </c:manualLayout>
      </c:layout>
      <c:barChart>
        <c:barDir val="col"/>
        <c:grouping val="stacked"/>
        <c:varyColors val="0"/>
        <c:ser>
          <c:idx val="0"/>
          <c:order val="0"/>
          <c:tx>
            <c:strRef>
              <c:f>'Fig 2.4'!$F$40</c:f>
              <c:strCache>
                <c:ptCount val="1"/>
                <c:pt idx="0">
                  <c:v>Offshore wind</c:v>
                </c:pt>
              </c:strCache>
            </c:strRef>
          </c:tx>
          <c:spPr>
            <a:solidFill>
              <a:srgbClr val="91AE3C"/>
            </a:solidFill>
            <a:ln w="3175">
              <a:solidFill>
                <a:schemeClr val="tx1"/>
              </a:solidFill>
            </a:ln>
            <a:effectLst/>
          </c:spPr>
          <c:invertIfNegative val="0"/>
          <c:dLbls>
            <c:dLbl>
              <c:idx val="2"/>
              <c:layout>
                <c:manualLayout>
                  <c:x val="3.9631427722184058E-3"/>
                  <c:y val="-9.33124461944480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BB-470F-9A37-E44AD94515E6}"/>
                </c:ext>
              </c:extLst>
            </c:dLbl>
            <c:dLbl>
              <c:idx val="3"/>
              <c:layout>
                <c:manualLayout>
                  <c:x val="3.6328389076684413E-17"/>
                  <c:y val="-8.69271913854665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BB-470F-9A37-E44AD94515E6}"/>
                </c:ext>
              </c:extLst>
            </c:dLbl>
            <c:dLbl>
              <c:idx val="4"/>
              <c:layout>
                <c:manualLayout>
                  <c:x val="-5.9282542329718701E-17"/>
                  <c:y val="-1.2784745448121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BB-470F-9A37-E44AD94515E6}"/>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2.4'!$F$41:$F$54</c:f>
              <c:numCache>
                <c:formatCode>_-* #,##0_-;\-* #,##0_-;_-* "-"??_-;_-@_-</c:formatCode>
                <c:ptCount val="14"/>
                <c:pt idx="0">
                  <c:v>963200</c:v>
                </c:pt>
                <c:pt idx="1">
                  <c:v>1497892</c:v>
                </c:pt>
                <c:pt idx="2">
                  <c:v>2716787</c:v>
                </c:pt>
                <c:pt idx="3">
                  <c:v>5025746</c:v>
                </c:pt>
                <c:pt idx="4">
                  <c:v>8785088</c:v>
                </c:pt>
                <c:pt idx="5">
                  <c:v>15689598</c:v>
                </c:pt>
                <c:pt idx="6">
                  <c:v>23936243</c:v>
                </c:pt>
                <c:pt idx="7">
                  <c:v>25377043</c:v>
                </c:pt>
                <c:pt idx="8">
                  <c:v>33763836</c:v>
                </c:pt>
                <c:pt idx="9">
                  <c:v>30753577</c:v>
                </c:pt>
                <c:pt idx="10">
                  <c:v>38923989</c:v>
                </c:pt>
                <c:pt idx="11">
                  <c:v>40346275</c:v>
                </c:pt>
                <c:pt idx="12">
                  <c:v>45678148</c:v>
                </c:pt>
                <c:pt idx="13">
                  <c:v>44083339</c:v>
                </c:pt>
              </c:numCache>
            </c:numRef>
          </c:val>
          <c:extLst>
            <c:ext xmlns:c16="http://schemas.microsoft.com/office/drawing/2014/chart" uri="{C3380CC4-5D6E-409C-BE32-E72D297353CC}">
              <c16:uniqueId val="{00000000-55BB-470F-9A37-E44AD94515E6}"/>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i="0" baseline="0">
                    <a:effectLst/>
                  </a:rPr>
                  <a:t>ROCs Issued (Millions)</a:t>
                </a:r>
                <a:endParaRPr lang="en-GB" sz="1000">
                  <a:effectLst/>
                </a:endParaRPr>
              </a:p>
            </c:rich>
          </c:tx>
          <c:layout>
            <c:manualLayout>
              <c:xMode val="edge"/>
              <c:yMode val="edge"/>
              <c:x val="7.9262855444367387E-3"/>
              <c:y val="0.10284571170968107"/>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b) Onshore wind</a:t>
            </a:r>
          </a:p>
        </c:rich>
      </c:tx>
      <c:layout>
        <c:manualLayout>
          <c:xMode val="edge"/>
          <c:yMode val="edge"/>
          <c:x val="0.39566884503809502"/>
          <c:y val="2.81324946113579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62279629096004"/>
          <c:y val="9.4700553669654519E-2"/>
          <c:w val="0.86851765217187826"/>
          <c:h val="0.56524080532051524"/>
        </c:manualLayout>
      </c:layout>
      <c:barChart>
        <c:barDir val="col"/>
        <c:grouping val="stacked"/>
        <c:varyColors val="0"/>
        <c:ser>
          <c:idx val="0"/>
          <c:order val="0"/>
          <c:tx>
            <c:strRef>
              <c:f>'Fig 2.4'!$G$40</c:f>
              <c:strCache>
                <c:ptCount val="1"/>
                <c:pt idx="0">
                  <c:v>Onshore wind</c:v>
                </c:pt>
              </c:strCache>
            </c:strRef>
          </c:tx>
          <c:spPr>
            <a:solidFill>
              <a:srgbClr val="91AE3C"/>
            </a:solidFill>
            <a:ln w="3175">
              <a:solidFill>
                <a:schemeClr val="tx1"/>
              </a:solidFill>
            </a:ln>
            <a:effectLst/>
          </c:spPr>
          <c:invertIfNegative val="0"/>
          <c:dLbls>
            <c:dLbl>
              <c:idx val="0"/>
              <c:layout>
                <c:manualLayout>
                  <c:x val="-1.4832622611285429E-17"/>
                  <c:y val="-5.76370906656810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6A-4135-AED8-12B71E32B6EA}"/>
                </c:ext>
              </c:extLst>
            </c:dLbl>
            <c:dLbl>
              <c:idx val="1"/>
              <c:layout>
                <c:manualLayout>
                  <c:x val="0"/>
                  <c:y val="-4.4531346333386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6A-4135-AED8-12B71E32B6EA}"/>
                </c:ext>
              </c:extLst>
            </c:dLbl>
            <c:dLbl>
              <c:idx val="2"/>
              <c:layout>
                <c:manualLayout>
                  <c:x val="-3.6292431055228727E-17"/>
                  <c:y val="-5.09569546202422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6A-4135-AED8-12B71E32B6EA}"/>
                </c:ext>
              </c:extLst>
            </c:dLbl>
            <c:dLbl>
              <c:idx val="3"/>
              <c:layout>
                <c:manualLayout>
                  <c:x val="0"/>
                  <c:y val="-1.36350213047214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6A-4135-AED8-12B71E32B6E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2.4'!$G$41:$G$54</c:f>
              <c:numCache>
                <c:formatCode>_-* #,##0_-;\-* #,##0_-;_-* "-"??_-;_-@_-</c:formatCode>
                <c:ptCount val="14"/>
                <c:pt idx="0">
                  <c:v>4816422</c:v>
                </c:pt>
                <c:pt idx="1">
                  <c:v>6245954</c:v>
                </c:pt>
                <c:pt idx="2">
                  <c:v>7263346</c:v>
                </c:pt>
                <c:pt idx="3">
                  <c:v>7708372</c:v>
                </c:pt>
                <c:pt idx="4">
                  <c:v>11799421</c:v>
                </c:pt>
                <c:pt idx="5">
                  <c:v>12214121</c:v>
                </c:pt>
                <c:pt idx="6">
                  <c:v>18708252</c:v>
                </c:pt>
                <c:pt idx="7">
                  <c:v>17805981</c:v>
                </c:pt>
                <c:pt idx="8">
                  <c:v>20261168</c:v>
                </c:pt>
                <c:pt idx="9">
                  <c:v>19807791</c:v>
                </c:pt>
                <c:pt idx="10">
                  <c:v>27746455</c:v>
                </c:pt>
                <c:pt idx="11">
                  <c:v>27927023</c:v>
                </c:pt>
                <c:pt idx="12">
                  <c:v>30439986</c:v>
                </c:pt>
                <c:pt idx="13">
                  <c:v>27266279</c:v>
                </c:pt>
              </c:numCache>
            </c:numRef>
          </c:val>
          <c:extLst>
            <c:ext xmlns:c16="http://schemas.microsoft.com/office/drawing/2014/chart" uri="{C3380CC4-5D6E-409C-BE32-E72D297353CC}">
              <c16:uniqueId val="{00000005-2E6A-4135-AED8-12B71E32B6EA}"/>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ROCs Issued (Millions)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g) Sewage gas</a:t>
            </a:r>
          </a:p>
        </c:rich>
      </c:tx>
      <c:layout>
        <c:manualLayout>
          <c:xMode val="edge"/>
          <c:yMode val="edge"/>
          <c:x val="0.39111233473438201"/>
          <c:y val="3.0439204420352911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105476325948766"/>
          <c:y val="7.2902340113297465E-2"/>
          <c:w val="0.85608575151882238"/>
          <c:h val="0.58703895980938259"/>
        </c:manualLayout>
      </c:layout>
      <c:barChart>
        <c:barDir val="col"/>
        <c:grouping val="stacked"/>
        <c:varyColors val="0"/>
        <c:ser>
          <c:idx val="0"/>
          <c:order val="0"/>
          <c:tx>
            <c:strRef>
              <c:f>'Fig 2.4'!$H$40</c:f>
              <c:strCache>
                <c:ptCount val="1"/>
                <c:pt idx="0">
                  <c:v>Sewage gas</c:v>
                </c:pt>
              </c:strCache>
            </c:strRef>
          </c:tx>
          <c:spPr>
            <a:solidFill>
              <a:srgbClr val="91AE3C"/>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2.4'!$H$41:$H$54</c:f>
              <c:numCache>
                <c:formatCode>_-* #,##0_-;\-* #,##0_-;_-* "-"??_-;_-@_-</c:formatCode>
                <c:ptCount val="14"/>
                <c:pt idx="0">
                  <c:v>349820</c:v>
                </c:pt>
                <c:pt idx="1">
                  <c:v>412370</c:v>
                </c:pt>
                <c:pt idx="2">
                  <c:v>458015</c:v>
                </c:pt>
                <c:pt idx="3">
                  <c:v>518453</c:v>
                </c:pt>
                <c:pt idx="4">
                  <c:v>567965</c:v>
                </c:pt>
                <c:pt idx="5">
                  <c:v>540408</c:v>
                </c:pt>
                <c:pt idx="6">
                  <c:v>590949</c:v>
                </c:pt>
                <c:pt idx="7">
                  <c:v>656703</c:v>
                </c:pt>
                <c:pt idx="8">
                  <c:v>663653</c:v>
                </c:pt>
                <c:pt idx="9">
                  <c:v>670492</c:v>
                </c:pt>
                <c:pt idx="10">
                  <c:v>693994</c:v>
                </c:pt>
                <c:pt idx="11">
                  <c:v>661318</c:v>
                </c:pt>
                <c:pt idx="12">
                  <c:v>715493</c:v>
                </c:pt>
                <c:pt idx="13">
                  <c:v>704937</c:v>
                </c:pt>
              </c:numCache>
            </c:numRef>
          </c:val>
          <c:extLst>
            <c:ext xmlns:c16="http://schemas.microsoft.com/office/drawing/2014/chart" uri="{C3380CC4-5D6E-409C-BE32-E72D297353CC}">
              <c16:uniqueId val="{00000004-97C9-416F-AA91-234E6ABE66B0}"/>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ROCs Issued (Millions)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majorUnit val="100000"/>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d) Solar PV</a:t>
            </a:r>
          </a:p>
        </c:rich>
      </c:tx>
      <c:layout>
        <c:manualLayout>
          <c:xMode val="edge"/>
          <c:yMode val="edge"/>
          <c:x val="0.41282236272190115"/>
          <c:y val="6.882192610538991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62279629096004"/>
          <c:y val="7.2902340113297465E-2"/>
          <c:w val="0.86851765217187826"/>
          <c:h val="0.58703895980938259"/>
        </c:manualLayout>
      </c:layout>
      <c:barChart>
        <c:barDir val="col"/>
        <c:grouping val="stacked"/>
        <c:varyColors val="0"/>
        <c:ser>
          <c:idx val="0"/>
          <c:order val="0"/>
          <c:tx>
            <c:strRef>
              <c:f>'Fig 2.4'!$I$40</c:f>
              <c:strCache>
                <c:ptCount val="1"/>
                <c:pt idx="0">
                  <c:v>Solar PV</c:v>
                </c:pt>
              </c:strCache>
            </c:strRef>
          </c:tx>
          <c:spPr>
            <a:solidFill>
              <a:srgbClr val="91AE3C"/>
            </a:solidFill>
            <a:ln w="3175">
              <a:solidFill>
                <a:schemeClr val="tx1"/>
              </a:solidFill>
            </a:ln>
            <a:effectLst/>
          </c:spPr>
          <c:invertIfNegative val="0"/>
          <c:dLbls>
            <c:dLbl>
              <c:idx val="0"/>
              <c:numFmt formatCode="#,##0.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E0F4-4E6F-A3AF-9D66E0D1EF59}"/>
                </c:ext>
              </c:extLst>
            </c:dLbl>
            <c:dLbl>
              <c:idx val="1"/>
              <c:numFmt formatCode="#,##0.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E0F4-4E6F-A3AF-9D66E0D1EF59}"/>
                </c:ext>
              </c:extLst>
            </c:dLbl>
            <c:dLbl>
              <c:idx val="2"/>
              <c:numFmt formatCode="#,##0.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E0F4-4E6F-A3AF-9D66E0D1EF59}"/>
                </c:ext>
              </c:extLst>
            </c:dLbl>
            <c:dLbl>
              <c:idx val="3"/>
              <c:numFmt formatCode="#,##0.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3-E0F4-4E6F-A3AF-9D66E0D1EF59}"/>
                </c:ext>
              </c:extLst>
            </c:dLbl>
            <c:dLbl>
              <c:idx val="4"/>
              <c:numFmt formatCode="#,##0.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8-E0F4-4E6F-A3AF-9D66E0D1EF59}"/>
                </c:ext>
              </c:extLst>
            </c:dLbl>
            <c:dLbl>
              <c:idx val="5"/>
              <c:numFmt formatCode="#,##0.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E0F4-4E6F-A3AF-9D66E0D1EF59}"/>
                </c:ext>
              </c:extLst>
            </c:dLbl>
            <c:dLbl>
              <c:idx val="6"/>
              <c:layout>
                <c:manualLayout>
                  <c:x val="0"/>
                  <c:y val="-8.04856904906118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F4-4E6F-A3AF-9D66E0D1EF59}"/>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2.4'!$I$41:$I$54</c:f>
              <c:numCache>
                <c:formatCode>_-* #,##0_-;\-* #,##0_-;_-* "-"??_-;_-@_-</c:formatCode>
                <c:ptCount val="14"/>
                <c:pt idx="0">
                  <c:v>1476</c:v>
                </c:pt>
                <c:pt idx="1">
                  <c:v>3247</c:v>
                </c:pt>
                <c:pt idx="2">
                  <c:v>11281</c:v>
                </c:pt>
                <c:pt idx="3">
                  <c:v>2480</c:v>
                </c:pt>
                <c:pt idx="4">
                  <c:v>4975</c:v>
                </c:pt>
                <c:pt idx="5">
                  <c:v>24771</c:v>
                </c:pt>
                <c:pt idx="6">
                  <c:v>884279</c:v>
                </c:pt>
                <c:pt idx="7">
                  <c:v>3225714</c:v>
                </c:pt>
                <c:pt idx="8">
                  <c:v>7118558</c:v>
                </c:pt>
                <c:pt idx="9">
                  <c:v>8652272</c:v>
                </c:pt>
                <c:pt idx="10">
                  <c:v>9599896</c:v>
                </c:pt>
                <c:pt idx="11">
                  <c:v>10505273</c:v>
                </c:pt>
                <c:pt idx="12">
                  <c:v>10151083</c:v>
                </c:pt>
                <c:pt idx="13">
                  <c:v>10125690</c:v>
                </c:pt>
              </c:numCache>
            </c:numRef>
          </c:val>
          <c:extLst>
            <c:ext xmlns:c16="http://schemas.microsoft.com/office/drawing/2014/chart" uri="{C3380CC4-5D6E-409C-BE32-E72D297353CC}">
              <c16:uniqueId val="{00000004-E0F4-4E6F-A3AF-9D66E0D1EF59}"/>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ROCs Issued (Millions)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62230418816904E-2"/>
          <c:y val="1.5462962962962961E-2"/>
          <c:w val="0.73089316529405512"/>
          <c:h val="0.93883597883597891"/>
        </c:manualLayout>
      </c:layout>
      <c:ofPieChart>
        <c:ofPieType val="pie"/>
        <c:varyColors val="1"/>
        <c:ser>
          <c:idx val="0"/>
          <c:order val="0"/>
          <c:spPr>
            <a:solidFill>
              <a:srgbClr val="2363AF"/>
            </a:solidFill>
          </c:spPr>
          <c:dPt>
            <c:idx val="0"/>
            <c:bubble3D val="0"/>
            <c:spPr>
              <a:solidFill>
                <a:srgbClr val="E86E1E"/>
              </a:solidFill>
              <a:ln w="19050">
                <a:solidFill>
                  <a:schemeClr val="lt1"/>
                </a:solidFill>
              </a:ln>
              <a:effectLst/>
            </c:spPr>
            <c:extLst>
              <c:ext xmlns:c16="http://schemas.microsoft.com/office/drawing/2014/chart" uri="{C3380CC4-5D6E-409C-BE32-E72D297353CC}">
                <c16:uniqueId val="{00000001-0BE8-4BE2-9CC1-F4243A1651F1}"/>
              </c:ext>
            </c:extLst>
          </c:dPt>
          <c:dPt>
            <c:idx val="1"/>
            <c:bubble3D val="0"/>
            <c:spPr>
              <a:solidFill>
                <a:srgbClr val="2363AF"/>
              </a:solidFill>
              <a:ln w="19050">
                <a:solidFill>
                  <a:schemeClr val="lt1"/>
                </a:solidFill>
              </a:ln>
              <a:effectLst/>
            </c:spPr>
            <c:extLst>
              <c:ext xmlns:c16="http://schemas.microsoft.com/office/drawing/2014/chart" uri="{C3380CC4-5D6E-409C-BE32-E72D297353CC}">
                <c16:uniqueId val="{00000003-0BE8-4BE2-9CC1-F4243A1651F1}"/>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0BE8-4BE2-9CC1-F4243A1651F1}"/>
              </c:ext>
            </c:extLst>
          </c:dPt>
          <c:dPt>
            <c:idx val="3"/>
            <c:bubble3D val="0"/>
            <c:spPr>
              <a:solidFill>
                <a:srgbClr val="E2C700"/>
              </a:solidFill>
              <a:ln w="19050">
                <a:solidFill>
                  <a:schemeClr val="lt1"/>
                </a:solidFill>
              </a:ln>
              <a:effectLst/>
            </c:spPr>
            <c:extLst>
              <c:ext xmlns:c16="http://schemas.microsoft.com/office/drawing/2014/chart" uri="{C3380CC4-5D6E-409C-BE32-E72D297353CC}">
                <c16:uniqueId val="{00000007-0BE8-4BE2-9CC1-F4243A1651F1}"/>
              </c:ext>
            </c:extLst>
          </c:dPt>
          <c:dPt>
            <c:idx val="4"/>
            <c:bubble3D val="0"/>
            <c:spPr>
              <a:solidFill>
                <a:srgbClr val="A1ABB2"/>
              </a:solidFill>
              <a:ln w="19050">
                <a:solidFill>
                  <a:schemeClr val="lt1"/>
                </a:solidFill>
              </a:ln>
              <a:effectLst/>
            </c:spPr>
            <c:extLst>
              <c:ext xmlns:c16="http://schemas.microsoft.com/office/drawing/2014/chart" uri="{C3380CC4-5D6E-409C-BE32-E72D297353CC}">
                <c16:uniqueId val="{00000009-0BE8-4BE2-9CC1-F4243A1651F1}"/>
              </c:ext>
            </c:extLst>
          </c:dPt>
          <c:dLbls>
            <c:dLbl>
              <c:idx val="0"/>
              <c:layout>
                <c:manualLayout>
                  <c:x val="2.5164275601196471E-2"/>
                  <c:y val="3.89482748887035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754716780276281"/>
                      <c:h val="8.384190277227406E-2"/>
                    </c:manualLayout>
                  </c15:layout>
                </c:ext>
                <c:ext xmlns:c16="http://schemas.microsoft.com/office/drawing/2014/chart" uri="{C3380CC4-5D6E-409C-BE32-E72D297353CC}">
                  <c16:uniqueId val="{00000001-0BE8-4BE2-9CC1-F4243A1651F1}"/>
                </c:ext>
              </c:extLst>
            </c:dLbl>
            <c:dLbl>
              <c:idx val="1"/>
              <c:layout>
                <c:manualLayout>
                  <c:x val="7.3396778005846861E-2"/>
                  <c:y val="0.11970385547143481"/>
                </c:manualLayout>
              </c:layout>
              <c:spPr>
                <a:solidFill>
                  <a:srgbClr val="2363AF"/>
                </a:solid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7.8683834048640919E-2"/>
                      <c:h val="0.10371722535678725"/>
                    </c:manualLayout>
                  </c15:layout>
                </c:ext>
                <c:ext xmlns:c16="http://schemas.microsoft.com/office/drawing/2014/chart" uri="{C3380CC4-5D6E-409C-BE32-E72D297353CC}">
                  <c16:uniqueId val="{00000003-0BE8-4BE2-9CC1-F4243A1651F1}"/>
                </c:ext>
              </c:extLst>
            </c:dLbl>
            <c:dLbl>
              <c:idx val="2"/>
              <c:layout>
                <c:manualLayout>
                  <c:x val="0.1878868611455114"/>
                  <c:y val="-0.11880022722539479"/>
                </c:manualLayout>
              </c:layout>
              <c:spPr>
                <a:solidFill>
                  <a:srgbClr val="079448"/>
                </a:solid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158417106379053"/>
                      <c:h val="0.12214445451994042"/>
                    </c:manualLayout>
                  </c15:layout>
                </c:ext>
                <c:ext xmlns:c16="http://schemas.microsoft.com/office/drawing/2014/chart" uri="{C3380CC4-5D6E-409C-BE32-E72D297353CC}">
                  <c16:uniqueId val="{00000005-0BE8-4BE2-9CC1-F4243A1651F1}"/>
                </c:ext>
              </c:extLst>
            </c:dLbl>
            <c:dLbl>
              <c:idx val="3"/>
              <c:layout>
                <c:manualLayout>
                  <c:x val="2.2721095194330992E-2"/>
                  <c:y val="9.570640707002685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2296345448932"/>
                      <c:h val="0.12609722521111819"/>
                    </c:manualLayout>
                  </c15:layout>
                </c:ext>
                <c:ext xmlns:c16="http://schemas.microsoft.com/office/drawing/2014/chart" uri="{C3380CC4-5D6E-409C-BE32-E72D297353CC}">
                  <c16:uniqueId val="{00000007-0BE8-4BE2-9CC1-F4243A1651F1}"/>
                </c:ext>
              </c:extLst>
            </c:dLbl>
            <c:dLbl>
              <c:idx val="4"/>
              <c:delete val="1"/>
              <c:extLst>
                <c:ext xmlns:c15="http://schemas.microsoft.com/office/drawing/2012/chart" uri="{CE6537A1-D6FC-4f65-9D91-7224C49458BB}"/>
                <c:ext xmlns:c16="http://schemas.microsoft.com/office/drawing/2014/chart" uri="{C3380CC4-5D6E-409C-BE32-E72D297353CC}">
                  <c16:uniqueId val="{00000009-0BE8-4BE2-9CC1-F4243A1651F1}"/>
                </c:ext>
              </c:extLst>
            </c:dLbl>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 3.1'!$B$31:$B$34</c:f>
              <c:strCache>
                <c:ptCount val="4"/>
                <c:pt idx="0">
                  <c:v>Wood Residue</c:v>
                </c:pt>
                <c:pt idx="1">
                  <c:v>Waste Wood</c:v>
                </c:pt>
                <c:pt idx="2">
                  <c:v>Wood Product</c:v>
                </c:pt>
                <c:pt idx="3">
                  <c:v>Forestry Residues</c:v>
                </c:pt>
              </c:strCache>
            </c:strRef>
          </c:cat>
          <c:val>
            <c:numRef>
              <c:f>'Fig 3.1'!$D$31:$D$34</c:f>
              <c:numCache>
                <c:formatCode>0.00%</c:formatCode>
                <c:ptCount val="4"/>
                <c:pt idx="0">
                  <c:v>0.1721382031391839</c:v>
                </c:pt>
                <c:pt idx="1">
                  <c:v>0.79591573718441422</c:v>
                </c:pt>
                <c:pt idx="2">
                  <c:v>3.0576828757702082E-2</c:v>
                </c:pt>
                <c:pt idx="3">
                  <c:v>1.3692309186998063E-3</c:v>
                </c:pt>
              </c:numCache>
            </c:numRef>
          </c:val>
          <c:extLst>
            <c:ext xmlns:c16="http://schemas.microsoft.com/office/drawing/2014/chart" uri="{C3380CC4-5D6E-409C-BE32-E72D297353CC}">
              <c16:uniqueId val="{0000000A-0BE8-4BE2-9CC1-F4243A1651F1}"/>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27920017460504"/>
          <c:y val="0.10440464941882265"/>
          <c:w val="0.35426449305777075"/>
          <c:h val="0.79119070116235468"/>
        </c:manualLayout>
      </c:layout>
      <c:pieChart>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208B-4C36-A23C-6B72C20EEE2E}"/>
              </c:ext>
            </c:extLst>
          </c:dPt>
          <c:dPt>
            <c:idx val="1"/>
            <c:bubble3D val="0"/>
            <c:spPr>
              <a:solidFill>
                <a:srgbClr val="E86E1E"/>
              </a:solidFill>
              <a:ln w="19050">
                <a:solidFill>
                  <a:schemeClr val="lt1"/>
                </a:solidFill>
              </a:ln>
              <a:effectLst/>
            </c:spPr>
            <c:extLst>
              <c:ext xmlns:c16="http://schemas.microsoft.com/office/drawing/2014/chart" uri="{C3380CC4-5D6E-409C-BE32-E72D297353CC}">
                <c16:uniqueId val="{00000003-208B-4C36-A23C-6B72C20EEE2E}"/>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208B-4C36-A23C-6B72C20EEE2E}"/>
              </c:ext>
            </c:extLst>
          </c:dPt>
          <c:dPt>
            <c:idx val="3"/>
            <c:bubble3D val="0"/>
            <c:spPr>
              <a:solidFill>
                <a:srgbClr val="CD1F45"/>
              </a:solidFill>
              <a:ln w="19050">
                <a:solidFill>
                  <a:schemeClr val="lt1"/>
                </a:solidFill>
              </a:ln>
              <a:effectLst/>
            </c:spPr>
            <c:extLst>
              <c:ext xmlns:c16="http://schemas.microsoft.com/office/drawing/2014/chart" uri="{C3380CC4-5D6E-409C-BE32-E72D297353CC}">
                <c16:uniqueId val="{00000007-208B-4C36-A23C-6B72C20EEE2E}"/>
              </c:ext>
            </c:extLst>
          </c:dPt>
          <c:dPt>
            <c:idx val="4"/>
            <c:bubble3D val="0"/>
            <c:spPr>
              <a:solidFill>
                <a:srgbClr val="9E712A"/>
              </a:solidFill>
              <a:ln w="19050">
                <a:solidFill>
                  <a:schemeClr val="lt1"/>
                </a:solidFill>
              </a:ln>
              <a:effectLst/>
            </c:spPr>
            <c:extLst>
              <c:ext xmlns:c16="http://schemas.microsoft.com/office/drawing/2014/chart" uri="{C3380CC4-5D6E-409C-BE32-E72D297353CC}">
                <c16:uniqueId val="{00000009-208B-4C36-A23C-6B72C20EEE2E}"/>
              </c:ext>
            </c:extLst>
          </c:dPt>
          <c:dPt>
            <c:idx val="5"/>
            <c:bubble3D val="0"/>
            <c:spPr>
              <a:solidFill>
                <a:srgbClr val="A1ABB2"/>
              </a:solidFill>
              <a:ln w="19050">
                <a:solidFill>
                  <a:schemeClr val="lt1"/>
                </a:solidFill>
              </a:ln>
              <a:effectLst/>
            </c:spPr>
            <c:extLst>
              <c:ext xmlns:c16="http://schemas.microsoft.com/office/drawing/2014/chart" uri="{C3380CC4-5D6E-409C-BE32-E72D297353CC}">
                <c16:uniqueId val="{0000000B-208B-4C36-A23C-6B72C20EEE2E}"/>
              </c:ext>
            </c:extLst>
          </c:dPt>
          <c:dPt>
            <c:idx val="6"/>
            <c:bubble3D val="0"/>
            <c:spPr>
              <a:solidFill>
                <a:srgbClr val="45286F"/>
              </a:solidFill>
              <a:ln w="19050">
                <a:solidFill>
                  <a:schemeClr val="lt1"/>
                </a:solidFill>
              </a:ln>
              <a:effectLst/>
            </c:spPr>
            <c:extLst>
              <c:ext xmlns:c16="http://schemas.microsoft.com/office/drawing/2014/chart" uri="{C3380CC4-5D6E-409C-BE32-E72D297353CC}">
                <c16:uniqueId val="{0000000D-208B-4C36-A23C-6B72C20EEE2E}"/>
              </c:ext>
            </c:extLst>
          </c:dPt>
          <c:dPt>
            <c:idx val="7"/>
            <c:bubble3D val="0"/>
            <c:spPr>
              <a:solidFill>
                <a:srgbClr val="E2C700"/>
              </a:solidFill>
              <a:ln w="19050">
                <a:solidFill>
                  <a:schemeClr val="lt1"/>
                </a:solidFill>
              </a:ln>
              <a:effectLst/>
            </c:spPr>
            <c:extLst>
              <c:ext xmlns:c16="http://schemas.microsoft.com/office/drawing/2014/chart" uri="{C3380CC4-5D6E-409C-BE32-E72D297353CC}">
                <c16:uniqueId val="{0000000F-208B-4C36-A23C-6B72C20EEE2E}"/>
              </c:ext>
            </c:extLst>
          </c:dPt>
          <c:dLbls>
            <c:dLbl>
              <c:idx val="0"/>
              <c:layout>
                <c:manualLayout>
                  <c:x val="-0.13933925423501178"/>
                  <c:y val="9.6777202849643792E-2"/>
                </c:manualLayout>
              </c:layout>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8B-4C36-A23C-6B72C20EEE2E}"/>
                </c:ext>
              </c:extLst>
            </c:dLbl>
            <c:dLbl>
              <c:idx val="1"/>
              <c:layout>
                <c:manualLayout>
                  <c:x val="-5.7507378741836375E-2"/>
                  <c:y val="-0.18041274840644919"/>
                </c:manualLayout>
              </c:layout>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8B-4C36-A23C-6B72C20EEE2E}"/>
                </c:ext>
              </c:extLst>
            </c:dLbl>
            <c:dLbl>
              <c:idx val="2"/>
              <c:layout>
                <c:manualLayout>
                  <c:x val="0.16395440122223529"/>
                  <c:y val="-6.2704011998500259E-2"/>
                </c:manualLayout>
              </c:layout>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4851179423467589"/>
                      <c:h val="0.14102857142857142"/>
                    </c:manualLayout>
                  </c15:layout>
                </c:ext>
                <c:ext xmlns:c16="http://schemas.microsoft.com/office/drawing/2014/chart" uri="{C3380CC4-5D6E-409C-BE32-E72D297353CC}">
                  <c16:uniqueId val="{00000005-208B-4C36-A23C-6B72C20EEE2E}"/>
                </c:ext>
              </c:extLst>
            </c:dLbl>
            <c:dLbl>
              <c:idx val="3"/>
              <c:layout>
                <c:manualLayout>
                  <c:x val="-9.0566022530765761E-2"/>
                  <c:y val="6.494188226471690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8B-4C36-A23C-6B72C20EEE2E}"/>
                </c:ext>
              </c:extLst>
            </c:dLbl>
            <c:dLbl>
              <c:idx val="4"/>
              <c:layout>
                <c:manualLayout>
                  <c:x val="-9.2867182646945254E-2"/>
                  <c:y val="3.8883239595050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8B-4C36-A23C-6B72C20EEE2E}"/>
                </c:ext>
              </c:extLst>
            </c:dLbl>
            <c:dLbl>
              <c:idx val="5"/>
              <c:layout>
                <c:manualLayout>
                  <c:x val="-0.14634413981834363"/>
                  <c:y val="2.469891263592051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8B-4C36-A23C-6B72C20EEE2E}"/>
                </c:ext>
              </c:extLst>
            </c:dLbl>
            <c:dLbl>
              <c:idx val="6"/>
              <c:layout>
                <c:manualLayout>
                  <c:x val="3.6687229591011762E-2"/>
                  <c:y val="-2.348076490438695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8B-4C36-A23C-6B72C20EEE2E}"/>
                </c:ext>
              </c:extLst>
            </c:dLbl>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 3.2'!$B$30:$B$37</c:f>
              <c:strCache>
                <c:ptCount val="8"/>
                <c:pt idx="0">
                  <c:v>Silage</c:v>
                </c:pt>
                <c:pt idx="1">
                  <c:v>Municpal Waste</c:v>
                </c:pt>
                <c:pt idx="2">
                  <c:v>Food, Garden and Plant Waste</c:v>
                </c:pt>
                <c:pt idx="3">
                  <c:v>Manures and Slurries</c:v>
                </c:pt>
                <c:pt idx="4">
                  <c:v>Crops</c:v>
                </c:pt>
                <c:pt idx="5">
                  <c:v>Brewery and Distillery Waste</c:v>
                </c:pt>
                <c:pt idx="6">
                  <c:v>DAF Slude/Waste Water</c:v>
                </c:pt>
                <c:pt idx="7">
                  <c:v>Other</c:v>
                </c:pt>
              </c:strCache>
            </c:strRef>
          </c:cat>
          <c:val>
            <c:numRef>
              <c:f>'Fig 3.2'!$D$30:$D$37</c:f>
              <c:numCache>
                <c:formatCode>0.00%</c:formatCode>
                <c:ptCount val="8"/>
                <c:pt idx="0">
                  <c:v>0.34324385898905591</c:v>
                </c:pt>
                <c:pt idx="1">
                  <c:v>0.24643412703295195</c:v>
                </c:pt>
                <c:pt idx="2">
                  <c:v>0.2425982063603484</c:v>
                </c:pt>
                <c:pt idx="3">
                  <c:v>7.0553254310700864E-2</c:v>
                </c:pt>
                <c:pt idx="4">
                  <c:v>2.4007250804088873E-2</c:v>
                </c:pt>
                <c:pt idx="5">
                  <c:v>2.2111946524828958E-2</c:v>
                </c:pt>
                <c:pt idx="6">
                  <c:v>2.0751351746526779E-2</c:v>
                </c:pt>
                <c:pt idx="7">
                  <c:v>3.0300004231498312E-2</c:v>
                </c:pt>
              </c:numCache>
            </c:numRef>
          </c:val>
          <c:extLst>
            <c:ext xmlns:c16="http://schemas.microsoft.com/office/drawing/2014/chart" uri="{C3380CC4-5D6E-409C-BE32-E72D297353CC}">
              <c16:uniqueId val="{00000010-208B-4C36-A23C-6B72C20EEE2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02C1-4518-A619-42B45530758B}"/>
              </c:ext>
            </c:extLst>
          </c:dPt>
          <c:dPt>
            <c:idx val="1"/>
            <c:bubble3D val="0"/>
            <c:spPr>
              <a:solidFill>
                <a:srgbClr val="E86E1E"/>
              </a:solidFill>
              <a:ln w="19050">
                <a:solidFill>
                  <a:schemeClr val="lt1"/>
                </a:solidFill>
              </a:ln>
              <a:effectLst/>
            </c:spPr>
            <c:extLst>
              <c:ext xmlns:c16="http://schemas.microsoft.com/office/drawing/2014/chart" uri="{C3380CC4-5D6E-409C-BE32-E72D297353CC}">
                <c16:uniqueId val="{00000003-02C1-4518-A619-42B45530758B}"/>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02C1-4518-A619-42B45530758B}"/>
              </c:ext>
            </c:extLst>
          </c:dPt>
          <c:dPt>
            <c:idx val="3"/>
            <c:bubble3D val="0"/>
            <c:spPr>
              <a:solidFill>
                <a:srgbClr val="CD1F45"/>
              </a:solidFill>
              <a:ln w="19050">
                <a:solidFill>
                  <a:schemeClr val="lt1"/>
                </a:solidFill>
              </a:ln>
              <a:effectLst/>
            </c:spPr>
            <c:extLst>
              <c:ext xmlns:c16="http://schemas.microsoft.com/office/drawing/2014/chart" uri="{C3380CC4-5D6E-409C-BE32-E72D297353CC}">
                <c16:uniqueId val="{00000007-02C1-4518-A619-42B45530758B}"/>
              </c:ext>
            </c:extLst>
          </c:dPt>
          <c:dPt>
            <c:idx val="4"/>
            <c:bubble3D val="0"/>
            <c:spPr>
              <a:solidFill>
                <a:srgbClr val="9E712A"/>
              </a:solidFill>
              <a:ln w="19050">
                <a:solidFill>
                  <a:schemeClr val="lt1"/>
                </a:solidFill>
              </a:ln>
              <a:effectLst/>
            </c:spPr>
            <c:extLst>
              <c:ext xmlns:c16="http://schemas.microsoft.com/office/drawing/2014/chart" uri="{C3380CC4-5D6E-409C-BE32-E72D297353CC}">
                <c16:uniqueId val="{00000009-02C1-4518-A619-42B45530758B}"/>
              </c:ext>
            </c:extLst>
          </c:dPt>
          <c:dPt>
            <c:idx val="5"/>
            <c:bubble3D val="0"/>
            <c:spPr>
              <a:solidFill>
                <a:srgbClr val="A1ABB2"/>
              </a:solidFill>
              <a:ln w="19050">
                <a:solidFill>
                  <a:schemeClr val="lt1"/>
                </a:solidFill>
              </a:ln>
              <a:effectLst/>
            </c:spPr>
            <c:extLst>
              <c:ext xmlns:c16="http://schemas.microsoft.com/office/drawing/2014/chart" uri="{C3380CC4-5D6E-409C-BE32-E72D297353CC}">
                <c16:uniqueId val="{0000000B-02C1-4518-A619-42B45530758B}"/>
              </c:ext>
            </c:extLst>
          </c:dPt>
          <c:dLbls>
            <c:dLbl>
              <c:idx val="0"/>
              <c:layout>
                <c:manualLayout>
                  <c:x val="-0.18336625183822514"/>
                  <c:y val="-3.1070962635575301E-2"/>
                </c:manualLayout>
              </c:layout>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239009244012345"/>
                      <c:h val="8.6532456970521393E-2"/>
                    </c:manualLayout>
                  </c15:layout>
                </c:ext>
                <c:ext xmlns:c16="http://schemas.microsoft.com/office/drawing/2014/chart" uri="{C3380CC4-5D6E-409C-BE32-E72D297353CC}">
                  <c16:uniqueId val="{00000001-02C1-4518-A619-42B45530758B}"/>
                </c:ext>
              </c:extLst>
            </c:dLbl>
            <c:dLbl>
              <c:idx val="1"/>
              <c:layout>
                <c:manualLayout>
                  <c:x val="0.11978156081038172"/>
                  <c:y val="-0.2222450483726132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542208022029983"/>
                      <c:h val="7.6926009386489552E-2"/>
                    </c:manualLayout>
                  </c15:layout>
                </c:ext>
                <c:ext xmlns:c16="http://schemas.microsoft.com/office/drawing/2014/chart" uri="{C3380CC4-5D6E-409C-BE32-E72D297353CC}">
                  <c16:uniqueId val="{00000003-02C1-4518-A619-42B45530758B}"/>
                </c:ext>
              </c:extLst>
            </c:dLbl>
            <c:dLbl>
              <c:idx val="2"/>
              <c:layout>
                <c:manualLayout>
                  <c:x val="0.1276007000861962"/>
                  <c:y val="6.5900575340012077E-2"/>
                </c:manualLayout>
              </c:layout>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C1-4518-A619-42B45530758B}"/>
                </c:ext>
              </c:extLst>
            </c:dLbl>
            <c:dLbl>
              <c:idx val="3"/>
              <c:layout>
                <c:manualLayout>
                  <c:x val="-5.4652996618748097E-2"/>
                  <c:y val="4.035129992984035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C1-4518-A619-42B45530758B}"/>
                </c:ext>
              </c:extLst>
            </c:dLbl>
            <c:dLbl>
              <c:idx val="4"/>
              <c:layout>
                <c:manualLayout>
                  <c:x val="-8.6409309140622562E-3"/>
                  <c:y val="-2.22404535916252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C1-4518-A619-42B45530758B}"/>
                </c:ext>
              </c:extLst>
            </c:dLbl>
            <c:dLbl>
              <c:idx val="5"/>
              <c:layout>
                <c:manualLayout>
                  <c:x val="0.11522739426650437"/>
                  <c:y val="7.1262849405557419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C1-4518-A619-42B45530758B}"/>
                </c:ext>
              </c:extLst>
            </c:dLbl>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 3.3'!$B$29:$B$34</c:f>
              <c:strCache>
                <c:ptCount val="6"/>
                <c:pt idx="0">
                  <c:v>Digestate</c:v>
                </c:pt>
                <c:pt idx="1">
                  <c:v>Food, Garden and Plant waste</c:v>
                </c:pt>
                <c:pt idx="2">
                  <c:v>Tallow</c:v>
                </c:pt>
                <c:pt idx="3">
                  <c:v>Fats and Oils</c:v>
                </c:pt>
                <c:pt idx="4">
                  <c:v>Blood and Viscera</c:v>
                </c:pt>
                <c:pt idx="5">
                  <c:v>Other</c:v>
                </c:pt>
              </c:strCache>
            </c:strRef>
          </c:cat>
          <c:val>
            <c:numRef>
              <c:f>'Fig 3.3'!$D$29:$D$34</c:f>
              <c:numCache>
                <c:formatCode>0.00%</c:formatCode>
                <c:ptCount val="6"/>
                <c:pt idx="0">
                  <c:v>0.49807528956873126</c:v>
                </c:pt>
                <c:pt idx="1">
                  <c:v>0.22856754580160427</c:v>
                </c:pt>
                <c:pt idx="2">
                  <c:v>0.13862744250814948</c:v>
                </c:pt>
                <c:pt idx="3">
                  <c:v>0.1128052862464925</c:v>
                </c:pt>
                <c:pt idx="4">
                  <c:v>1.6212901580584409E-2</c:v>
                </c:pt>
                <c:pt idx="5">
                  <c:v>5.7115342944379695E-3</c:v>
                </c:pt>
              </c:numCache>
            </c:numRef>
          </c:val>
          <c:extLst>
            <c:ext xmlns:c16="http://schemas.microsoft.com/office/drawing/2014/chart" uri="{C3380CC4-5D6E-409C-BE32-E72D297353CC}">
              <c16:uniqueId val="{0000000C-02C1-4518-A619-42B45530758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363AF"/>
              </a:solidFill>
              <a:ln w="19050">
                <a:solidFill>
                  <a:schemeClr val="lt1"/>
                </a:solidFill>
              </a:ln>
              <a:effectLst/>
            </c:spPr>
            <c:extLst>
              <c:ext xmlns:c16="http://schemas.microsoft.com/office/drawing/2014/chart" uri="{C3380CC4-5D6E-409C-BE32-E72D297353CC}">
                <c16:uniqueId val="{00000001-C578-4582-96D5-71DA7658A7FF}"/>
              </c:ext>
            </c:extLst>
          </c:dPt>
          <c:dPt>
            <c:idx val="1"/>
            <c:bubble3D val="0"/>
            <c:spPr>
              <a:solidFill>
                <a:srgbClr val="E86E1E"/>
              </a:solidFill>
              <a:ln w="19050">
                <a:solidFill>
                  <a:schemeClr val="lt1"/>
                </a:solidFill>
              </a:ln>
              <a:effectLst/>
            </c:spPr>
            <c:extLst>
              <c:ext xmlns:c16="http://schemas.microsoft.com/office/drawing/2014/chart" uri="{C3380CC4-5D6E-409C-BE32-E72D297353CC}">
                <c16:uniqueId val="{00000003-C578-4582-96D5-71DA7658A7FF}"/>
              </c:ext>
            </c:extLst>
          </c:dPt>
          <c:dPt>
            <c:idx val="2"/>
            <c:bubble3D val="0"/>
            <c:spPr>
              <a:solidFill>
                <a:srgbClr val="079448"/>
              </a:solidFill>
              <a:ln w="19050">
                <a:solidFill>
                  <a:schemeClr val="lt1"/>
                </a:solidFill>
              </a:ln>
              <a:effectLst/>
            </c:spPr>
            <c:extLst>
              <c:ext xmlns:c16="http://schemas.microsoft.com/office/drawing/2014/chart" uri="{C3380CC4-5D6E-409C-BE32-E72D297353CC}">
                <c16:uniqueId val="{00000005-C578-4582-96D5-71DA7658A7FF}"/>
              </c:ext>
            </c:extLst>
          </c:dPt>
          <c:dPt>
            <c:idx val="3"/>
            <c:bubble3D val="0"/>
            <c:spPr>
              <a:solidFill>
                <a:srgbClr val="9E712A"/>
              </a:solidFill>
              <a:ln w="19050">
                <a:solidFill>
                  <a:schemeClr val="lt1"/>
                </a:solidFill>
              </a:ln>
              <a:effectLst/>
            </c:spPr>
            <c:extLst>
              <c:ext xmlns:c16="http://schemas.microsoft.com/office/drawing/2014/chart" uri="{C3380CC4-5D6E-409C-BE32-E72D297353CC}">
                <c16:uniqueId val="{00000007-C578-4582-96D5-71DA7658A7FF}"/>
              </c:ext>
            </c:extLst>
          </c:dPt>
          <c:dPt>
            <c:idx val="4"/>
            <c:bubble3D val="0"/>
            <c:spPr>
              <a:solidFill>
                <a:srgbClr val="CD1F45"/>
              </a:solidFill>
              <a:ln w="19050">
                <a:solidFill>
                  <a:schemeClr val="lt1"/>
                </a:solidFill>
              </a:ln>
              <a:effectLst/>
            </c:spPr>
            <c:extLst>
              <c:ext xmlns:c16="http://schemas.microsoft.com/office/drawing/2014/chart" uri="{C3380CC4-5D6E-409C-BE32-E72D297353CC}">
                <c16:uniqueId val="{00000009-C578-4582-96D5-71DA7658A7FF}"/>
              </c:ext>
            </c:extLst>
          </c:dPt>
          <c:dPt>
            <c:idx val="5"/>
            <c:bubble3D val="0"/>
            <c:spPr>
              <a:solidFill>
                <a:srgbClr val="109DC1"/>
              </a:solidFill>
              <a:ln w="19050">
                <a:solidFill>
                  <a:schemeClr val="lt1"/>
                </a:solidFill>
              </a:ln>
              <a:effectLst/>
            </c:spPr>
            <c:extLst>
              <c:ext xmlns:c16="http://schemas.microsoft.com/office/drawing/2014/chart" uri="{C3380CC4-5D6E-409C-BE32-E72D297353CC}">
                <c16:uniqueId val="{0000000B-C578-4582-96D5-71DA7658A7FF}"/>
              </c:ext>
            </c:extLst>
          </c:dPt>
          <c:dPt>
            <c:idx val="6"/>
            <c:bubble3D val="0"/>
            <c:spPr>
              <a:solidFill>
                <a:srgbClr val="45286F"/>
              </a:solidFill>
              <a:ln w="19050">
                <a:solidFill>
                  <a:schemeClr val="lt1"/>
                </a:solidFill>
              </a:ln>
              <a:effectLst/>
            </c:spPr>
            <c:extLst>
              <c:ext xmlns:c16="http://schemas.microsoft.com/office/drawing/2014/chart" uri="{C3380CC4-5D6E-409C-BE32-E72D297353CC}">
                <c16:uniqueId val="{0000000D-C578-4582-96D5-71DA7658A7FF}"/>
              </c:ext>
            </c:extLst>
          </c:dPt>
          <c:dPt>
            <c:idx val="7"/>
            <c:bubble3D val="0"/>
            <c:spPr>
              <a:solidFill>
                <a:srgbClr val="E2C700"/>
              </a:solidFill>
              <a:ln w="19050">
                <a:solidFill>
                  <a:schemeClr val="lt1"/>
                </a:solidFill>
              </a:ln>
              <a:effectLst/>
            </c:spPr>
            <c:extLst>
              <c:ext xmlns:c16="http://schemas.microsoft.com/office/drawing/2014/chart" uri="{C3380CC4-5D6E-409C-BE32-E72D297353CC}">
                <c16:uniqueId val="{0000000F-C578-4582-96D5-71DA7658A7FF}"/>
              </c:ext>
            </c:extLst>
          </c:dPt>
          <c:dLbls>
            <c:dLbl>
              <c:idx val="0"/>
              <c:layout>
                <c:manualLayout>
                  <c:x val="-0.17306965441779221"/>
                  <c:y val="0.13268417364059854"/>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466765551126355"/>
                      <c:h val="9.6020942408376969E-2"/>
                    </c:manualLayout>
                  </c15:layout>
                </c:ext>
                <c:ext xmlns:c16="http://schemas.microsoft.com/office/drawing/2014/chart" uri="{C3380CC4-5D6E-409C-BE32-E72D297353CC}">
                  <c16:uniqueId val="{00000001-C578-4582-96D5-71DA7658A7FF}"/>
                </c:ext>
              </c:extLst>
            </c:dLbl>
            <c:dLbl>
              <c:idx val="1"/>
              <c:layout>
                <c:manualLayout>
                  <c:x val="-6.266306263955812E-2"/>
                  <c:y val="-0.2028497615808495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78-4582-96D5-71DA7658A7FF}"/>
                </c:ext>
              </c:extLst>
            </c:dLbl>
            <c:dLbl>
              <c:idx val="2"/>
              <c:layout>
                <c:manualLayout>
                  <c:x val="0.17797574946220623"/>
                  <c:y val="-7.6368470956837201E-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876518030963194"/>
                      <c:h val="0.14139616055846421"/>
                    </c:manualLayout>
                  </c15:layout>
                </c:ext>
                <c:ext xmlns:c16="http://schemas.microsoft.com/office/drawing/2014/chart" uri="{C3380CC4-5D6E-409C-BE32-E72D297353CC}">
                  <c16:uniqueId val="{00000005-C578-4582-96D5-71DA7658A7FF}"/>
                </c:ext>
              </c:extLst>
            </c:dLbl>
            <c:dLbl>
              <c:idx val="3"/>
              <c:layout>
                <c:manualLayout>
                  <c:x val="0.10503106320016292"/>
                  <c:y val="0.10733561446180484"/>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0139063570979649"/>
                      <c:h val="0.11347294938917976"/>
                    </c:manualLayout>
                  </c15:layout>
                </c:ext>
                <c:ext xmlns:c16="http://schemas.microsoft.com/office/drawing/2014/chart" uri="{C3380CC4-5D6E-409C-BE32-E72D297353CC}">
                  <c16:uniqueId val="{00000007-C578-4582-96D5-71DA7658A7FF}"/>
                </c:ext>
              </c:extLst>
            </c:dLbl>
            <c:dLbl>
              <c:idx val="4"/>
              <c:layout>
                <c:manualLayout>
                  <c:x val="-0.12962315436780752"/>
                  <c:y val="0.113890952310206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78-4582-96D5-71DA7658A7FF}"/>
                </c:ext>
              </c:extLst>
            </c:dLbl>
            <c:dLbl>
              <c:idx val="6"/>
              <c:layout>
                <c:manualLayout>
                  <c:x val="-0.10528567121841764"/>
                  <c:y val="-2.3089967157246698E-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7010290164086398"/>
                      <c:h val="5.4136125654450265E-2"/>
                    </c:manualLayout>
                  </c15:layout>
                </c:ext>
                <c:ext xmlns:c16="http://schemas.microsoft.com/office/drawing/2014/chart" uri="{C3380CC4-5D6E-409C-BE32-E72D297353CC}">
                  <c16:uniqueId val="{0000000D-C578-4582-96D5-71DA7658A7FF}"/>
                </c:ext>
              </c:extLst>
            </c:dLbl>
            <c:dLbl>
              <c:idx val="7"/>
              <c:layout>
                <c:manualLayout>
                  <c:x val="0.10519362399622176"/>
                  <c:y val="-1.724785859210272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578-4582-96D5-71DA7658A7F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 3.4'!$B$31:$B$38</c:f>
              <c:strCache>
                <c:ptCount val="8"/>
                <c:pt idx="0">
                  <c:v>Wood Residues</c:v>
                </c:pt>
                <c:pt idx="1">
                  <c:v>Forestry Residues</c:v>
                </c:pt>
                <c:pt idx="2">
                  <c:v>Waste Wood</c:v>
                </c:pt>
                <c:pt idx="3">
                  <c:v>Crops</c:v>
                </c:pt>
                <c:pt idx="4">
                  <c:v>Manures and Slurries</c:v>
                </c:pt>
                <c:pt idx="5">
                  <c:v>Arboricultural Residues</c:v>
                </c:pt>
                <c:pt idx="6">
                  <c:v>Blood and Viscera</c:v>
                </c:pt>
                <c:pt idx="7">
                  <c:v>Other</c:v>
                </c:pt>
              </c:strCache>
            </c:strRef>
          </c:cat>
          <c:val>
            <c:numRef>
              <c:f>'Fig 3.4'!$D$31:$D$38</c:f>
              <c:numCache>
                <c:formatCode>0.00%</c:formatCode>
                <c:ptCount val="8"/>
                <c:pt idx="0">
                  <c:v>0.33862716626100886</c:v>
                </c:pt>
                <c:pt idx="1">
                  <c:v>0.26174536389024744</c:v>
                </c:pt>
                <c:pt idx="2">
                  <c:v>0.20460023532332833</c:v>
                </c:pt>
                <c:pt idx="3">
                  <c:v>8.1604435956406082E-2</c:v>
                </c:pt>
                <c:pt idx="4">
                  <c:v>5.095036673969551E-2</c:v>
                </c:pt>
                <c:pt idx="5">
                  <c:v>2.1881222676401905E-2</c:v>
                </c:pt>
                <c:pt idx="6">
                  <c:v>2.1919369092960082E-2</c:v>
                </c:pt>
                <c:pt idx="7">
                  <c:v>1.8671840059951757E-2</c:v>
                </c:pt>
              </c:numCache>
            </c:numRef>
          </c:val>
          <c:extLst>
            <c:ext xmlns:c16="http://schemas.microsoft.com/office/drawing/2014/chart" uri="{C3380CC4-5D6E-409C-BE32-E72D297353CC}">
              <c16:uniqueId val="{00000010-C578-4582-96D5-71DA7658A7FF}"/>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1483503247907"/>
          <c:y val="0.10230555555555555"/>
          <c:w val="0.84767020377500235"/>
          <c:h val="0.73675083333333335"/>
        </c:manualLayout>
      </c:layout>
      <c:barChart>
        <c:barDir val="col"/>
        <c:grouping val="percentStacked"/>
        <c:varyColors val="0"/>
        <c:ser>
          <c:idx val="0"/>
          <c:order val="0"/>
          <c:tx>
            <c:strRef>
              <c:f>'Fig 3.5'!$C$31</c:f>
              <c:strCache>
                <c:ptCount val="1"/>
                <c:pt idx="0">
                  <c:v>UK and ROI</c:v>
                </c:pt>
              </c:strCache>
            </c:strRef>
          </c:tx>
          <c:spPr>
            <a:solidFill>
              <a:srgbClr val="A1ABB2"/>
            </a:solidFill>
            <a:ln w="3175">
              <a:solidFill>
                <a:schemeClr val="tx1"/>
              </a:solidFill>
            </a:ln>
            <a:effectLst/>
          </c:spPr>
          <c:invertIfNegative val="0"/>
          <c:dLbls>
            <c:dLbl>
              <c:idx val="0"/>
              <c:dLblPos val="ctr"/>
              <c:showLegendKey val="0"/>
              <c:showVal val="1"/>
              <c:showCatName val="0"/>
              <c:showSerName val="1"/>
              <c:showPercent val="0"/>
              <c:showBubbleSize val="0"/>
              <c:extLst>
                <c:ext xmlns:c15="http://schemas.microsoft.com/office/drawing/2012/chart" uri="{CE6537A1-D6FC-4f65-9D91-7224C49458BB}">
                  <c15:layout>
                    <c:manualLayout>
                      <c:w val="0.12249174917491749"/>
                      <c:h val="8.8346320346320339E-2"/>
                    </c:manualLayout>
                  </c15:layout>
                </c:ext>
                <c:ext xmlns:c16="http://schemas.microsoft.com/office/drawing/2014/chart" uri="{C3380CC4-5D6E-409C-BE32-E72D297353CC}">
                  <c16:uniqueId val="{00000001-4899-45C3-A6A0-04B2D0387C82}"/>
                </c:ext>
              </c:extLst>
            </c:dLbl>
            <c:dLbl>
              <c:idx val="1"/>
              <c:dLblPos val="ctr"/>
              <c:showLegendKey val="0"/>
              <c:showVal val="1"/>
              <c:showCatName val="0"/>
              <c:showSerName val="1"/>
              <c:showPercent val="0"/>
              <c:showBubbleSize val="0"/>
              <c:extLst>
                <c:ext xmlns:c15="http://schemas.microsoft.com/office/drawing/2012/chart" uri="{CE6537A1-D6FC-4f65-9D91-7224C49458BB}">
                  <c15:layout>
                    <c:manualLayout>
                      <c:w val="0.10268976897689769"/>
                      <c:h val="0.10219913419913418"/>
                    </c:manualLayout>
                  </c15:layout>
                </c:ext>
                <c:ext xmlns:c16="http://schemas.microsoft.com/office/drawing/2014/chart" uri="{C3380CC4-5D6E-409C-BE32-E72D297353CC}">
                  <c16:uniqueId val="{00000002-4899-45C3-A6A0-04B2D0387C82}"/>
                </c:ext>
              </c:extLst>
            </c:dLbl>
            <c:dLbl>
              <c:idx val="2"/>
              <c:dLblPos val="ctr"/>
              <c:showLegendKey val="0"/>
              <c:showVal val="1"/>
              <c:showCatName val="0"/>
              <c:showSerName val="1"/>
              <c:showPercent val="0"/>
              <c:showBubbleSize val="0"/>
              <c:extLst>
                <c:ext xmlns:c15="http://schemas.microsoft.com/office/drawing/2012/chart" uri="{CE6537A1-D6FC-4f65-9D91-7224C49458BB}">
                  <c15:layout>
                    <c:manualLayout>
                      <c:w val="0.11424092409240923"/>
                      <c:h val="9.8735930735930719E-2"/>
                    </c:manualLayout>
                  </c15:layout>
                </c:ext>
                <c:ext xmlns:c16="http://schemas.microsoft.com/office/drawing/2014/chart" uri="{C3380CC4-5D6E-409C-BE32-E72D297353CC}">
                  <c16:uniqueId val="{00000003-4899-45C3-A6A0-04B2D0387C82}"/>
                </c:ext>
              </c:extLst>
            </c:dLbl>
            <c:dLbl>
              <c:idx val="3"/>
              <c:dLblPos val="ctr"/>
              <c:showLegendKey val="0"/>
              <c:showVal val="1"/>
              <c:showCatName val="0"/>
              <c:showSerName val="1"/>
              <c:showPercent val="0"/>
              <c:showBubbleSize val="0"/>
              <c:extLst>
                <c:ext xmlns:c15="http://schemas.microsoft.com/office/drawing/2012/chart" uri="{CE6537A1-D6FC-4f65-9D91-7224C49458BB}">
                  <c15:layout>
                    <c:manualLayout>
                      <c:w val="0.11919141914191418"/>
                      <c:h val="9.5272727272727273E-2"/>
                    </c:manualLayout>
                  </c15:layout>
                </c:ext>
                <c:ext xmlns:c16="http://schemas.microsoft.com/office/drawing/2014/chart" uri="{C3380CC4-5D6E-409C-BE32-E72D297353CC}">
                  <c16:uniqueId val="{00000004-4899-45C3-A6A0-04B2D0387C82}"/>
                </c:ext>
              </c:extLst>
            </c:dLbl>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'Fig 3.5'!$B$32:$B$35</c:f>
              <c:strCache>
                <c:ptCount val="4"/>
                <c:pt idx="0">
                  <c:v>Gasification</c:v>
                </c:pt>
                <c:pt idx="1">
                  <c:v>AD</c:v>
                </c:pt>
                <c:pt idx="2">
                  <c:v>Bioliquid</c:v>
                </c:pt>
                <c:pt idx="3">
                  <c:v>Solid Biomass</c:v>
                </c:pt>
              </c:strCache>
            </c:strRef>
          </c:cat>
          <c:val>
            <c:numRef>
              <c:f>'Fig 3.5'!$C$32:$C$35</c:f>
              <c:numCache>
                <c:formatCode>0.00%</c:formatCode>
                <c:ptCount val="4"/>
                <c:pt idx="0">
                  <c:v>0.9083671456804886</c:v>
                </c:pt>
                <c:pt idx="1">
                  <c:v>0.99739817328264102</c:v>
                </c:pt>
                <c:pt idx="2">
                  <c:v>0.9139331938179116</c:v>
                </c:pt>
                <c:pt idx="3">
                  <c:v>0.57464294865269661</c:v>
                </c:pt>
              </c:numCache>
            </c:numRef>
          </c:val>
          <c:extLst>
            <c:ext xmlns:c16="http://schemas.microsoft.com/office/drawing/2014/chart" uri="{C3380CC4-5D6E-409C-BE32-E72D297353CC}">
              <c16:uniqueId val="{00000000-6151-4320-A9C9-EBF285754EEF}"/>
            </c:ext>
          </c:extLst>
        </c:ser>
        <c:ser>
          <c:idx val="1"/>
          <c:order val="1"/>
          <c:tx>
            <c:strRef>
              <c:f>'Fig 3.5'!$D$31</c:f>
              <c:strCache>
                <c:ptCount val="1"/>
                <c:pt idx="0">
                  <c:v>EU</c:v>
                </c:pt>
              </c:strCache>
            </c:strRef>
          </c:tx>
          <c:spPr>
            <a:solidFill>
              <a:srgbClr val="E86E1E"/>
            </a:solidFill>
            <a:ln w="3175">
              <a:solidFill>
                <a:schemeClr val="tx1"/>
              </a:solidFill>
            </a:ln>
            <a:effectLst/>
          </c:spPr>
          <c:invertIfNegative val="0"/>
          <c:dLbls>
            <c:dLbl>
              <c:idx val="0"/>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151-4320-A9C9-EBF285754EEF}"/>
                </c:ext>
              </c:extLst>
            </c:dLbl>
            <c:dLbl>
              <c:idx val="1"/>
              <c:layout>
                <c:manualLayout>
                  <c:x val="5.4306281021802967E-2"/>
                  <c:y val="-3.6666053106997991E-2"/>
                </c:manualLayout>
              </c:layout>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151-4320-A9C9-EBF285754EEF}"/>
                </c:ext>
              </c:extLst>
            </c:dLbl>
            <c:dLbl>
              <c:idx val="2"/>
              <c:delete val="1"/>
              <c:extLst>
                <c:ext xmlns:c15="http://schemas.microsoft.com/office/drawing/2012/chart" uri="{CE6537A1-D6FC-4f65-9D91-7224C49458BB}"/>
                <c:ext xmlns:c16="http://schemas.microsoft.com/office/drawing/2014/chart" uri="{C3380CC4-5D6E-409C-BE32-E72D297353CC}">
                  <c16:uniqueId val="{00000002-6151-4320-A9C9-EBF285754EEF}"/>
                </c:ext>
              </c:extLst>
            </c:dLbl>
            <c:dLbl>
              <c:idx val="3"/>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151-4320-A9C9-EBF285754EEF}"/>
                </c:ext>
              </c:extLst>
            </c:dLbl>
            <c:spPr>
              <a:solidFill>
                <a:srgbClr val="E86E1E"/>
              </a:solid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'Fig 3.5'!$B$32:$B$35</c:f>
              <c:strCache>
                <c:ptCount val="4"/>
                <c:pt idx="0">
                  <c:v>Gasification</c:v>
                </c:pt>
                <c:pt idx="1">
                  <c:v>AD</c:v>
                </c:pt>
                <c:pt idx="2">
                  <c:v>Bioliquid</c:v>
                </c:pt>
                <c:pt idx="3">
                  <c:v>Solid Biomass</c:v>
                </c:pt>
              </c:strCache>
            </c:strRef>
          </c:cat>
          <c:val>
            <c:numRef>
              <c:f>'Fig 3.5'!$D$32:$D$35</c:f>
              <c:numCache>
                <c:formatCode>0.00%</c:formatCode>
                <c:ptCount val="4"/>
                <c:pt idx="0">
                  <c:v>8.8228865029587336E-2</c:v>
                </c:pt>
                <c:pt idx="1">
                  <c:v>1.5762198679589721E-3</c:v>
                </c:pt>
                <c:pt idx="2">
                  <c:v>0</c:v>
                </c:pt>
                <c:pt idx="3">
                  <c:v>7.2111492045771997E-2</c:v>
                </c:pt>
              </c:numCache>
            </c:numRef>
          </c:val>
          <c:extLst>
            <c:ext xmlns:c16="http://schemas.microsoft.com/office/drawing/2014/chart" uri="{C3380CC4-5D6E-409C-BE32-E72D297353CC}">
              <c16:uniqueId val="{00000003-6151-4320-A9C9-EBF285754EEF}"/>
            </c:ext>
          </c:extLst>
        </c:ser>
        <c:ser>
          <c:idx val="2"/>
          <c:order val="2"/>
          <c:tx>
            <c:strRef>
              <c:f>'Fig 3.5'!$E$31</c:f>
              <c:strCache>
                <c:ptCount val="1"/>
                <c:pt idx="0">
                  <c:v>Overseas (Non EU)</c:v>
                </c:pt>
              </c:strCache>
            </c:strRef>
          </c:tx>
          <c:spPr>
            <a:solidFill>
              <a:srgbClr val="45286F"/>
            </a:solidFill>
            <a:ln w="3175">
              <a:solidFill>
                <a:schemeClr val="tx1"/>
              </a:solidFill>
            </a:ln>
            <a:effectLst/>
          </c:spPr>
          <c:invertIfNegative val="0"/>
          <c:dLbls>
            <c:dLbl>
              <c:idx val="0"/>
              <c:layout>
                <c:manualLayout>
                  <c:x val="-1.4851485148514851E-2"/>
                  <c:y val="-3.9407983093022465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151-4320-A9C9-EBF285754EEF}"/>
                </c:ext>
              </c:extLst>
            </c:dLbl>
            <c:dLbl>
              <c:idx val="1"/>
              <c:layout>
                <c:manualLayout>
                  <c:x val="-3.642706790364076E-2"/>
                  <c:y val="-6.9733646930497328E-2"/>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151-4320-A9C9-EBF285754EEF}"/>
                </c:ext>
              </c:extLst>
            </c:dLbl>
            <c:dLbl>
              <c:idx val="2"/>
              <c:layout>
                <c:manualLayout>
                  <c:x val="-8.2508250825082509E-4"/>
                  <c:y val="-9.350649350649351E-2"/>
                </c:manualLayout>
              </c:layout>
              <c:dLblPos val="ctr"/>
              <c:showLegendKey val="0"/>
              <c:showVal val="1"/>
              <c:showCatName val="0"/>
              <c:showSerName val="1"/>
              <c:showPercent val="0"/>
              <c:showBubbleSize val="0"/>
              <c:extLst>
                <c:ext xmlns:c15="http://schemas.microsoft.com/office/drawing/2012/chart" uri="{CE6537A1-D6FC-4f65-9D91-7224C49458BB}">
                  <c15:layout>
                    <c:manualLayout>
                      <c:w val="0.19658415841584159"/>
                      <c:h val="4.3324675324675321E-2"/>
                    </c:manualLayout>
                  </c15:layout>
                </c:ext>
                <c:ext xmlns:c16="http://schemas.microsoft.com/office/drawing/2014/chart" uri="{C3380CC4-5D6E-409C-BE32-E72D297353CC}">
                  <c16:uniqueId val="{00000008-6151-4320-A9C9-EBF285754EEF}"/>
                </c:ext>
              </c:extLst>
            </c:dLbl>
            <c:dLbl>
              <c:idx val="3"/>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3383656869623969"/>
                      <c:h val="0.11605194805194805"/>
                    </c:manualLayout>
                  </c15:layout>
                </c:ext>
                <c:ext xmlns:c16="http://schemas.microsoft.com/office/drawing/2014/chart" uri="{C3380CC4-5D6E-409C-BE32-E72D297353CC}">
                  <c16:uniqueId val="{00000009-6151-4320-A9C9-EBF285754EEF}"/>
                </c:ext>
              </c:extLst>
            </c:dLbl>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'Fig 3.5'!$B$32:$B$35</c:f>
              <c:strCache>
                <c:ptCount val="4"/>
                <c:pt idx="0">
                  <c:v>Gasification</c:v>
                </c:pt>
                <c:pt idx="1">
                  <c:v>AD</c:v>
                </c:pt>
                <c:pt idx="2">
                  <c:v>Bioliquid</c:v>
                </c:pt>
                <c:pt idx="3">
                  <c:v>Solid Biomass</c:v>
                </c:pt>
              </c:strCache>
            </c:strRef>
          </c:cat>
          <c:val>
            <c:numRef>
              <c:f>'Fig 3.5'!$E$32:$E$35</c:f>
              <c:numCache>
                <c:formatCode>0.00%</c:formatCode>
                <c:ptCount val="4"/>
                <c:pt idx="0">
                  <c:v>3.4039892899240961E-3</c:v>
                </c:pt>
                <c:pt idx="1">
                  <c:v>1.0256068493998912E-3</c:v>
                </c:pt>
                <c:pt idx="2">
                  <c:v>8.6066806182088368E-2</c:v>
                </c:pt>
                <c:pt idx="3">
                  <c:v>0.3532455593015314</c:v>
                </c:pt>
              </c:numCache>
            </c:numRef>
          </c:val>
          <c:extLst>
            <c:ext xmlns:c16="http://schemas.microsoft.com/office/drawing/2014/chart" uri="{C3380CC4-5D6E-409C-BE32-E72D297353CC}">
              <c16:uniqueId val="{00000006-6151-4320-A9C9-EBF285754EEF}"/>
            </c:ext>
          </c:extLst>
        </c:ser>
        <c:dLbls>
          <c:dLblPos val="ctr"/>
          <c:showLegendKey val="0"/>
          <c:showVal val="1"/>
          <c:showCatName val="0"/>
          <c:showSerName val="0"/>
          <c:showPercent val="0"/>
          <c:showBubbleSize val="0"/>
        </c:dLbls>
        <c:gapWidth val="50"/>
        <c:overlap val="100"/>
        <c:axId val="14930784"/>
        <c:axId val="14931200"/>
      </c:barChart>
      <c:catAx>
        <c:axId val="14930784"/>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4931200"/>
        <c:crosses val="autoZero"/>
        <c:auto val="1"/>
        <c:lblAlgn val="ctr"/>
        <c:lblOffset val="100"/>
        <c:noMultiLvlLbl val="0"/>
      </c:catAx>
      <c:valAx>
        <c:axId val="14931200"/>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rPr>
                  <a:t>Percentage of fuel bunt</a:t>
                </a:r>
              </a:p>
            </c:rich>
          </c:tx>
          <c:layout>
            <c:manualLayout>
              <c:xMode val="edge"/>
              <c:yMode val="edge"/>
              <c:x val="2.0740873811380532E-2"/>
              <c:y val="9.281777777777777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493078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01156343301265"/>
          <c:y val="2.0292201924397631E-2"/>
          <c:w val="0.81982588433730441"/>
          <c:h val="0.64132217066164399"/>
        </c:manualLayout>
      </c:layout>
      <c:barChart>
        <c:barDir val="col"/>
        <c:grouping val="clustered"/>
        <c:varyColors val="0"/>
        <c:ser>
          <c:idx val="0"/>
          <c:order val="0"/>
          <c:tx>
            <c:strRef>
              <c:f>'Fig 4.1'!$D$27</c:f>
              <c:strCache>
                <c:ptCount val="1"/>
                <c:pt idx="0">
                  <c:v>Share of total obligation</c:v>
                </c:pt>
              </c:strCache>
            </c:strRef>
          </c:tx>
          <c:spPr>
            <a:solidFill>
              <a:srgbClr val="91AE3C"/>
            </a:solidFill>
            <a:ln w="3175">
              <a:solidFill>
                <a:schemeClr val="tx1"/>
              </a:solidFill>
            </a:ln>
            <a:effectLst/>
          </c:spPr>
          <c:invertIfNegative val="0"/>
          <c:dLbls>
            <c:dLbl>
              <c:idx val="4"/>
              <c:layout>
                <c:manualLayout>
                  <c:x val="0"/>
                  <c:y val="0.1457772937903640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C-44BA-AC2D-0FD4912BB54A}"/>
                </c:ext>
              </c:extLst>
            </c:dLbl>
            <c:dLbl>
              <c:idx val="5"/>
              <c:layout>
                <c:manualLayout>
                  <c:x val="-2.2522526516728946E-3"/>
                  <c:y val="9.54969673748808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C-44BA-AC2D-0FD4912BB54A}"/>
                </c:ext>
              </c:extLst>
            </c:dLbl>
            <c:dLbl>
              <c:idx val="6"/>
              <c:layout>
                <c:manualLayout>
                  <c:x val="0"/>
                  <c:y val="8.81002405989935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8C-44BA-AC2D-0FD4912BB54A}"/>
                </c:ext>
              </c:extLst>
            </c:dLbl>
            <c:dLbl>
              <c:idx val="7"/>
              <c:layout>
                <c:manualLayout>
                  <c:x val="-1.651632864756269E-16"/>
                  <c:y val="9.94302778816502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C-44BA-AC2D-0FD4912BB54A}"/>
                </c:ext>
              </c:extLst>
            </c:dLbl>
            <c:spPr>
              <a:noFill/>
              <a:ln>
                <a:no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4.1'!$B$28:$B$36</c:f>
              <c:strCache>
                <c:ptCount val="9"/>
                <c:pt idx="0">
                  <c:v>E.ON/Npower</c:v>
                </c:pt>
                <c:pt idx="1">
                  <c:v>EDF</c:v>
                </c:pt>
                <c:pt idx="2">
                  <c:v>British Gas</c:v>
                </c:pt>
                <c:pt idx="3">
                  <c:v>Scottish Power</c:v>
                </c:pt>
                <c:pt idx="4">
                  <c:v>OVO</c:v>
                </c:pt>
                <c:pt idx="5">
                  <c:v>SSE</c:v>
                </c:pt>
                <c:pt idx="6">
                  <c:v>Haven</c:v>
                </c:pt>
                <c:pt idx="7">
                  <c:v>Total Gas &amp; Power</c:v>
                </c:pt>
                <c:pt idx="8">
                  <c:v>Other</c:v>
                </c:pt>
              </c:strCache>
            </c:strRef>
          </c:cat>
          <c:val>
            <c:numRef>
              <c:f>'Fig 4.1'!$D$28:$D$36</c:f>
              <c:numCache>
                <c:formatCode>0.00%</c:formatCode>
                <c:ptCount val="9"/>
                <c:pt idx="0">
                  <c:v>0.19784682006856888</c:v>
                </c:pt>
                <c:pt idx="1">
                  <c:v>0.15943671491379716</c:v>
                </c:pt>
                <c:pt idx="2">
                  <c:v>0.10908512755617683</c:v>
                </c:pt>
                <c:pt idx="3">
                  <c:v>6.7320420804491743E-2</c:v>
                </c:pt>
                <c:pt idx="4">
                  <c:v>6.0383626455469956E-2</c:v>
                </c:pt>
                <c:pt idx="5">
                  <c:v>5.3270957816839236E-2</c:v>
                </c:pt>
                <c:pt idx="6">
                  <c:v>4.1212044153490217E-2</c:v>
                </c:pt>
                <c:pt idx="7">
                  <c:v>3.5885551273405432E-2</c:v>
                </c:pt>
                <c:pt idx="8">
                  <c:v>0.27555873695776056</c:v>
                </c:pt>
              </c:numCache>
            </c:numRef>
          </c:val>
          <c:extLst>
            <c:ext xmlns:c16="http://schemas.microsoft.com/office/drawing/2014/chart" uri="{C3380CC4-5D6E-409C-BE32-E72D297353CC}">
              <c16:uniqueId val="{00000000-BFF6-4DE0-8268-F184363FEAA6}"/>
            </c:ext>
          </c:extLst>
        </c:ser>
        <c:dLbls>
          <c:showLegendKey val="0"/>
          <c:showVal val="0"/>
          <c:showCatName val="0"/>
          <c:showSerName val="0"/>
          <c:showPercent val="0"/>
          <c:showBubbleSize val="0"/>
        </c:dLbls>
        <c:gapWidth val="50"/>
        <c:overlap val="-27"/>
        <c:axId val="1331217871"/>
        <c:axId val="1331233263"/>
      </c:barChart>
      <c:catAx>
        <c:axId val="1331217871"/>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331233263"/>
        <c:crosses val="autoZero"/>
        <c:auto val="1"/>
        <c:lblAlgn val="ctr"/>
        <c:lblOffset val="100"/>
        <c:noMultiLvlLbl val="0"/>
      </c:catAx>
      <c:valAx>
        <c:axId val="1331233263"/>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Share of total UK obligation</a:t>
                </a:r>
              </a:p>
            </c:rich>
          </c:tx>
          <c:layout>
            <c:manualLayout>
              <c:xMode val="edge"/>
              <c:yMode val="edge"/>
              <c:x val="5.3356476207598747E-3"/>
              <c:y val="0.113091708568676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331217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b) Scotland</a:t>
            </a:r>
          </a:p>
        </c:rich>
      </c:tx>
      <c:layout>
        <c:manualLayout>
          <c:xMode val="edge"/>
          <c:yMode val="edge"/>
          <c:x val="0.42181584030907926"/>
          <c:y val="4.694606065396914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240178849452323"/>
          <c:y val="0.13430412061867572"/>
          <c:w val="0.84005791245791228"/>
          <c:h val="0.56224262838795014"/>
        </c:manualLayout>
      </c:layout>
      <c:barChart>
        <c:barDir val="col"/>
        <c:grouping val="stacked"/>
        <c:varyColors val="0"/>
        <c:ser>
          <c:idx val="1"/>
          <c:order val="1"/>
          <c:tx>
            <c:strRef>
              <c:f>'Fig 2.1 &amp; 2.2'!$D$50</c:f>
              <c:strCache>
                <c:ptCount val="1"/>
                <c:pt idx="0">
                  <c:v>Scotland</c:v>
                </c:pt>
              </c:strCache>
              <c:extLst xmlns:c15="http://schemas.microsoft.com/office/drawing/2012/chart"/>
            </c:strRef>
          </c:tx>
          <c:spPr>
            <a:solidFill>
              <a:srgbClr val="2363AF"/>
            </a:solidFill>
            <a:ln w="3175">
              <a:solidFill>
                <a:schemeClr val="tx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extLst xmlns:c15="http://schemas.microsoft.com/office/drawing/2012/chart"/>
            </c:strRef>
          </c:cat>
          <c:val>
            <c:numRef>
              <c:f>'Fig 2.1 &amp; 2.2'!$D$51:$D$64</c:f>
              <c:numCache>
                <c:formatCode>_-* #,##0_-;\-* #,##0_-;_-* "-"??_-;_-@_-</c:formatCode>
                <c:ptCount val="14"/>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numCache>
              <c:extLst xmlns:c15="http://schemas.microsoft.com/office/drawing/2012/chart"/>
            </c:numRef>
          </c:val>
          <c:extLst xmlns:c15="http://schemas.microsoft.com/office/drawing/2012/chart">
            <c:ext xmlns:c16="http://schemas.microsoft.com/office/drawing/2014/chart" uri="{C3380CC4-5D6E-409C-BE32-E72D297353CC}">
              <c16:uniqueId val="{00000001-F474-474C-B8E1-9C342C2A5FA4}"/>
            </c:ext>
          </c:extLst>
        </c:ser>
        <c:dLbls>
          <c:showLegendKey val="0"/>
          <c:showVal val="1"/>
          <c:showCatName val="0"/>
          <c:showSerName val="0"/>
          <c:showPercent val="0"/>
          <c:showBubbleSize val="0"/>
        </c:dLbls>
        <c:gapWidth val="50"/>
        <c:overlap val="100"/>
        <c:axId val="991727256"/>
        <c:axId val="991722664"/>
        <c:extLst>
          <c:ext xmlns:c15="http://schemas.microsoft.com/office/drawing/2012/chart" uri="{02D57815-91ED-43cb-92C2-25804820EDAC}">
            <c15:filteredBarSeries>
              <c15:ser>
                <c:idx val="0"/>
                <c:order val="0"/>
                <c:tx>
                  <c:strRef>
                    <c:extLst>
                      <c:ext uri="{02D57815-91ED-43cb-92C2-25804820EDAC}">
                        <c15:formulaRef>
                          <c15:sqref>'Fig 2.1 &amp; 2.2'!$C$50</c15:sqref>
                        </c15:formulaRef>
                      </c:ext>
                    </c:extLst>
                    <c:strCache>
                      <c:ptCount val="1"/>
                      <c:pt idx="0">
                        <c:v>England</c:v>
                      </c:pt>
                    </c:strCache>
                  </c:strRef>
                </c:tx>
                <c:spPr>
                  <a:solidFill>
                    <a:srgbClr val="0794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2.2'!$C$51:$C$64</c15:sqref>
                        </c15:formulaRef>
                      </c:ext>
                    </c:extLst>
                    <c:numCache>
                      <c:formatCode>_-* #,##0_-;\-* #,##0_-;_-* "-"??_-;_-@_-</c:formatCode>
                      <c:ptCount val="14"/>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numCache>
                  </c:numRef>
                </c:val>
                <c:extLst>
                  <c:ext xmlns:c16="http://schemas.microsoft.com/office/drawing/2014/chart" uri="{C3380CC4-5D6E-409C-BE32-E72D297353CC}">
                    <c16:uniqueId val="{00000000-F474-474C-B8E1-9C342C2A5FA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2.1 &amp; 2.2'!$E$50</c15:sqref>
                        </c15:formulaRef>
                      </c:ext>
                    </c:extLst>
                    <c:strCache>
                      <c:ptCount val="1"/>
                      <c:pt idx="0">
                        <c:v>Wales</c:v>
                      </c:pt>
                    </c:strCache>
                  </c:strRef>
                </c:tx>
                <c:spPr>
                  <a:pattFill prst="pct80">
                    <a:fgClr>
                      <a:srgbClr val="CD1F45"/>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2.2'!$E$51:$E$64</c15:sqref>
                        </c15:formulaRef>
                      </c:ext>
                    </c:extLst>
                    <c:numCache>
                      <c:formatCode>_-* #,##0_-;\-* #,##0_-;_-* "-"??_-;_-@_-</c:formatCode>
                      <c:ptCount val="14"/>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numCache>
                  </c:numRef>
                </c:val>
                <c:extLst xmlns:c15="http://schemas.microsoft.com/office/drawing/2012/chart">
                  <c:ext xmlns:c16="http://schemas.microsoft.com/office/drawing/2014/chart" uri="{C3380CC4-5D6E-409C-BE32-E72D297353CC}">
                    <c16:uniqueId val="{00000002-F474-474C-B8E1-9C342C2A5FA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2.1 &amp; 2.2'!$F$50</c15:sqref>
                        </c15:formulaRef>
                      </c:ext>
                    </c:extLst>
                    <c:strCache>
                      <c:ptCount val="1"/>
                      <c:pt idx="0">
                        <c:v>Northern Ireland</c:v>
                      </c:pt>
                    </c:strCache>
                  </c:strRef>
                </c:tx>
                <c:spPr>
                  <a:pattFill prst="pct20">
                    <a:fgClr>
                      <a:srgbClr val="FFFFFF"/>
                    </a:fgClr>
                    <a:bgClr>
                      <a:srgbClr val="9E712A"/>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2.2'!$F$51:$F$64</c15:sqref>
                        </c15:formulaRef>
                      </c:ext>
                    </c:extLst>
                    <c:numCache>
                      <c:formatCode>_-* #,##0_-;\-* #,##0_-;_-* "-"??_-;_-@_-</c:formatCode>
                      <c:ptCount val="14"/>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numCache>
                  </c:numRef>
                </c:val>
                <c:extLst xmlns:c15="http://schemas.microsoft.com/office/drawing/2012/chart">
                  <c:ext xmlns:c16="http://schemas.microsoft.com/office/drawing/2014/chart" uri="{C3380CC4-5D6E-409C-BE32-E72D297353CC}">
                    <c16:uniqueId val="{00000003-F474-474C-B8E1-9C342C2A5FA4}"/>
                  </c:ext>
                </c:extLst>
              </c15:ser>
            </c15:filteredBarSeries>
          </c:ext>
        </c:extLst>
      </c:barChart>
      <c:lineChart>
        <c:grouping val="standard"/>
        <c:varyColors val="0"/>
        <c:dLbls>
          <c:showLegendKey val="0"/>
          <c:showVal val="1"/>
          <c:showCatName val="0"/>
          <c:showSerName val="0"/>
          <c:showPercent val="0"/>
          <c:showBubbleSize val="0"/>
        </c:dLbls>
        <c:marker val="1"/>
        <c:smooth val="0"/>
        <c:axId val="991727256"/>
        <c:axId val="991722664"/>
        <c:extLst>
          <c:ext xmlns:c15="http://schemas.microsoft.com/office/drawing/2012/chart" uri="{02D57815-91ED-43cb-92C2-25804820EDAC}">
            <c15:filteredLineSeries>
              <c15:ser>
                <c:idx val="4"/>
                <c:order val="4"/>
                <c:tx>
                  <c:strRef>
                    <c:extLst>
                      <c:ext uri="{02D57815-91ED-43cb-92C2-25804820EDAC}">
                        <c15:formulaRef>
                          <c15:sqref>'Fig 2.1 &amp; 2.2'!$G$50</c15:sqref>
                        </c15:formulaRef>
                      </c:ext>
                    </c:extLst>
                    <c:strCache>
                      <c:ptCount val="1"/>
                      <c:pt idx="0">
                        <c:v>RO generation (TWh)</c:v>
                      </c:pt>
                    </c:strCache>
                  </c:strRef>
                </c:tx>
                <c:spPr>
                  <a:ln w="28575" cap="rnd">
                    <a:solidFill>
                      <a:srgbClr val="E86E1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2.2'!$G$51:$G$64</c15:sqref>
                        </c15:formulaRef>
                      </c:ext>
                    </c:extLst>
                    <c:numCache>
                      <c:formatCode>_-* #,##0_-;\-* #,##0_-;_-* "-"??_-;_-@_-</c:formatCode>
                      <c:ptCount val="14"/>
                      <c:pt idx="0">
                        <c:v>16164420</c:v>
                      </c:pt>
                      <c:pt idx="1">
                        <c:v>19049754</c:v>
                      </c:pt>
                      <c:pt idx="2">
                        <c:v>20466190.999997403</c:v>
                      </c:pt>
                      <c:pt idx="3">
                        <c:v>23289739.416663691</c:v>
                      </c:pt>
                      <c:pt idx="4">
                        <c:v>31266240.899996206</c:v>
                      </c:pt>
                      <c:pt idx="5">
                        <c:v>35098127.783327565</c:v>
                      </c:pt>
                      <c:pt idx="6">
                        <c:v>49733554.545935087</c:v>
                      </c:pt>
                      <c:pt idx="7">
                        <c:v>55877518.95800291</c:v>
                      </c:pt>
                      <c:pt idx="8">
                        <c:v>69180692.447682679</c:v>
                      </c:pt>
                      <c:pt idx="9">
                        <c:v>65232940.377441831</c:v>
                      </c:pt>
                      <c:pt idx="10">
                        <c:v>75161322.997715786</c:v>
                      </c:pt>
                      <c:pt idx="11">
                        <c:v>79102225.020451128</c:v>
                      </c:pt>
                      <c:pt idx="12">
                        <c:v>84920897.264358833</c:v>
                      </c:pt>
                      <c:pt idx="13">
                        <c:v>80348926.404663816</c:v>
                      </c:pt>
                    </c:numCache>
                  </c:numRef>
                </c:val>
                <c:smooth val="0"/>
                <c:extLst>
                  <c:ext xmlns:c16="http://schemas.microsoft.com/office/drawing/2014/chart" uri="{C3380CC4-5D6E-409C-BE32-E72D297353CC}">
                    <c16:uniqueId val="{00000004-F474-474C-B8E1-9C342C2A5FA4}"/>
                  </c:ext>
                </c:extLst>
              </c15:ser>
            </c15:filteredLineSeries>
          </c:ext>
        </c:extLst>
      </c:lineChart>
      <c:scatterChart>
        <c:scatterStyle val="lineMarker"/>
        <c:varyColors val="0"/>
        <c:dLbls>
          <c:showLegendKey val="0"/>
          <c:showVal val="1"/>
          <c:showCatName val="0"/>
          <c:showSerName val="0"/>
          <c:showPercent val="0"/>
          <c:showBubbleSize val="0"/>
        </c:dLbls>
        <c:axId val="991727256"/>
        <c:axId val="991722664"/>
        <c:extLst>
          <c:ext xmlns:c15="http://schemas.microsoft.com/office/drawing/2012/chart" uri="{02D57815-91ED-43cb-92C2-25804820EDAC}">
            <c15:filteredScatterSeries>
              <c15:ser>
                <c:idx val="5"/>
                <c:order val="5"/>
                <c:tx>
                  <c:strRef>
                    <c:extLst>
                      <c:ext uri="{02D57815-91ED-43cb-92C2-25804820EDAC}">
                        <c15:formulaRef>
                          <c15:sqref>'Fig 2.1 &amp; 2.2'!$H$50</c15:sqref>
                        </c15:formulaRef>
                      </c:ext>
                    </c:extLst>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xVal>
                <c:yVal>
                  <c:numRef>
                    <c:extLst>
                      <c:ext uri="{02D57815-91ED-43cb-92C2-25804820EDAC}">
                        <c15:formulaRef>
                          <c15:sqref>'Fig 2.1 &amp; 2.2'!$H$51:$H$64</c15:sqref>
                        </c15:formulaRef>
                      </c:ext>
                    </c:extLst>
                    <c:numCache>
                      <c:formatCode>_-* #,##0_-;\-* #,##0_-;_-* "-"??_-;_-@_-</c:formatCode>
                      <c:ptCount val="14"/>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numCache>
                  </c:numRef>
                </c:yVal>
                <c:smooth val="0"/>
                <c:extLst>
                  <c:ext xmlns:c16="http://schemas.microsoft.com/office/drawing/2014/chart" uri="{C3380CC4-5D6E-409C-BE32-E72D297353CC}">
                    <c16:uniqueId val="{00000005-F474-474C-B8E1-9C342C2A5FA4}"/>
                  </c:ext>
                </c:extLst>
              </c15:ser>
            </c15:filteredScatterSeries>
          </c:ext>
        </c:extLst>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4843899753918"/>
          <c:y val="5.5318078953985418E-2"/>
          <c:w val="0.86290185166384747"/>
          <c:h val="0.63822743390519887"/>
        </c:manualLayout>
      </c:layout>
      <c:barChart>
        <c:barDir val="col"/>
        <c:grouping val="clustered"/>
        <c:varyColors val="0"/>
        <c:ser>
          <c:idx val="0"/>
          <c:order val="0"/>
          <c:tx>
            <c:strRef>
              <c:f>'Fig 4.2'!$C$27</c:f>
              <c:strCache>
                <c:ptCount val="1"/>
                <c:pt idx="0">
                  <c:v>Banked ROCs redeemed</c:v>
                </c:pt>
              </c:strCache>
            </c:strRef>
          </c:tx>
          <c:spPr>
            <a:solidFill>
              <a:srgbClr val="A1ABB2"/>
            </a:solidFill>
            <a:ln w="3175">
              <a:solidFill>
                <a:schemeClr val="tx1"/>
              </a:solidFill>
            </a:ln>
            <a:effectLst/>
          </c:spPr>
          <c:invertIfNegative val="0"/>
          <c:dLbls>
            <c:numFmt formatCode="#,##0.0" sourceLinked="0"/>
            <c:spPr>
              <a:noFill/>
              <a:ln>
                <a:no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4.2'!$B$28:$B$41</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4.2'!$C$28:$C$41</c:f>
              <c:numCache>
                <c:formatCode>_-* #,##0_-;\-* #,##0_-;_-* "-"??????????_-;_-@_-</c:formatCode>
                <c:ptCount val="14"/>
                <c:pt idx="0">
                  <c:v>500144.99999999994</c:v>
                </c:pt>
                <c:pt idx="1">
                  <c:v>177665</c:v>
                </c:pt>
                <c:pt idx="2">
                  <c:v>254695.99999999997</c:v>
                </c:pt>
                <c:pt idx="3">
                  <c:v>272274</c:v>
                </c:pt>
                <c:pt idx="4">
                  <c:v>172559</c:v>
                </c:pt>
                <c:pt idx="5">
                  <c:v>736570</c:v>
                </c:pt>
                <c:pt idx="6">
                  <c:v>340153</c:v>
                </c:pt>
                <c:pt idx="7">
                  <c:v>2595654</c:v>
                </c:pt>
                <c:pt idx="8">
                  <c:v>2775780</c:v>
                </c:pt>
                <c:pt idx="9">
                  <c:v>8943554</c:v>
                </c:pt>
                <c:pt idx="10">
                  <c:v>5318103</c:v>
                </c:pt>
                <c:pt idx="11">
                  <c:v>3277451</c:v>
                </c:pt>
                <c:pt idx="12">
                  <c:v>2055840</c:v>
                </c:pt>
                <c:pt idx="13">
                  <c:v>1050099</c:v>
                </c:pt>
              </c:numCache>
            </c:numRef>
          </c:val>
          <c:extLst>
            <c:ext xmlns:c16="http://schemas.microsoft.com/office/drawing/2014/chart" uri="{C3380CC4-5D6E-409C-BE32-E72D297353CC}">
              <c16:uniqueId val="{00000003-DC95-4EEF-BDD5-01492DB7890E}"/>
            </c:ext>
          </c:extLst>
        </c:ser>
        <c:ser>
          <c:idx val="1"/>
          <c:order val="1"/>
          <c:tx>
            <c:strRef>
              <c:f>'Fig 4.2'!$D$27</c:f>
              <c:strCache>
                <c:ptCount val="1"/>
                <c:pt idx="0">
                  <c:v>ROCs issued but not presented</c:v>
                </c:pt>
              </c:strCache>
            </c:strRef>
          </c:tx>
          <c:spPr>
            <a:solidFill>
              <a:srgbClr val="45286F"/>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4.2'!$B$28:$B$41</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4.2'!$D$28:$D$41</c:f>
              <c:numCache>
                <c:formatCode>_-* #,##0_-;\-* #,##0_-;_-* "-"??????????_-;_-@_-</c:formatCode>
                <c:ptCount val="14"/>
                <c:pt idx="0">
                  <c:v>185372</c:v>
                </c:pt>
                <c:pt idx="1">
                  <c:v>225240</c:v>
                </c:pt>
                <c:pt idx="2">
                  <c:v>145109</c:v>
                </c:pt>
                <c:pt idx="3">
                  <c:v>97365</c:v>
                </c:pt>
                <c:pt idx="4">
                  <c:v>517988</c:v>
                </c:pt>
                <c:pt idx="5">
                  <c:v>209282</c:v>
                </c:pt>
                <c:pt idx="6">
                  <c:v>2399288</c:v>
                </c:pt>
                <c:pt idx="7">
                  <c:v>2583831</c:v>
                </c:pt>
                <c:pt idx="8">
                  <c:v>8806286</c:v>
                </c:pt>
                <c:pt idx="9">
                  <c:v>4874500</c:v>
                </c:pt>
                <c:pt idx="10">
                  <c:v>2674340</c:v>
                </c:pt>
                <c:pt idx="11">
                  <c:v>1573814</c:v>
                </c:pt>
                <c:pt idx="12">
                  <c:v>801167</c:v>
                </c:pt>
                <c:pt idx="13">
                  <c:v>5036969</c:v>
                </c:pt>
              </c:numCache>
            </c:numRef>
          </c:val>
          <c:extLst>
            <c:ext xmlns:c16="http://schemas.microsoft.com/office/drawing/2014/chart" uri="{C3380CC4-5D6E-409C-BE32-E72D297353CC}">
              <c16:uniqueId val="{00000005-DC95-4EEF-BDD5-01492DB7890E}"/>
            </c:ext>
          </c:extLst>
        </c:ser>
        <c:dLbls>
          <c:dLblPos val="outEnd"/>
          <c:showLegendKey val="0"/>
          <c:showVal val="1"/>
          <c:showCatName val="0"/>
          <c:showSerName val="0"/>
          <c:showPercent val="0"/>
          <c:showBubbleSize val="0"/>
        </c:dLbls>
        <c:gapWidth val="50"/>
        <c:axId val="2118178672"/>
        <c:axId val="2118179504"/>
      </c:barChart>
      <c:catAx>
        <c:axId val="211817867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118179504"/>
        <c:crosses val="autoZero"/>
        <c:auto val="1"/>
        <c:lblAlgn val="ctr"/>
        <c:lblOffset val="100"/>
        <c:noMultiLvlLbl val="0"/>
      </c:catAx>
      <c:valAx>
        <c:axId val="2118179504"/>
        <c:scaling>
          <c:orientation val="minMax"/>
          <c:max val="10000000"/>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ROCs (millions)</a:t>
                </a:r>
              </a:p>
            </c:rich>
          </c:tx>
          <c:layout>
            <c:manualLayout>
              <c:xMode val="edge"/>
              <c:yMode val="edge"/>
              <c:x val="1.7776166112738467E-2"/>
              <c:y val="3.995345987380716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118178672"/>
        <c:crosses val="autoZero"/>
        <c:crossBetween val="between"/>
        <c:dispUnits>
          <c:builtInUnit val="millions"/>
        </c:dispUnits>
      </c:valAx>
      <c:spPr>
        <a:noFill/>
        <a:ln w="6350">
          <a:noFill/>
          <a:prstDash val="dash"/>
        </a:ln>
        <a:effectLst/>
      </c:spPr>
    </c:plotArea>
    <c:legend>
      <c:legendPos val="b"/>
      <c:layout>
        <c:manualLayout>
          <c:xMode val="edge"/>
          <c:yMode val="edge"/>
          <c:x val="0.21631218925703447"/>
          <c:y val="0.90517221150336324"/>
          <c:w val="0.68175900984886995"/>
          <c:h val="9.4827788496636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4.3'!$C$27</c:f>
              <c:strCache>
                <c:ptCount val="1"/>
                <c:pt idx="0">
                  <c:v>ROCs redeemed</c:v>
                </c:pt>
              </c:strCache>
            </c:strRef>
          </c:tx>
          <c:spPr>
            <a:solidFill>
              <a:srgbClr val="A1ABB2"/>
            </a:solidFill>
            <a:ln w="3175">
              <a:solidFill>
                <a:schemeClr val="tx1"/>
              </a:solidFill>
            </a:ln>
          </c:spPr>
          <c:invertIfNegative val="0"/>
          <c:dLbls>
            <c:dLbl>
              <c:idx val="0"/>
              <c:layout>
                <c:manualLayout>
                  <c:x val="0"/>
                  <c:y val="-6.008728812784852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6-4D26-B93D-1934059474E3}"/>
                </c:ext>
              </c:extLst>
            </c:dLbl>
            <c:dLbl>
              <c:idx val="1"/>
              <c:layout>
                <c:manualLayout>
                  <c:x val="-3.6913563973721511E-17"/>
                  <c:y val="7.829951342678358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D9-4CC5-AD27-2CB8B359C651}"/>
                </c:ext>
              </c:extLst>
            </c:dLbl>
            <c:numFmt formatCode="#,##0.0" sourceLinked="0"/>
            <c:spPr>
              <a:noFill/>
              <a:ln>
                <a:noFill/>
              </a:ln>
              <a:effectLst/>
            </c:spPr>
            <c:txPr>
              <a:bodyPr rot="-5400000" vert="horz" wrap="square" lIns="38100" tIns="19050" rIns="38100" bIns="19050" anchor="ctr">
                <a:spAutoFit/>
              </a:bodyPr>
              <a:lstStyle/>
              <a:p>
                <a:pPr>
                  <a:defRPr sz="700" b="1">
                    <a:solidFill>
                      <a:sysClr val="windowText" lastClr="000000"/>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4.3'!$B$28:$B$40</c:f>
              <c:strCache>
                <c:ptCount val="13"/>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strCache>
            </c:strRef>
          </c:cat>
          <c:val>
            <c:numRef>
              <c:f>'Fig 4.3'!$C$28:$C$40</c:f>
              <c:numCache>
                <c:formatCode>_(* #,##0_);_(* \(#,##0\);_(* "-"??_);_(@_)</c:formatCode>
                <c:ptCount val="13"/>
                <c:pt idx="0">
                  <c:v>18948878</c:v>
                </c:pt>
                <c:pt idx="1">
                  <c:v>21337205</c:v>
                </c:pt>
                <c:pt idx="2">
                  <c:v>24969364</c:v>
                </c:pt>
                <c:pt idx="3">
                  <c:v>34404733</c:v>
                </c:pt>
                <c:pt idx="4">
                  <c:v>44773499</c:v>
                </c:pt>
                <c:pt idx="5">
                  <c:v>60757250</c:v>
                </c:pt>
                <c:pt idx="6">
                  <c:v>71276525</c:v>
                </c:pt>
                <c:pt idx="7">
                  <c:v>84384727</c:v>
                </c:pt>
                <c:pt idx="8">
                  <c:v>90214078</c:v>
                </c:pt>
                <c:pt idx="9">
                  <c:v>103220879</c:v>
                </c:pt>
                <c:pt idx="10">
                  <c:v>107643960</c:v>
                </c:pt>
                <c:pt idx="11">
                  <c:v>115942339</c:v>
                </c:pt>
                <c:pt idx="12">
                  <c:v>105263447</c:v>
                </c:pt>
              </c:numCache>
            </c:numRef>
          </c:val>
          <c:extLst>
            <c:ext xmlns:c16="http://schemas.microsoft.com/office/drawing/2014/chart" uri="{C3380CC4-5D6E-409C-BE32-E72D297353CC}">
              <c16:uniqueId val="{00000000-16F4-4393-A0F8-F06F8FC5518D}"/>
            </c:ext>
          </c:extLst>
        </c:ser>
        <c:ser>
          <c:idx val="1"/>
          <c:order val="1"/>
          <c:tx>
            <c:strRef>
              <c:f>'Fig 4.3'!$D$27</c:f>
              <c:strCache>
                <c:ptCount val="1"/>
                <c:pt idx="0">
                  <c:v>Payments made (expressed as ROCs)</c:v>
                </c:pt>
              </c:strCache>
            </c:strRef>
          </c:tx>
          <c:spPr>
            <a:solidFill>
              <a:srgbClr val="45286F"/>
            </a:solidFill>
            <a:ln w="3175">
              <a:solidFill>
                <a:schemeClr val="tx1"/>
              </a:solidFill>
            </a:ln>
          </c:spPr>
          <c:invertIfNegative val="0"/>
          <c:dLbls>
            <c:dLbl>
              <c:idx val="0"/>
              <c:layout>
                <c:manualLayout>
                  <c:x val="0"/>
                  <c:y val="-5.96486280776376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9-4882-8E31-C871B3488F3E}"/>
                </c:ext>
              </c:extLst>
            </c:dLbl>
            <c:dLbl>
              <c:idx val="1"/>
              <c:layout>
                <c:manualLayout>
                  <c:x val="-3.6913563973721511E-17"/>
                  <c:y val="-5.52349377063562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79-4882-8E31-C871B3488F3E}"/>
                </c:ext>
              </c:extLst>
            </c:dLbl>
            <c:dLbl>
              <c:idx val="2"/>
              <c:layout>
                <c:manualLayout>
                  <c:x val="4.0269807711667809E-3"/>
                  <c:y val="-6.1210048970650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79-4882-8E31-C871B3488F3E}"/>
                </c:ext>
              </c:extLst>
            </c:dLbl>
            <c:dLbl>
              <c:idx val="3"/>
              <c:layout>
                <c:manualLayout>
                  <c:x val="0"/>
                  <c:y val="-4.5294914023935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06-4D26-B93D-1934059474E3}"/>
                </c:ext>
              </c:extLst>
            </c:dLbl>
            <c:dLbl>
              <c:idx val="4"/>
              <c:layout>
                <c:manualLayout>
                  <c:x val="0"/>
                  <c:y val="-3.91357222028567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06-4D26-B93D-1934059474E3}"/>
                </c:ext>
              </c:extLst>
            </c:dLbl>
            <c:dLbl>
              <c:idx val="8"/>
              <c:layout>
                <c:manualLayout>
                  <c:x val="-7.3827127947443023E-17"/>
                  <c:y val="-6.57552720802016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79-4882-8E31-C871B3488F3E}"/>
                </c:ext>
              </c:extLst>
            </c:dLbl>
            <c:dLbl>
              <c:idx val="9"/>
              <c:layout>
                <c:manualLayout>
                  <c:x val="-2.0134903855835566E-3"/>
                  <c:y val="-5.91799407025610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79-4882-8E31-C871B3488F3E}"/>
                </c:ext>
              </c:extLst>
            </c:dLbl>
            <c:dLbl>
              <c:idx val="10"/>
              <c:layout>
                <c:manualLayout>
                  <c:x val="0"/>
                  <c:y val="-6.9270101009309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79-4882-8E31-C871B3488F3E}"/>
                </c:ext>
              </c:extLst>
            </c:dLbl>
            <c:dLbl>
              <c:idx val="11"/>
              <c:layout>
                <c:manualLayout>
                  <c:x val="0"/>
                  <c:y val="-5.6453002667209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79-4882-8E31-C871B3488F3E}"/>
                </c:ext>
              </c:extLst>
            </c:dLbl>
            <c:dLbl>
              <c:idx val="12"/>
              <c:layout>
                <c:manualLayout>
                  <c:x val="0"/>
                  <c:y val="-5.7830669387403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79-4882-8E31-C871B3488F3E}"/>
                </c:ext>
              </c:extLst>
            </c:dLbl>
            <c:numFmt formatCode="#,##0.0" sourceLinked="0"/>
            <c:spPr>
              <a:solidFill>
                <a:schemeClr val="bg1"/>
              </a:solidFill>
              <a:ln>
                <a:noFill/>
              </a:ln>
              <a:effectLst/>
            </c:spPr>
            <c:txPr>
              <a:bodyPr rot="0" vert="horz" wrap="square" lIns="38100" tIns="19050" rIns="38100" bIns="19050" anchor="ctr">
                <a:spAutoFit/>
              </a:bodyPr>
              <a:lstStyle/>
              <a:p>
                <a:pPr>
                  <a:defRPr sz="7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4.3'!$B$28:$B$40</c:f>
              <c:strCache>
                <c:ptCount val="13"/>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strCache>
            </c:strRef>
          </c:cat>
          <c:val>
            <c:numRef>
              <c:f>'Fig 4.3'!$D$28:$D$40</c:f>
              <c:numCache>
                <c:formatCode>_(* #,##0_);_(* \(#,##0\);_(* "-"??_);_(@_)</c:formatCode>
                <c:ptCount val="13"/>
                <c:pt idx="0">
                  <c:v>9858363.2829977628</c:v>
                </c:pt>
                <c:pt idx="1">
                  <c:v>8764387.1739714984</c:v>
                </c:pt>
                <c:pt idx="2">
                  <c:v>9780209.6242227629</c:v>
                </c:pt>
                <c:pt idx="3">
                  <c:v>3272393.1248384598</c:v>
                </c:pt>
                <c:pt idx="4">
                  <c:v>4142454.7531319088</c:v>
                </c:pt>
                <c:pt idx="5">
                  <c:v>1101529.2125178485</c:v>
                </c:pt>
                <c:pt idx="6">
                  <c:v>642872.78060046188</c:v>
                </c:pt>
                <c:pt idx="7">
                  <c:v>54971.099481163998</c:v>
                </c:pt>
                <c:pt idx="8">
                  <c:v>10370999.128210854</c:v>
                </c:pt>
                <c:pt idx="9">
                  <c:v>13340354.649188241</c:v>
                </c:pt>
                <c:pt idx="10">
                  <c:v>17934690.427784838</c:v>
                </c:pt>
                <c:pt idx="11">
                  <c:v>13557874.579745797</c:v>
                </c:pt>
                <c:pt idx="12">
                  <c:v>9469118.4215784222</c:v>
                </c:pt>
              </c:numCache>
            </c:numRef>
          </c:val>
          <c:extLst>
            <c:ext xmlns:c16="http://schemas.microsoft.com/office/drawing/2014/chart" uri="{C3380CC4-5D6E-409C-BE32-E72D297353CC}">
              <c16:uniqueId val="{0000000A-16F4-4393-A0F8-F06F8FC5518D}"/>
            </c:ext>
          </c:extLst>
        </c:ser>
        <c:dLbls>
          <c:dLblPos val="ctr"/>
          <c:showLegendKey val="0"/>
          <c:showVal val="1"/>
          <c:showCatName val="0"/>
          <c:showSerName val="0"/>
          <c:showPercent val="0"/>
          <c:showBubbleSize val="0"/>
        </c:dLbls>
        <c:gapWidth val="50"/>
        <c:overlap val="100"/>
        <c:axId val="287909567"/>
        <c:axId val="287910815"/>
      </c:barChart>
      <c:catAx>
        <c:axId val="287909567"/>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5400000" vert="horz"/>
          <a:lstStyle/>
          <a:p>
            <a:pPr>
              <a:defRPr sz="800" b="1"/>
            </a:pPr>
            <a:endParaRPr lang="en-US"/>
          </a:p>
        </c:txPr>
        <c:crossAx val="287910815"/>
        <c:crosses val="autoZero"/>
        <c:auto val="1"/>
        <c:lblAlgn val="ctr"/>
        <c:lblOffset val="100"/>
        <c:noMultiLvlLbl val="0"/>
      </c:catAx>
      <c:valAx>
        <c:axId val="287910815"/>
        <c:scaling>
          <c:orientation val="minMax"/>
        </c:scaling>
        <c:delete val="0"/>
        <c:axPos val="l"/>
        <c:majorGridlines>
          <c:spPr>
            <a:ln w="6350" cap="flat" cmpd="sng" algn="ctr">
              <a:solidFill>
                <a:srgbClr val="7F7F7F"/>
              </a:solidFill>
              <a:prstDash val="dash"/>
              <a:round/>
            </a:ln>
            <a:effectLst/>
          </c:spPr>
        </c:majorGridlines>
        <c:title>
          <c:tx>
            <c:rich>
              <a:bodyPr rot="-5400000" vert="horz"/>
              <a:lstStyle/>
              <a:p>
                <a:pPr>
                  <a:defRPr b="0"/>
                </a:pPr>
                <a:r>
                  <a:rPr lang="en-GB" b="0"/>
                  <a:t>ROCs (millions)</a:t>
                </a:r>
              </a:p>
            </c:rich>
          </c:tx>
          <c:layout>
            <c:manualLayout>
              <c:xMode val="edge"/>
              <c:yMode val="edge"/>
              <c:x val="1.2399256044637322E-2"/>
              <c:y val="8.1732957898463979E-2"/>
            </c:manualLayout>
          </c:layout>
          <c:overlay val="0"/>
          <c:spPr>
            <a:noFill/>
            <a:ln>
              <a:noFill/>
            </a:ln>
            <a:effectLst/>
          </c:spPr>
        </c:title>
        <c:numFmt formatCode="0" sourceLinked="0"/>
        <c:majorTickMark val="out"/>
        <c:minorTickMark val="none"/>
        <c:tickLblPos val="nextTo"/>
        <c:spPr>
          <a:noFill/>
          <a:ln>
            <a:solidFill>
              <a:srgbClr val="A1ABB2"/>
            </a:solidFill>
          </a:ln>
          <a:effectLst/>
        </c:spPr>
        <c:txPr>
          <a:bodyPr rot="-60000000" vert="horz"/>
          <a:lstStyle/>
          <a:p>
            <a:pPr>
              <a:defRPr sz="800" b="1"/>
            </a:pPr>
            <a:endParaRPr lang="en-US"/>
          </a:p>
        </c:txPr>
        <c:crossAx val="287909567"/>
        <c:crosses val="autoZero"/>
        <c:crossBetween val="between"/>
        <c:dispUnits>
          <c:builtInUnit val="millions"/>
        </c:dispUnits>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4.4'!$C$28</c:f>
              <c:strCache>
                <c:ptCount val="1"/>
                <c:pt idx="0">
                  <c:v>Scheme value (£)</c:v>
                </c:pt>
              </c:strCache>
            </c:strRef>
          </c:tx>
          <c:marker>
            <c:symbol val="circle"/>
            <c:size val="5"/>
            <c:spPr>
              <a:solidFill>
                <a:srgbClr val="2363AF"/>
              </a:solidFill>
              <a:ln w="9525">
                <a:solidFill>
                  <a:srgbClr val="2363AF"/>
                </a:solidFill>
              </a:ln>
              <a:effectLst/>
            </c:spPr>
          </c:marker>
          <c:dLbls>
            <c:numFmt formatCode="&quot;£&quot;#,##0.0" sourceLinked="0"/>
            <c:spPr>
              <a:noFill/>
              <a:ln>
                <a:noFill/>
              </a:ln>
              <a:effectLst/>
            </c:spPr>
            <c:txPr>
              <a:bodyPr wrap="square" lIns="38100" tIns="19050" rIns="38100" bIns="19050" anchor="ctr">
                <a:spAutoFit/>
              </a:bodyPr>
              <a:lstStyle/>
              <a:p>
                <a:pPr>
                  <a:defRPr sz="7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4.4'!$B$29:$B$47</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'Fig 4.4'!$C$29:$C$47</c:f>
              <c:numCache>
                <c:formatCode>"£"#,##0</c:formatCode>
                <c:ptCount val="19"/>
                <c:pt idx="0">
                  <c:v>250439567.06</c:v>
                </c:pt>
                <c:pt idx="1">
                  <c:v>406609993.92000002</c:v>
                </c:pt>
                <c:pt idx="2">
                  <c:v>491227122</c:v>
                </c:pt>
                <c:pt idx="3">
                  <c:v>582768945.17999995</c:v>
                </c:pt>
                <c:pt idx="4">
                  <c:v>720111589.12</c:v>
                </c:pt>
                <c:pt idx="5">
                  <c:v>871914465.45000005</c:v>
                </c:pt>
                <c:pt idx="6">
                  <c:v>1030250496.8599999</c:v>
                </c:pt>
                <c:pt idx="7">
                  <c:v>1117216053.8</c:v>
                </c:pt>
                <c:pt idx="8">
                  <c:v>1281927147.76</c:v>
                </c:pt>
                <c:pt idx="9">
                  <c:v>1454288063.9100001</c:v>
                </c:pt>
                <c:pt idx="10">
                  <c:v>1987047885.6200001</c:v>
                </c:pt>
                <c:pt idx="11">
                  <c:v>2595549720</c:v>
                </c:pt>
                <c:pt idx="12">
                  <c:v>3111220316.25</c:v>
                </c:pt>
                <c:pt idx="13">
                  <c:v>3740774947.9099998</c:v>
                </c:pt>
                <c:pt idx="14">
                  <c:v>4498976069.8599997</c:v>
                </c:pt>
                <c:pt idx="15">
                  <c:v>5308924610.8199997</c:v>
                </c:pt>
                <c:pt idx="16">
                  <c:v>5924723558.3999996</c:v>
                </c:pt>
                <c:pt idx="17">
                  <c:v>6310741511.7699995</c:v>
                </c:pt>
                <c:pt idx="18">
                  <c:v>5733699958.0900002</c:v>
                </c:pt>
              </c:numCache>
            </c:numRef>
          </c:val>
          <c:smooth val="0"/>
          <c:extLst>
            <c:ext xmlns:c16="http://schemas.microsoft.com/office/drawing/2014/chart" uri="{C3380CC4-5D6E-409C-BE32-E72D297353CC}">
              <c16:uniqueId val="{00000001-B46D-401E-9FBC-9C070AAB84A5}"/>
            </c:ext>
          </c:extLst>
        </c:ser>
        <c:dLbls>
          <c:dLblPos val="t"/>
          <c:showLegendKey val="0"/>
          <c:showVal val="1"/>
          <c:showCatName val="0"/>
          <c:showSerName val="0"/>
          <c:showPercent val="0"/>
          <c:showBubbleSize val="0"/>
        </c:dLbls>
        <c:marker val="1"/>
        <c:smooth val="0"/>
        <c:axId val="1459607407"/>
        <c:axId val="1459628207"/>
        <c:extLst/>
      </c:lineChart>
      <c:catAx>
        <c:axId val="1459607407"/>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vert="horz"/>
          <a:lstStyle/>
          <a:p>
            <a:pPr>
              <a:defRPr sz="800" b="1"/>
            </a:pPr>
            <a:endParaRPr lang="en-US"/>
          </a:p>
        </c:txPr>
        <c:crossAx val="1459628207"/>
        <c:crosses val="autoZero"/>
        <c:auto val="1"/>
        <c:lblAlgn val="ctr"/>
        <c:lblOffset val="100"/>
        <c:noMultiLvlLbl val="0"/>
      </c:catAx>
      <c:valAx>
        <c:axId val="1459628207"/>
        <c:scaling>
          <c:orientation val="minMax"/>
        </c:scaling>
        <c:delete val="0"/>
        <c:axPos val="l"/>
        <c:majorGridlines>
          <c:spPr>
            <a:ln w="6350" cap="flat" cmpd="sng" algn="ctr">
              <a:solidFill>
                <a:srgbClr val="7F7F7F"/>
              </a:solidFill>
              <a:prstDash val="dash"/>
              <a:round/>
            </a:ln>
            <a:effectLst/>
          </c:spPr>
        </c:majorGridlines>
        <c:title>
          <c:tx>
            <c:rich>
              <a:bodyPr rot="-5400000" vert="horz"/>
              <a:lstStyle/>
              <a:p>
                <a:pPr>
                  <a:defRPr b="0">
                    <a:solidFill>
                      <a:sysClr val="windowText" lastClr="000000"/>
                    </a:solidFill>
                  </a:defRPr>
                </a:pPr>
                <a:r>
                  <a:rPr lang="en-GB" b="0">
                    <a:solidFill>
                      <a:sysClr val="windowText" lastClr="000000"/>
                    </a:solidFill>
                  </a:rPr>
                  <a:t>Scheme value (£bn)</a:t>
                </a:r>
              </a:p>
            </c:rich>
          </c:tx>
          <c:layout>
            <c:manualLayout>
              <c:xMode val="edge"/>
              <c:yMode val="edge"/>
              <c:x val="8.0096115338406087E-3"/>
              <c:y val="7.0115996022993496E-2"/>
            </c:manualLayout>
          </c:layout>
          <c:overlay val="0"/>
          <c:spPr>
            <a:noFill/>
            <a:ln>
              <a:noFill/>
            </a:ln>
            <a:effectLst/>
          </c:spPr>
        </c:title>
        <c:numFmt formatCode="&quot;£&quot;#,##0" sourceLinked="0"/>
        <c:majorTickMark val="out"/>
        <c:minorTickMark val="none"/>
        <c:tickLblPos val="nextTo"/>
        <c:spPr>
          <a:noFill/>
          <a:ln>
            <a:solidFill>
              <a:srgbClr val="A1ABB2"/>
            </a:solidFill>
          </a:ln>
          <a:effectLst/>
        </c:spPr>
        <c:txPr>
          <a:bodyPr rot="-60000000" vert="horz"/>
          <a:lstStyle/>
          <a:p>
            <a:pPr>
              <a:defRPr sz="800" b="1"/>
            </a:pPr>
            <a:endParaRPr lang="en-US"/>
          </a:p>
        </c:txPr>
        <c:crossAx val="1459607407"/>
        <c:crosses val="autoZero"/>
        <c:crossBetween val="between"/>
        <c:dispUnits>
          <c:builtInUnit val="b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a:pPr>
            <a:r>
              <a:rPr lang="en-GB" sz="1050" b="0"/>
              <a:t>C) Fuelled</a:t>
            </a:r>
          </a:p>
        </c:rich>
      </c:tx>
      <c:overlay val="0"/>
    </c:title>
    <c:autoTitleDeleted val="0"/>
    <c:plotArea>
      <c:layout>
        <c:manualLayout>
          <c:layoutTarget val="inner"/>
          <c:xMode val="edge"/>
          <c:yMode val="edge"/>
          <c:x val="0.11787895023027907"/>
          <c:y val="3.9329104587263075E-2"/>
          <c:w val="0.80973395623287725"/>
          <c:h val="0.71095770005493497"/>
        </c:manualLayout>
      </c:layout>
      <c:lineChart>
        <c:grouping val="standard"/>
        <c:varyColors val="0"/>
        <c:ser>
          <c:idx val="0"/>
          <c:order val="0"/>
          <c:tx>
            <c:strRef>
              <c:f>'Fig 4.5'!$B$30</c:f>
              <c:strCache>
                <c:ptCount val="1"/>
                <c:pt idx="0">
                  <c:v>Fuelled</c:v>
                </c:pt>
              </c:strCache>
            </c:strRef>
          </c:tx>
          <c:spPr>
            <a:ln>
              <a:solidFill>
                <a:srgbClr val="2363AF"/>
              </a:solidFill>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4.5'!$C$30:$P$30</c:f>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7C66-407C-94A3-AD168B562D7C}"/>
            </c:ext>
          </c:extLst>
        </c:ser>
        <c:ser>
          <c:idx val="7"/>
          <c:order val="7"/>
          <c:tx>
            <c:strRef>
              <c:f>'Fig 4.5'!$B$37</c:f>
              <c:strCache>
                <c:ptCount val="1"/>
                <c:pt idx="0">
                  <c:v>All technologies</c:v>
                </c:pt>
              </c:strCache>
            </c:strRef>
          </c:tx>
          <c:spPr>
            <a:ln>
              <a:solidFill>
                <a:schemeClr val="tx1"/>
              </a:solidFill>
              <a:prstDash val="dash"/>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4A53-4084-A618-36B689379C1B}"/>
            </c:ext>
          </c:extLst>
        </c:ser>
        <c:dLbls>
          <c:showLegendKey val="0"/>
          <c:showVal val="0"/>
          <c:showCatName val="0"/>
          <c:showSerName val="0"/>
          <c:showPercent val="0"/>
          <c:showBubbleSize val="0"/>
        </c:dLbls>
        <c:smooth val="0"/>
        <c:axId val="168939520"/>
        <c:axId val="168941056"/>
        <c:extLst>
          <c:ext xmlns:c15="http://schemas.microsoft.com/office/drawing/2012/chart" uri="{02D57815-91ED-43cb-92C2-25804820EDAC}">
            <c15:filteredLineSeries>
              <c15:ser>
                <c:idx val="1"/>
                <c:order val="1"/>
                <c:tx>
                  <c:strRef>
                    <c:extLst>
                      <c:ext uri="{02D57815-91ED-43cb-92C2-25804820EDAC}">
                        <c15:formulaRef>
                          <c15:sqref>'Fig 4.5'!$B$31</c15:sqref>
                        </c15:formulaRef>
                      </c:ext>
                    </c:extLst>
                    <c:strCache>
                      <c:ptCount val="1"/>
                      <c:pt idx="0">
                        <c:v>Hydro</c:v>
                      </c:pt>
                    </c:strCache>
                  </c:strRef>
                </c:tx>
                <c:spPr>
                  <a:ln>
                    <a:solidFill>
                      <a:srgbClr val="E86E1E"/>
                    </a:solidFill>
                    <a:prstDash val="sysDash"/>
                  </a:ln>
                </c:spPr>
                <c:marker>
                  <c:symbol val="none"/>
                </c:marker>
                <c:dLbls>
                  <c:dLbl>
                    <c:idx val="13"/>
                    <c:layout>
                      <c:manualLayout>
                        <c:x val="-6.5213343656554288E-3"/>
                        <c:y val="-8.7402446481977786E-2"/>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2-7C66-407C-94A3-AD168B562D7C}"/>
                      </c:ext>
                    </c:extLst>
                  </c:dLbl>
                  <c:spPr>
                    <a:noFill/>
                    <a:ln>
                      <a:noFill/>
                    </a:ln>
                    <a:effectLst/>
                  </c:spPr>
                  <c:showLegendKey val="0"/>
                  <c:showVal val="0"/>
                  <c:showCatName val="0"/>
                  <c:showSerName val="0"/>
                  <c:showPercent val="0"/>
                  <c:showBubbleSize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4.5'!$C$31:$P$31</c15:sqref>
                        </c15:formulaRef>
                      </c:ext>
                    </c:extLst>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c:ext xmlns:c16="http://schemas.microsoft.com/office/drawing/2014/chart" uri="{C3380CC4-5D6E-409C-BE32-E72D297353CC}">
                    <c16:uniqueId val="{00000003-7C66-407C-94A3-AD168B562D7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 4.5'!$B$32</c15:sqref>
                        </c15:formulaRef>
                      </c:ext>
                    </c:extLst>
                    <c:strCache>
                      <c:ptCount val="1"/>
                      <c:pt idx="0">
                        <c:v>Landfill gas </c:v>
                      </c:pt>
                    </c:strCache>
                  </c:strRef>
                </c:tx>
                <c:spPr>
                  <a:ln>
                    <a:solidFill>
                      <a:srgbClr val="91AE3C"/>
                    </a:solidFill>
                    <a:prstDash val="lgDash"/>
                  </a:ln>
                </c:spPr>
                <c:marker>
                  <c:symbol val="none"/>
                </c:marker>
                <c:dLbls>
                  <c:dLbl>
                    <c:idx val="13"/>
                    <c:layout>
                      <c:manualLayout>
                        <c:x val="2.7425739265451759E-2"/>
                        <c:y val="4.3724391151338464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7C66-407C-94A3-AD168B562D7C}"/>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4.5'!$C$32:$P$32</c15:sqref>
                        </c15:formulaRef>
                      </c:ext>
                    </c:extLst>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7C66-407C-94A3-AD168B562D7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4.5'!$B$33</c15:sqref>
                        </c15:formulaRef>
                      </c:ext>
                    </c:extLst>
                    <c:strCache>
                      <c:ptCount val="1"/>
                      <c:pt idx="0">
                        <c:v>Offshore wind</c:v>
                      </c:pt>
                    </c:strCache>
                  </c:strRef>
                </c:tx>
                <c:spPr>
                  <a:ln>
                    <a:solidFill>
                      <a:srgbClr val="079448"/>
                    </a:solidFill>
                    <a:prstDash val="lgDashDotDot"/>
                  </a:ln>
                </c:spPr>
                <c:marker>
                  <c:symbol val="none"/>
                </c:marker>
                <c:dLbls>
                  <c:dLbl>
                    <c:idx val="13"/>
                    <c:layout>
                      <c:manualLayout>
                        <c:x val="-1.9063190068922048E-3"/>
                        <c:y val="-5.9154977720808154E-2"/>
                      </c:manualLayout>
                    </c:layout>
                    <c:dLblPos val="r"/>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7C66-407C-94A3-AD168B562D7C}"/>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4.5'!$C$33:$P$33</c15:sqref>
                        </c15:formulaRef>
                      </c:ext>
                    </c:extLst>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7C66-407C-94A3-AD168B562D7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4.5'!$B$34</c15:sqref>
                        </c15:formulaRef>
                      </c:ext>
                    </c:extLst>
                    <c:strCache>
                      <c:ptCount val="1"/>
                      <c:pt idx="0">
                        <c:v>Onshore wind</c:v>
                      </c:pt>
                    </c:strCache>
                  </c:strRef>
                </c:tx>
                <c:spPr>
                  <a:ln>
                    <a:solidFill>
                      <a:srgbClr val="CC3399"/>
                    </a:solidFill>
                    <a:prstDash val="lgDashDot"/>
                  </a:ln>
                </c:spPr>
                <c:marker>
                  <c:symbol val="none"/>
                </c:marker>
                <c:dLbls>
                  <c:dLbl>
                    <c:idx val="13"/>
                    <c:layout>
                      <c:manualLayout>
                        <c:x val="1.5670910871694418E-2"/>
                        <c:y val="-1.889105070231829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7C66-407C-94A3-AD168B562D7C}"/>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4.5'!$C$34:$P$34</c15:sqref>
                        </c15:formulaRef>
                      </c:ext>
                    </c:extLst>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7C66-407C-94A3-AD168B562D7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4.5'!$B$35</c15:sqref>
                        </c15:formulaRef>
                      </c:ext>
                    </c:extLst>
                    <c:strCache>
                      <c:ptCount val="1"/>
                      <c:pt idx="0">
                        <c:v>Sewage gas</c:v>
                      </c:pt>
                    </c:strCache>
                  </c:strRef>
                </c:tx>
                <c:spPr>
                  <a:ln cap="rnd" cmpd="thickThin">
                    <a:solidFill>
                      <a:srgbClr val="A1ABB2"/>
                    </a:solidFill>
                    <a:prstDash val="dashDot"/>
                    <a:round/>
                    <a:headEnd type="none"/>
                    <a:tailEnd type="none"/>
                  </a:ln>
                </c:spPr>
                <c:marker>
                  <c:symbol val="none"/>
                </c:marker>
                <c:dLbls>
                  <c:dLbl>
                    <c:idx val="13"/>
                    <c:layout>
                      <c:manualLayout>
                        <c:x val="3.2649376222683234E-2"/>
                        <c:y val="3.7550821251913495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7C66-407C-94A3-AD168B562D7C}"/>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4.5'!$C$35:$P$35</c15:sqref>
                        </c15:formulaRef>
                      </c:ext>
                    </c:extLst>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7C66-407C-94A3-AD168B562D7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4.5'!$B$36</c15:sqref>
                        </c15:formulaRef>
                      </c:ext>
                    </c:extLst>
                    <c:strCache>
                      <c:ptCount val="1"/>
                      <c:pt idx="0">
                        <c:v>Solar PV</c:v>
                      </c:pt>
                    </c:strCache>
                  </c:strRef>
                </c:tx>
                <c:spPr>
                  <a:ln>
                    <a:solidFill>
                      <a:srgbClr val="9E712A"/>
                    </a:solidFill>
                    <a:prstDash val="sysDot"/>
                  </a:ln>
                </c:spPr>
                <c:marker>
                  <c:symbol val="none"/>
                </c:marker>
                <c:dLbls>
                  <c:dLbl>
                    <c:idx val="13"/>
                    <c:layout>
                      <c:manualLayout>
                        <c:x val="1.1753183153770812E-2"/>
                        <c:y val="-6.511634147977826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7C66-407C-94A3-AD168B562D7C}"/>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4.5'!$C$36:$P$36</c15:sqref>
                        </c15:formulaRef>
                      </c:ext>
                    </c:extLst>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7C66-407C-94A3-AD168B562D7C}"/>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20843014794123199"/>
          <c:y val="0.92505218776271825"/>
          <c:w val="0.60005843846298845"/>
          <c:h val="7.494781223728178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a:pPr>
            <a:r>
              <a:rPr lang="en-GB" sz="1050" b="0"/>
              <a:t>d) Hydro</a:t>
            </a:r>
          </a:p>
        </c:rich>
      </c:tx>
      <c:overlay val="0"/>
    </c:title>
    <c:autoTitleDeleted val="0"/>
    <c:plotArea>
      <c:layout>
        <c:manualLayout>
          <c:layoutTarget val="inner"/>
          <c:xMode val="edge"/>
          <c:yMode val="edge"/>
          <c:x val="0.11809085855890863"/>
          <c:y val="3.9329104587263075E-2"/>
          <c:w val="0.80969130973546211"/>
          <c:h val="0.71095770005493497"/>
        </c:manualLayout>
      </c:layout>
      <c:lineChart>
        <c:grouping val="standard"/>
        <c:varyColors val="0"/>
        <c:ser>
          <c:idx val="1"/>
          <c:order val="1"/>
          <c:tx>
            <c:strRef>
              <c:f>'Fig 4.5'!$B$31</c:f>
              <c:strCache>
                <c:ptCount val="1"/>
                <c:pt idx="0">
                  <c:v>Hydro</c:v>
                </c:pt>
              </c:strCache>
            </c:strRef>
          </c:tx>
          <c:spPr>
            <a:ln>
              <a:solidFill>
                <a:srgbClr val="2363AF"/>
              </a:solidFill>
              <a:prstDash val="solid"/>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4.5'!$C$31:$P$31</c:f>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xmlns:c15="http://schemas.microsoft.com/office/drawing/2012/chart">
            <c:ext xmlns:c16="http://schemas.microsoft.com/office/drawing/2014/chart" uri="{C3380CC4-5D6E-409C-BE32-E72D297353CC}">
              <c16:uniqueId val="{00000003-C16A-434B-B66D-9787D152B04E}"/>
            </c:ext>
          </c:extLst>
        </c:ser>
        <c:ser>
          <c:idx val="7"/>
          <c:order val="7"/>
          <c:tx>
            <c:strRef>
              <c:f>'Fig 4.5'!$B$37</c:f>
              <c:strCache>
                <c:ptCount val="1"/>
                <c:pt idx="0">
                  <c:v>All technologies</c:v>
                </c:pt>
              </c:strCache>
            </c:strRef>
          </c:tx>
          <c:spPr>
            <a:ln>
              <a:solidFill>
                <a:schemeClr val="tx1"/>
              </a:solidFill>
              <a:prstDash val="dash"/>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F087-46B6-9B67-979FAA11C71D}"/>
            </c:ext>
          </c:extLst>
        </c:ser>
        <c:dLbls>
          <c:showLegendKey val="0"/>
          <c:showVal val="0"/>
          <c:showCatName val="0"/>
          <c:showSerName val="0"/>
          <c:showPercent val="0"/>
          <c:showBubbleSize val="0"/>
        </c:dLbls>
        <c:smooth val="0"/>
        <c:axId val="168939520"/>
        <c:axId val="168941056"/>
        <c:extLst>
          <c:ext xmlns:c15="http://schemas.microsoft.com/office/drawing/2012/chart" uri="{02D57815-91ED-43cb-92C2-25804820EDAC}">
            <c15:filteredLineSeries>
              <c15:ser>
                <c:idx val="0"/>
                <c:order val="0"/>
                <c:tx>
                  <c:strRef>
                    <c:extLst>
                      <c:ext uri="{02D57815-91ED-43cb-92C2-25804820EDAC}">
                        <c15:formulaRef>
                          <c15:sqref>'Fig 4.5'!$B$30</c15:sqref>
                        </c15:formulaRef>
                      </c:ext>
                    </c:extLst>
                    <c:strCache>
                      <c:ptCount val="1"/>
                      <c:pt idx="0">
                        <c:v>Fuelled</c:v>
                      </c:pt>
                    </c:strCache>
                  </c:strRef>
                </c:tx>
                <c:spPr>
                  <a:ln>
                    <a:solidFill>
                      <a:srgbClr val="2363AF"/>
                    </a:solidFill>
                  </a:ln>
                </c:spPr>
                <c:marker>
                  <c:symbol val="none"/>
                </c:marker>
                <c:dLbls>
                  <c:dLbl>
                    <c:idx val="13"/>
                    <c:layout>
                      <c:manualLayout>
                        <c:x val="2.0894547828925889E-2"/>
                        <c:y val="-3.4113334593826428E-2"/>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0-C16A-434B-B66D-9787D152B04E}"/>
                      </c:ext>
                    </c:extLst>
                  </c:dLbl>
                  <c:spPr>
                    <a:noFill/>
                    <a:ln>
                      <a:noFill/>
                    </a:ln>
                    <a:effectLst/>
                  </c:spPr>
                  <c:showLegendKey val="0"/>
                  <c:showVal val="0"/>
                  <c:showCatName val="0"/>
                  <c:showSerName val="0"/>
                  <c:showPercent val="0"/>
                  <c:showBubbleSize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4.5'!$C$30:$P$30</c15:sqref>
                        </c15:formulaRef>
                      </c:ext>
                    </c:extLst>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C16A-434B-B66D-9787D152B04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 4.5'!$B$32</c15:sqref>
                        </c15:formulaRef>
                      </c:ext>
                    </c:extLst>
                    <c:strCache>
                      <c:ptCount val="1"/>
                      <c:pt idx="0">
                        <c:v>Landfill gas </c:v>
                      </c:pt>
                    </c:strCache>
                  </c:strRef>
                </c:tx>
                <c:spPr>
                  <a:ln>
                    <a:solidFill>
                      <a:srgbClr val="91AE3C"/>
                    </a:solidFill>
                    <a:prstDash val="lgDash"/>
                  </a:ln>
                </c:spPr>
                <c:marker>
                  <c:symbol val="none"/>
                </c:marker>
                <c:dLbls>
                  <c:dLbl>
                    <c:idx val="13"/>
                    <c:layout>
                      <c:manualLayout>
                        <c:x val="2.7425739265451759E-2"/>
                        <c:y val="4.3724391151338464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C16A-434B-B66D-9787D152B04E}"/>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4.5'!$C$32:$P$32</c15:sqref>
                        </c15:formulaRef>
                      </c:ext>
                    </c:extLst>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C16A-434B-B66D-9787D152B04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4.5'!$B$33</c15:sqref>
                        </c15:formulaRef>
                      </c:ext>
                    </c:extLst>
                    <c:strCache>
                      <c:ptCount val="1"/>
                      <c:pt idx="0">
                        <c:v>Offshore wind</c:v>
                      </c:pt>
                    </c:strCache>
                  </c:strRef>
                </c:tx>
                <c:spPr>
                  <a:ln>
                    <a:solidFill>
                      <a:srgbClr val="079448"/>
                    </a:solidFill>
                    <a:prstDash val="lgDashDotDot"/>
                  </a:ln>
                </c:spPr>
                <c:marker>
                  <c:symbol val="none"/>
                </c:marker>
                <c:dLbls>
                  <c:dLbl>
                    <c:idx val="13"/>
                    <c:layout>
                      <c:manualLayout>
                        <c:x val="-1.9063190068922048E-3"/>
                        <c:y val="-5.9154977720808154E-2"/>
                      </c:manualLayout>
                    </c:layout>
                    <c:dLblPos val="r"/>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16A-434B-B66D-9787D152B04E}"/>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4.5'!$C$33:$P$33</c15:sqref>
                        </c15:formulaRef>
                      </c:ext>
                    </c:extLst>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C16A-434B-B66D-9787D152B04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4.5'!$B$34</c15:sqref>
                        </c15:formulaRef>
                      </c:ext>
                    </c:extLst>
                    <c:strCache>
                      <c:ptCount val="1"/>
                      <c:pt idx="0">
                        <c:v>Onshore wind</c:v>
                      </c:pt>
                    </c:strCache>
                  </c:strRef>
                </c:tx>
                <c:spPr>
                  <a:ln>
                    <a:solidFill>
                      <a:srgbClr val="CC3399"/>
                    </a:solidFill>
                    <a:prstDash val="lgDashDot"/>
                  </a:ln>
                </c:spPr>
                <c:marker>
                  <c:symbol val="none"/>
                </c:marker>
                <c:dLbls>
                  <c:dLbl>
                    <c:idx val="13"/>
                    <c:layout>
                      <c:manualLayout>
                        <c:x val="1.5670910871694418E-2"/>
                        <c:y val="-1.889105070231829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C16A-434B-B66D-9787D152B04E}"/>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4.5'!$C$34:$P$34</c15:sqref>
                        </c15:formulaRef>
                      </c:ext>
                    </c:extLst>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C16A-434B-B66D-9787D152B04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4.5'!$B$35</c15:sqref>
                        </c15:formulaRef>
                      </c:ext>
                    </c:extLst>
                    <c:strCache>
                      <c:ptCount val="1"/>
                      <c:pt idx="0">
                        <c:v>Sewage gas</c:v>
                      </c:pt>
                    </c:strCache>
                  </c:strRef>
                </c:tx>
                <c:spPr>
                  <a:ln cap="rnd" cmpd="thickThin">
                    <a:solidFill>
                      <a:srgbClr val="A1ABB2"/>
                    </a:solidFill>
                    <a:prstDash val="dashDot"/>
                    <a:round/>
                    <a:headEnd type="none"/>
                    <a:tailEnd type="none"/>
                  </a:ln>
                </c:spPr>
                <c:marker>
                  <c:symbol val="none"/>
                </c:marker>
                <c:dLbls>
                  <c:dLbl>
                    <c:idx val="13"/>
                    <c:layout>
                      <c:manualLayout>
                        <c:x val="3.2649376222683234E-2"/>
                        <c:y val="3.7550821251913495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C16A-434B-B66D-9787D152B04E}"/>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4.5'!$C$35:$P$35</c15:sqref>
                        </c15:formulaRef>
                      </c:ext>
                    </c:extLst>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C16A-434B-B66D-9787D152B04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4.5'!$B$36</c15:sqref>
                        </c15:formulaRef>
                      </c:ext>
                    </c:extLst>
                    <c:strCache>
                      <c:ptCount val="1"/>
                      <c:pt idx="0">
                        <c:v>Solar PV</c:v>
                      </c:pt>
                    </c:strCache>
                  </c:strRef>
                </c:tx>
                <c:spPr>
                  <a:ln>
                    <a:solidFill>
                      <a:srgbClr val="9E712A"/>
                    </a:solidFill>
                    <a:prstDash val="sysDot"/>
                  </a:ln>
                </c:spPr>
                <c:marker>
                  <c:symbol val="none"/>
                </c:marker>
                <c:dLbls>
                  <c:dLbl>
                    <c:idx val="13"/>
                    <c:layout>
                      <c:manualLayout>
                        <c:x val="1.1753183153770812E-2"/>
                        <c:y val="-6.511634147977826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C16A-434B-B66D-9787D152B04E}"/>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4.5'!$C$36:$P$36</c15:sqref>
                        </c15:formulaRef>
                      </c:ext>
                    </c:extLst>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C16A-434B-B66D-9787D152B04E}"/>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21191752037067479"/>
          <c:y val="0.92512997847640122"/>
          <c:w val="0.5818144530863355"/>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050" b="0"/>
              <a:t>f) Landfill gas</a:t>
            </a:r>
          </a:p>
        </c:rich>
      </c:tx>
      <c:overlay val="0"/>
    </c:title>
    <c:autoTitleDeleted val="0"/>
    <c:plotArea>
      <c:layout>
        <c:manualLayout>
          <c:layoutTarget val="inner"/>
          <c:xMode val="edge"/>
          <c:yMode val="edge"/>
          <c:x val="0.11242671323451899"/>
          <c:y val="3.9329104587263075E-2"/>
          <c:w val="0.81534337193180817"/>
          <c:h val="0.71095770005493497"/>
        </c:manualLayout>
      </c:layout>
      <c:lineChart>
        <c:grouping val="standard"/>
        <c:varyColors val="0"/>
        <c:ser>
          <c:idx val="2"/>
          <c:order val="2"/>
          <c:tx>
            <c:strRef>
              <c:f>'Fig 4.5'!$B$32</c:f>
              <c:strCache>
                <c:ptCount val="1"/>
                <c:pt idx="0">
                  <c:v>Landfill gas </c:v>
                </c:pt>
              </c:strCache>
            </c:strRef>
          </c:tx>
          <c:spPr>
            <a:ln>
              <a:solidFill>
                <a:srgbClr val="2363AF"/>
              </a:solidFill>
              <a:prstDash val="solid"/>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4.5'!$C$32:$P$32</c:f>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97E0-4ADB-B6D7-7C2ADDC2D0A3}"/>
            </c:ext>
          </c:extLst>
        </c:ser>
        <c:ser>
          <c:idx val="7"/>
          <c:order val="7"/>
          <c:tx>
            <c:strRef>
              <c:f>'Fig 4.5'!$B$37</c:f>
              <c:strCache>
                <c:ptCount val="1"/>
                <c:pt idx="0">
                  <c:v>All technologies</c:v>
                </c:pt>
              </c:strCache>
            </c:strRef>
          </c:tx>
          <c:spPr>
            <a:ln>
              <a:solidFill>
                <a:schemeClr val="tx1"/>
              </a:solidFill>
              <a:prstDash val="dash"/>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11D8-4B14-A87B-D36DAA20FBEA}"/>
            </c:ext>
          </c:extLst>
        </c:ser>
        <c:dLbls>
          <c:showLegendKey val="0"/>
          <c:showVal val="0"/>
          <c:showCatName val="0"/>
          <c:showSerName val="0"/>
          <c:showPercent val="0"/>
          <c:showBubbleSize val="0"/>
        </c:dLbls>
        <c:smooth val="0"/>
        <c:axId val="168939520"/>
        <c:axId val="168941056"/>
        <c:extLst>
          <c:ext xmlns:c15="http://schemas.microsoft.com/office/drawing/2012/chart" uri="{02D57815-91ED-43cb-92C2-25804820EDAC}">
            <c15:filteredLineSeries>
              <c15:ser>
                <c:idx val="0"/>
                <c:order val="0"/>
                <c:tx>
                  <c:strRef>
                    <c:extLst>
                      <c:ext uri="{02D57815-91ED-43cb-92C2-25804820EDAC}">
                        <c15:formulaRef>
                          <c15:sqref>'Fig 4.5'!$B$30</c15:sqref>
                        </c15:formulaRef>
                      </c:ext>
                    </c:extLst>
                    <c:strCache>
                      <c:ptCount val="1"/>
                      <c:pt idx="0">
                        <c:v>Fuelled</c:v>
                      </c:pt>
                    </c:strCache>
                  </c:strRef>
                </c:tx>
                <c:spPr>
                  <a:ln>
                    <a:solidFill>
                      <a:srgbClr val="2363AF"/>
                    </a:solidFill>
                  </a:ln>
                </c:spPr>
                <c:marker>
                  <c:symbol val="none"/>
                </c:marker>
                <c:dLbls>
                  <c:dLbl>
                    <c:idx val="13"/>
                    <c:layout>
                      <c:manualLayout>
                        <c:x val="2.0894547828925889E-2"/>
                        <c:y val="-3.4113334593826428E-2"/>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0-97E0-4ADB-B6D7-7C2ADDC2D0A3}"/>
                      </c:ext>
                    </c:extLst>
                  </c:dLbl>
                  <c:spPr>
                    <a:noFill/>
                    <a:ln>
                      <a:noFill/>
                    </a:ln>
                    <a:effectLst/>
                  </c:spPr>
                  <c:showLegendKey val="0"/>
                  <c:showVal val="0"/>
                  <c:showCatName val="0"/>
                  <c:showSerName val="0"/>
                  <c:showPercent val="0"/>
                  <c:showBubbleSize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4.5'!$C$30:$P$30</c15:sqref>
                        </c15:formulaRef>
                      </c:ext>
                    </c:extLst>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97E0-4ADB-B6D7-7C2ADDC2D0A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 4.5'!$B$31</c15:sqref>
                        </c15:formulaRef>
                      </c:ext>
                    </c:extLst>
                    <c:strCache>
                      <c:ptCount val="1"/>
                      <c:pt idx="0">
                        <c:v>Hydro</c:v>
                      </c:pt>
                    </c:strCache>
                  </c:strRef>
                </c:tx>
                <c:spPr>
                  <a:ln>
                    <a:solidFill>
                      <a:srgbClr val="E86E1E"/>
                    </a:solidFill>
                    <a:prstDash val="sysDash"/>
                  </a:ln>
                </c:spPr>
                <c:marker>
                  <c:symbol val="none"/>
                </c:marker>
                <c:dLbls>
                  <c:dLbl>
                    <c:idx val="13"/>
                    <c:layout>
                      <c:manualLayout>
                        <c:x val="-6.5213343656554288E-3"/>
                        <c:y val="-8.7402446481977786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97E0-4ADB-B6D7-7C2ADDC2D0A3}"/>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4.5'!$C$31:$P$31</c15:sqref>
                        </c15:formulaRef>
                      </c:ext>
                    </c:extLst>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xmlns:c15="http://schemas.microsoft.com/office/drawing/2012/chart">
                  <c:ext xmlns:c16="http://schemas.microsoft.com/office/drawing/2014/chart" uri="{C3380CC4-5D6E-409C-BE32-E72D297353CC}">
                    <c16:uniqueId val="{00000003-97E0-4ADB-B6D7-7C2ADDC2D0A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4.5'!$B$33</c15:sqref>
                        </c15:formulaRef>
                      </c:ext>
                    </c:extLst>
                    <c:strCache>
                      <c:ptCount val="1"/>
                      <c:pt idx="0">
                        <c:v>Offshore wind</c:v>
                      </c:pt>
                    </c:strCache>
                  </c:strRef>
                </c:tx>
                <c:spPr>
                  <a:ln>
                    <a:solidFill>
                      <a:srgbClr val="079448"/>
                    </a:solidFill>
                    <a:prstDash val="lgDashDotDot"/>
                  </a:ln>
                </c:spPr>
                <c:marker>
                  <c:symbol val="none"/>
                </c:marker>
                <c:dLbls>
                  <c:dLbl>
                    <c:idx val="13"/>
                    <c:layout>
                      <c:manualLayout>
                        <c:x val="-1.9063190068922048E-3"/>
                        <c:y val="-5.9154977720808154E-2"/>
                      </c:manualLayout>
                    </c:layout>
                    <c:dLblPos val="r"/>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7E0-4ADB-B6D7-7C2ADDC2D0A3}"/>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4.5'!$C$33:$P$33</c15:sqref>
                        </c15:formulaRef>
                      </c:ext>
                    </c:extLst>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97E0-4ADB-B6D7-7C2ADDC2D0A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4.5'!$B$34</c15:sqref>
                        </c15:formulaRef>
                      </c:ext>
                    </c:extLst>
                    <c:strCache>
                      <c:ptCount val="1"/>
                      <c:pt idx="0">
                        <c:v>Onshore wind</c:v>
                      </c:pt>
                    </c:strCache>
                  </c:strRef>
                </c:tx>
                <c:spPr>
                  <a:ln>
                    <a:solidFill>
                      <a:srgbClr val="CC3399"/>
                    </a:solidFill>
                    <a:prstDash val="lgDashDot"/>
                  </a:ln>
                </c:spPr>
                <c:marker>
                  <c:symbol val="none"/>
                </c:marker>
                <c:dLbls>
                  <c:dLbl>
                    <c:idx val="13"/>
                    <c:layout>
                      <c:manualLayout>
                        <c:x val="1.5670910871694418E-2"/>
                        <c:y val="-1.889105070231829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7E0-4ADB-B6D7-7C2ADDC2D0A3}"/>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4.5'!$C$34:$P$34</c15:sqref>
                        </c15:formulaRef>
                      </c:ext>
                    </c:extLst>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97E0-4ADB-B6D7-7C2ADDC2D0A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4.5'!$B$35</c15:sqref>
                        </c15:formulaRef>
                      </c:ext>
                    </c:extLst>
                    <c:strCache>
                      <c:ptCount val="1"/>
                      <c:pt idx="0">
                        <c:v>Sewage gas</c:v>
                      </c:pt>
                    </c:strCache>
                  </c:strRef>
                </c:tx>
                <c:spPr>
                  <a:ln cap="rnd" cmpd="thickThin">
                    <a:solidFill>
                      <a:srgbClr val="A1ABB2"/>
                    </a:solidFill>
                    <a:prstDash val="dashDot"/>
                    <a:round/>
                    <a:headEnd type="none"/>
                    <a:tailEnd type="none"/>
                  </a:ln>
                </c:spPr>
                <c:marker>
                  <c:symbol val="none"/>
                </c:marker>
                <c:dLbls>
                  <c:dLbl>
                    <c:idx val="13"/>
                    <c:layout>
                      <c:manualLayout>
                        <c:x val="3.2649376222683234E-2"/>
                        <c:y val="3.7550821251913495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97E0-4ADB-B6D7-7C2ADDC2D0A3}"/>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4.5'!$C$35:$P$35</c15:sqref>
                        </c15:formulaRef>
                      </c:ext>
                    </c:extLst>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97E0-4ADB-B6D7-7C2ADDC2D0A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4.5'!$B$36</c15:sqref>
                        </c15:formulaRef>
                      </c:ext>
                    </c:extLst>
                    <c:strCache>
                      <c:ptCount val="1"/>
                      <c:pt idx="0">
                        <c:v>Solar PV</c:v>
                      </c:pt>
                    </c:strCache>
                  </c:strRef>
                </c:tx>
                <c:spPr>
                  <a:ln>
                    <a:solidFill>
                      <a:srgbClr val="9E712A"/>
                    </a:solidFill>
                    <a:prstDash val="sysDot"/>
                  </a:ln>
                </c:spPr>
                <c:marker>
                  <c:symbol val="none"/>
                </c:marker>
                <c:dLbls>
                  <c:dLbl>
                    <c:idx val="13"/>
                    <c:layout>
                      <c:manualLayout>
                        <c:x val="1.1753183153770812E-2"/>
                        <c:y val="-6.511634147977826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97E0-4ADB-B6D7-7C2ADDC2D0A3}"/>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4.5'!$C$36:$P$36</c15:sqref>
                        </c15:formulaRef>
                      </c:ext>
                    </c:extLst>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97E0-4ADB-B6D7-7C2ADDC2D0A3}"/>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5769537169695252"/>
          <c:y val="0.92536238472761712"/>
          <c:w val="0.68460903420486441"/>
          <c:h val="7.4637615272382898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050" b="0"/>
              <a:t>a) Offshore wind</a:t>
            </a:r>
          </a:p>
        </c:rich>
      </c:tx>
      <c:overlay val="0"/>
    </c:title>
    <c:autoTitleDeleted val="0"/>
    <c:plotArea>
      <c:layout>
        <c:manualLayout>
          <c:layoutTarget val="inner"/>
          <c:xMode val="edge"/>
          <c:yMode val="edge"/>
          <c:x val="0.11784122122155449"/>
          <c:y val="3.9329104587263075E-2"/>
          <c:w val="0.80974158357055248"/>
          <c:h val="0.71095770005493497"/>
        </c:manualLayout>
      </c:layout>
      <c:lineChart>
        <c:grouping val="standard"/>
        <c:varyColors val="0"/>
        <c:ser>
          <c:idx val="3"/>
          <c:order val="3"/>
          <c:tx>
            <c:strRef>
              <c:f>'Fig 4.5'!$B$33</c:f>
              <c:strCache>
                <c:ptCount val="1"/>
                <c:pt idx="0">
                  <c:v>Offshore wind</c:v>
                </c:pt>
              </c:strCache>
            </c:strRef>
          </c:tx>
          <c:spPr>
            <a:ln>
              <a:solidFill>
                <a:srgbClr val="2363AF"/>
              </a:solidFill>
              <a:prstDash val="solid"/>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4.5'!$C$33:$P$33</c:f>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0B6B-493C-8B09-410B25E59FB1}"/>
            </c:ext>
          </c:extLst>
        </c:ser>
        <c:ser>
          <c:idx val="7"/>
          <c:order val="7"/>
          <c:tx>
            <c:strRef>
              <c:f>'Fig 4.5'!$B$37</c:f>
              <c:strCache>
                <c:ptCount val="1"/>
                <c:pt idx="0">
                  <c:v>All technologies</c:v>
                </c:pt>
              </c:strCache>
            </c:strRef>
          </c:tx>
          <c:spPr>
            <a:ln>
              <a:solidFill>
                <a:schemeClr val="tx1"/>
              </a:solidFill>
              <a:prstDash val="dash"/>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F1D7-46C1-944D-3F7287EABAF9}"/>
            </c:ext>
          </c:extLst>
        </c:ser>
        <c:dLbls>
          <c:showLegendKey val="0"/>
          <c:showVal val="0"/>
          <c:showCatName val="0"/>
          <c:showSerName val="0"/>
          <c:showPercent val="0"/>
          <c:showBubbleSize val="0"/>
        </c:dLbls>
        <c:smooth val="0"/>
        <c:axId val="168939520"/>
        <c:axId val="168941056"/>
        <c:extLst>
          <c:ext xmlns:c15="http://schemas.microsoft.com/office/drawing/2012/chart" uri="{02D57815-91ED-43cb-92C2-25804820EDAC}">
            <c15:filteredLineSeries>
              <c15:ser>
                <c:idx val="0"/>
                <c:order val="0"/>
                <c:tx>
                  <c:strRef>
                    <c:extLst>
                      <c:ext uri="{02D57815-91ED-43cb-92C2-25804820EDAC}">
                        <c15:formulaRef>
                          <c15:sqref>'Fig 4.5'!$B$30</c15:sqref>
                        </c15:formulaRef>
                      </c:ext>
                    </c:extLst>
                    <c:strCache>
                      <c:ptCount val="1"/>
                      <c:pt idx="0">
                        <c:v>Fuelled</c:v>
                      </c:pt>
                    </c:strCache>
                  </c:strRef>
                </c:tx>
                <c:spPr>
                  <a:ln>
                    <a:solidFill>
                      <a:srgbClr val="2363AF"/>
                    </a:solidFill>
                  </a:ln>
                </c:spPr>
                <c:marker>
                  <c:symbol val="none"/>
                </c:marker>
                <c:dLbls>
                  <c:dLbl>
                    <c:idx val="13"/>
                    <c:layout>
                      <c:manualLayout>
                        <c:x val="2.0894547828925889E-2"/>
                        <c:y val="-3.4113334593826428E-2"/>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0-0B6B-493C-8B09-410B25E59FB1}"/>
                      </c:ext>
                    </c:extLst>
                  </c:dLbl>
                  <c:spPr>
                    <a:noFill/>
                    <a:ln>
                      <a:noFill/>
                    </a:ln>
                    <a:effectLst/>
                  </c:spPr>
                  <c:showLegendKey val="0"/>
                  <c:showVal val="0"/>
                  <c:showCatName val="0"/>
                  <c:showSerName val="0"/>
                  <c:showPercent val="0"/>
                  <c:showBubbleSize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4.5'!$C$30:$P$30</c15:sqref>
                        </c15:formulaRef>
                      </c:ext>
                    </c:extLst>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0B6B-493C-8B09-410B25E59FB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 4.5'!$B$31</c15:sqref>
                        </c15:formulaRef>
                      </c:ext>
                    </c:extLst>
                    <c:strCache>
                      <c:ptCount val="1"/>
                      <c:pt idx="0">
                        <c:v>Hydro</c:v>
                      </c:pt>
                    </c:strCache>
                  </c:strRef>
                </c:tx>
                <c:spPr>
                  <a:ln>
                    <a:solidFill>
                      <a:srgbClr val="E86E1E"/>
                    </a:solidFill>
                    <a:prstDash val="sysDash"/>
                  </a:ln>
                </c:spPr>
                <c:marker>
                  <c:symbol val="none"/>
                </c:marker>
                <c:dLbls>
                  <c:dLbl>
                    <c:idx val="13"/>
                    <c:layout>
                      <c:manualLayout>
                        <c:x val="-6.5213343656554288E-3"/>
                        <c:y val="-8.7402446481977786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0B6B-493C-8B09-410B25E59FB1}"/>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4.5'!$C$31:$P$31</c15:sqref>
                        </c15:formulaRef>
                      </c:ext>
                    </c:extLst>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xmlns:c15="http://schemas.microsoft.com/office/drawing/2012/chart">
                  <c:ext xmlns:c16="http://schemas.microsoft.com/office/drawing/2014/chart" uri="{C3380CC4-5D6E-409C-BE32-E72D297353CC}">
                    <c16:uniqueId val="{00000003-0B6B-493C-8B09-410B25E59FB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 4.5'!$B$32</c15:sqref>
                        </c15:formulaRef>
                      </c:ext>
                    </c:extLst>
                    <c:strCache>
                      <c:ptCount val="1"/>
                      <c:pt idx="0">
                        <c:v>Landfill gas </c:v>
                      </c:pt>
                    </c:strCache>
                  </c:strRef>
                </c:tx>
                <c:spPr>
                  <a:ln>
                    <a:solidFill>
                      <a:srgbClr val="91AE3C"/>
                    </a:solidFill>
                    <a:prstDash val="lgDash"/>
                  </a:ln>
                </c:spPr>
                <c:marker>
                  <c:symbol val="none"/>
                </c:marker>
                <c:dLbls>
                  <c:dLbl>
                    <c:idx val="13"/>
                    <c:layout>
                      <c:manualLayout>
                        <c:x val="2.7425739265451759E-2"/>
                        <c:y val="4.3724391151338464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0B6B-493C-8B09-410B25E59FB1}"/>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4.5'!$C$32:$P$32</c15:sqref>
                        </c15:formulaRef>
                      </c:ext>
                    </c:extLst>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0B6B-493C-8B09-410B25E59FB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4.5'!$B$34</c15:sqref>
                        </c15:formulaRef>
                      </c:ext>
                    </c:extLst>
                    <c:strCache>
                      <c:ptCount val="1"/>
                      <c:pt idx="0">
                        <c:v>Onshore wind</c:v>
                      </c:pt>
                    </c:strCache>
                  </c:strRef>
                </c:tx>
                <c:spPr>
                  <a:ln>
                    <a:solidFill>
                      <a:srgbClr val="CC3399"/>
                    </a:solidFill>
                    <a:prstDash val="lgDashDot"/>
                  </a:ln>
                </c:spPr>
                <c:marker>
                  <c:symbol val="none"/>
                </c:marker>
                <c:dLbls>
                  <c:dLbl>
                    <c:idx val="13"/>
                    <c:layout>
                      <c:manualLayout>
                        <c:x val="1.5670910871694418E-2"/>
                        <c:y val="-1.889105070231829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B6B-493C-8B09-410B25E59FB1}"/>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4.5'!$C$34:$P$34</c15:sqref>
                        </c15:formulaRef>
                      </c:ext>
                    </c:extLst>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0B6B-493C-8B09-410B25E59FB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4.5'!$B$35</c15:sqref>
                        </c15:formulaRef>
                      </c:ext>
                    </c:extLst>
                    <c:strCache>
                      <c:ptCount val="1"/>
                      <c:pt idx="0">
                        <c:v>Sewage gas</c:v>
                      </c:pt>
                    </c:strCache>
                  </c:strRef>
                </c:tx>
                <c:spPr>
                  <a:ln cap="rnd" cmpd="thickThin">
                    <a:solidFill>
                      <a:srgbClr val="A1ABB2"/>
                    </a:solidFill>
                    <a:prstDash val="dashDot"/>
                    <a:round/>
                    <a:headEnd type="none"/>
                    <a:tailEnd type="none"/>
                  </a:ln>
                </c:spPr>
                <c:marker>
                  <c:symbol val="none"/>
                </c:marker>
                <c:dLbls>
                  <c:dLbl>
                    <c:idx val="13"/>
                    <c:layout>
                      <c:manualLayout>
                        <c:x val="3.2649376222683234E-2"/>
                        <c:y val="3.7550821251913495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B6B-493C-8B09-410B25E59FB1}"/>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4.5'!$C$35:$P$35</c15:sqref>
                        </c15:formulaRef>
                      </c:ext>
                    </c:extLst>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0B6B-493C-8B09-410B25E59FB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4.5'!$B$36</c15:sqref>
                        </c15:formulaRef>
                      </c:ext>
                    </c:extLst>
                    <c:strCache>
                      <c:ptCount val="1"/>
                      <c:pt idx="0">
                        <c:v>Solar PV</c:v>
                      </c:pt>
                    </c:strCache>
                  </c:strRef>
                </c:tx>
                <c:spPr>
                  <a:ln>
                    <a:solidFill>
                      <a:srgbClr val="9E712A"/>
                    </a:solidFill>
                    <a:prstDash val="sysDot"/>
                  </a:ln>
                </c:spPr>
                <c:marker>
                  <c:symbol val="none"/>
                </c:marker>
                <c:dLbls>
                  <c:dLbl>
                    <c:idx val="13"/>
                    <c:layout>
                      <c:manualLayout>
                        <c:x val="1.1753183153770812E-2"/>
                        <c:y val="-6.511634147977826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B6B-493C-8B09-410B25E59FB1}"/>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4.5'!$C$36:$P$36</c15:sqref>
                        </c15:formulaRef>
                      </c:ext>
                    </c:extLst>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0B6B-493C-8B09-410B25E59FB1}"/>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4250226121312007"/>
          <c:y val="0.92097825148873758"/>
          <c:w val="0.71499547757375992"/>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a:pPr>
            <a:r>
              <a:rPr lang="en-GB" sz="1050" b="0"/>
              <a:t>e) Onshore wind</a:t>
            </a:r>
          </a:p>
        </c:rich>
      </c:tx>
      <c:overlay val="0"/>
    </c:title>
    <c:autoTitleDeleted val="0"/>
    <c:plotArea>
      <c:layout>
        <c:manualLayout>
          <c:layoutTarget val="inner"/>
          <c:xMode val="edge"/>
          <c:yMode val="edge"/>
          <c:x val="0.12631400188689718"/>
          <c:y val="3.9329104587263075E-2"/>
          <c:w val="0.80128087019257455"/>
          <c:h val="0.71095770005493497"/>
        </c:manualLayout>
      </c:layout>
      <c:lineChart>
        <c:grouping val="standard"/>
        <c:varyColors val="0"/>
        <c:ser>
          <c:idx val="4"/>
          <c:order val="4"/>
          <c:tx>
            <c:strRef>
              <c:f>'Fig 4.5'!$B$34</c:f>
              <c:strCache>
                <c:ptCount val="1"/>
                <c:pt idx="0">
                  <c:v>Onshore wind</c:v>
                </c:pt>
              </c:strCache>
            </c:strRef>
          </c:tx>
          <c:spPr>
            <a:ln cmpd="sng">
              <a:solidFill>
                <a:srgbClr val="2363AF"/>
              </a:solidFill>
              <a:prstDash val="solid"/>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4.5'!$C$34:$P$34</c:f>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74C6-4AD0-9A03-DA07888F5E5B}"/>
            </c:ext>
          </c:extLst>
        </c:ser>
        <c:ser>
          <c:idx val="7"/>
          <c:order val="7"/>
          <c:tx>
            <c:strRef>
              <c:f>'Fig 4.5'!$B$37</c:f>
              <c:strCache>
                <c:ptCount val="1"/>
                <c:pt idx="0">
                  <c:v>All technologies</c:v>
                </c:pt>
              </c:strCache>
            </c:strRef>
          </c:tx>
          <c:spPr>
            <a:ln>
              <a:solidFill>
                <a:schemeClr val="tx1"/>
              </a:solidFill>
              <a:prstDash val="dash"/>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0D1E-4453-85AA-3EA9D0FD667A}"/>
            </c:ext>
          </c:extLst>
        </c:ser>
        <c:dLbls>
          <c:showLegendKey val="0"/>
          <c:showVal val="0"/>
          <c:showCatName val="0"/>
          <c:showSerName val="0"/>
          <c:showPercent val="0"/>
          <c:showBubbleSize val="0"/>
        </c:dLbls>
        <c:smooth val="0"/>
        <c:axId val="168939520"/>
        <c:axId val="168941056"/>
        <c:extLst>
          <c:ext xmlns:c15="http://schemas.microsoft.com/office/drawing/2012/chart" uri="{02D57815-91ED-43cb-92C2-25804820EDAC}">
            <c15:filteredLineSeries>
              <c15:ser>
                <c:idx val="0"/>
                <c:order val="0"/>
                <c:tx>
                  <c:strRef>
                    <c:extLst>
                      <c:ext uri="{02D57815-91ED-43cb-92C2-25804820EDAC}">
                        <c15:formulaRef>
                          <c15:sqref>'Fig 4.5'!$B$30</c15:sqref>
                        </c15:formulaRef>
                      </c:ext>
                    </c:extLst>
                    <c:strCache>
                      <c:ptCount val="1"/>
                      <c:pt idx="0">
                        <c:v>Fuelled</c:v>
                      </c:pt>
                    </c:strCache>
                  </c:strRef>
                </c:tx>
                <c:spPr>
                  <a:ln>
                    <a:solidFill>
                      <a:srgbClr val="2363AF"/>
                    </a:solidFill>
                  </a:ln>
                </c:spPr>
                <c:marker>
                  <c:symbol val="none"/>
                </c:marker>
                <c:dLbls>
                  <c:dLbl>
                    <c:idx val="13"/>
                    <c:layout>
                      <c:manualLayout>
                        <c:x val="2.0894547828925889E-2"/>
                        <c:y val="-3.4113334593826428E-2"/>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0-74C6-4AD0-9A03-DA07888F5E5B}"/>
                      </c:ext>
                    </c:extLst>
                  </c:dLbl>
                  <c:spPr>
                    <a:noFill/>
                    <a:ln>
                      <a:noFill/>
                    </a:ln>
                    <a:effectLst/>
                  </c:spPr>
                  <c:showLegendKey val="0"/>
                  <c:showVal val="0"/>
                  <c:showCatName val="0"/>
                  <c:showSerName val="0"/>
                  <c:showPercent val="0"/>
                  <c:showBubbleSize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4.5'!$C$30:$P$30</c15:sqref>
                        </c15:formulaRef>
                      </c:ext>
                    </c:extLst>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74C6-4AD0-9A03-DA07888F5E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 4.5'!$B$31</c15:sqref>
                        </c15:formulaRef>
                      </c:ext>
                    </c:extLst>
                    <c:strCache>
                      <c:ptCount val="1"/>
                      <c:pt idx="0">
                        <c:v>Hydro</c:v>
                      </c:pt>
                    </c:strCache>
                  </c:strRef>
                </c:tx>
                <c:spPr>
                  <a:ln>
                    <a:solidFill>
                      <a:srgbClr val="E86E1E"/>
                    </a:solidFill>
                    <a:prstDash val="sysDash"/>
                  </a:ln>
                </c:spPr>
                <c:marker>
                  <c:symbol val="none"/>
                </c:marker>
                <c:dLbls>
                  <c:dLbl>
                    <c:idx val="13"/>
                    <c:layout>
                      <c:manualLayout>
                        <c:x val="-6.5213343656554288E-3"/>
                        <c:y val="-8.7402446481977786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74C6-4AD0-9A03-DA07888F5E5B}"/>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4.5'!$C$31:$P$31</c15:sqref>
                        </c15:formulaRef>
                      </c:ext>
                    </c:extLst>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xmlns:c15="http://schemas.microsoft.com/office/drawing/2012/chart">
                  <c:ext xmlns:c16="http://schemas.microsoft.com/office/drawing/2014/chart" uri="{C3380CC4-5D6E-409C-BE32-E72D297353CC}">
                    <c16:uniqueId val="{00000003-74C6-4AD0-9A03-DA07888F5E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 4.5'!$B$32</c15:sqref>
                        </c15:formulaRef>
                      </c:ext>
                    </c:extLst>
                    <c:strCache>
                      <c:ptCount val="1"/>
                      <c:pt idx="0">
                        <c:v>Landfill gas </c:v>
                      </c:pt>
                    </c:strCache>
                  </c:strRef>
                </c:tx>
                <c:spPr>
                  <a:ln>
                    <a:solidFill>
                      <a:srgbClr val="91AE3C"/>
                    </a:solidFill>
                    <a:prstDash val="lgDash"/>
                  </a:ln>
                </c:spPr>
                <c:marker>
                  <c:symbol val="none"/>
                </c:marker>
                <c:dLbls>
                  <c:dLbl>
                    <c:idx val="13"/>
                    <c:layout>
                      <c:manualLayout>
                        <c:x val="2.7425739265451759E-2"/>
                        <c:y val="4.3724391151338464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74C6-4AD0-9A03-DA07888F5E5B}"/>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4.5'!$C$32:$P$32</c15:sqref>
                        </c15:formulaRef>
                      </c:ext>
                    </c:extLst>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74C6-4AD0-9A03-DA07888F5E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4.5'!$B$33</c15:sqref>
                        </c15:formulaRef>
                      </c:ext>
                    </c:extLst>
                    <c:strCache>
                      <c:ptCount val="1"/>
                      <c:pt idx="0">
                        <c:v>Offshore wind</c:v>
                      </c:pt>
                    </c:strCache>
                  </c:strRef>
                </c:tx>
                <c:spPr>
                  <a:ln>
                    <a:solidFill>
                      <a:srgbClr val="079448"/>
                    </a:solidFill>
                    <a:prstDash val="lgDashDotDot"/>
                  </a:ln>
                </c:spPr>
                <c:marker>
                  <c:symbol val="none"/>
                </c:marker>
                <c:dLbls>
                  <c:dLbl>
                    <c:idx val="13"/>
                    <c:layout>
                      <c:manualLayout>
                        <c:x val="-1.9063190068922048E-3"/>
                        <c:y val="-5.9154977720808154E-2"/>
                      </c:manualLayout>
                    </c:layout>
                    <c:dLblPos val="r"/>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74C6-4AD0-9A03-DA07888F5E5B}"/>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4.5'!$C$33:$P$33</c15:sqref>
                        </c15:formulaRef>
                      </c:ext>
                    </c:extLst>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74C6-4AD0-9A03-DA07888F5E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4.5'!$B$35</c15:sqref>
                        </c15:formulaRef>
                      </c:ext>
                    </c:extLst>
                    <c:strCache>
                      <c:ptCount val="1"/>
                      <c:pt idx="0">
                        <c:v>Sewage gas</c:v>
                      </c:pt>
                    </c:strCache>
                  </c:strRef>
                </c:tx>
                <c:spPr>
                  <a:ln cap="rnd" cmpd="thickThin">
                    <a:solidFill>
                      <a:srgbClr val="A1ABB2"/>
                    </a:solidFill>
                    <a:prstDash val="dashDot"/>
                    <a:round/>
                    <a:headEnd type="none"/>
                    <a:tailEnd type="none"/>
                  </a:ln>
                </c:spPr>
                <c:marker>
                  <c:symbol val="none"/>
                </c:marker>
                <c:dLbls>
                  <c:dLbl>
                    <c:idx val="13"/>
                    <c:layout>
                      <c:manualLayout>
                        <c:x val="3.2649376222683234E-2"/>
                        <c:y val="3.7550821251913495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74C6-4AD0-9A03-DA07888F5E5B}"/>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4.5'!$C$35:$P$35</c15:sqref>
                        </c15:formulaRef>
                      </c:ext>
                    </c:extLst>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74C6-4AD0-9A03-DA07888F5E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4.5'!$B$36</c15:sqref>
                        </c15:formulaRef>
                      </c:ext>
                    </c:extLst>
                    <c:strCache>
                      <c:ptCount val="1"/>
                      <c:pt idx="0">
                        <c:v>Solar PV</c:v>
                      </c:pt>
                    </c:strCache>
                  </c:strRef>
                </c:tx>
                <c:spPr>
                  <a:ln>
                    <a:solidFill>
                      <a:srgbClr val="9E712A"/>
                    </a:solidFill>
                    <a:prstDash val="sysDot"/>
                  </a:ln>
                </c:spPr>
                <c:marker>
                  <c:symbol val="none"/>
                </c:marker>
                <c:dLbls>
                  <c:dLbl>
                    <c:idx val="13"/>
                    <c:layout>
                      <c:manualLayout>
                        <c:x val="1.1753183153770812E-2"/>
                        <c:y val="-6.511634147977826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74C6-4AD0-9A03-DA07888F5E5B}"/>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4.5'!$C$36:$P$36</c15:sqref>
                        </c15:formulaRef>
                      </c:ext>
                    </c:extLst>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74C6-4AD0-9A03-DA07888F5E5B}"/>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4364082357511515"/>
          <c:y val="0.92501677934748805"/>
          <c:w val="0.7127183528497697"/>
          <c:h val="7.498322065251199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a:pPr>
            <a:r>
              <a:rPr lang="en-GB" sz="1050" b="0"/>
              <a:t>g) Sewage gas</a:t>
            </a:r>
          </a:p>
        </c:rich>
      </c:tx>
      <c:overlay val="0"/>
    </c:title>
    <c:autoTitleDeleted val="0"/>
    <c:plotArea>
      <c:layout>
        <c:manualLayout>
          <c:layoutTarget val="inner"/>
          <c:xMode val="edge"/>
          <c:yMode val="edge"/>
          <c:x val="0.13186807092146346"/>
          <c:y val="3.9329104587263075E-2"/>
          <c:w val="0.7956666401930591"/>
          <c:h val="0.71095770005493497"/>
        </c:manualLayout>
      </c:layout>
      <c:lineChart>
        <c:grouping val="standard"/>
        <c:varyColors val="0"/>
        <c:ser>
          <c:idx val="5"/>
          <c:order val="5"/>
          <c:tx>
            <c:strRef>
              <c:f>'Fig 4.5'!$B$35</c:f>
              <c:strCache>
                <c:ptCount val="1"/>
                <c:pt idx="0">
                  <c:v>Sewage gas</c:v>
                </c:pt>
              </c:strCache>
            </c:strRef>
          </c:tx>
          <c:spPr>
            <a:ln cap="rnd" cmpd="thickThin">
              <a:solidFill>
                <a:srgbClr val="2363AF"/>
              </a:solidFill>
              <a:prstDash val="solid"/>
              <a:round/>
              <a:headEnd type="none"/>
              <a:tailEnd type="none"/>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4.5'!$C$35:$P$35</c:f>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061B-40FF-A200-6A137EB550E8}"/>
            </c:ext>
          </c:extLst>
        </c:ser>
        <c:ser>
          <c:idx val="7"/>
          <c:order val="7"/>
          <c:tx>
            <c:strRef>
              <c:f>'Fig 4.5'!$B$37</c:f>
              <c:strCache>
                <c:ptCount val="1"/>
                <c:pt idx="0">
                  <c:v>All technologies</c:v>
                </c:pt>
              </c:strCache>
            </c:strRef>
          </c:tx>
          <c:spPr>
            <a:ln>
              <a:solidFill>
                <a:schemeClr val="tx1"/>
              </a:solidFill>
              <a:prstDash val="dash"/>
            </a:ln>
          </c:spPr>
          <c:marker>
            <c:symbol val="none"/>
          </c:marker>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0C53-443D-A432-4245BBE1DF4D}"/>
            </c:ext>
          </c:extLst>
        </c:ser>
        <c:dLbls>
          <c:showLegendKey val="0"/>
          <c:showVal val="0"/>
          <c:showCatName val="0"/>
          <c:showSerName val="0"/>
          <c:showPercent val="0"/>
          <c:showBubbleSize val="0"/>
        </c:dLbls>
        <c:smooth val="0"/>
        <c:axId val="168939520"/>
        <c:axId val="168941056"/>
        <c:extLst>
          <c:ext xmlns:c15="http://schemas.microsoft.com/office/drawing/2012/chart" uri="{02D57815-91ED-43cb-92C2-25804820EDAC}">
            <c15:filteredLineSeries>
              <c15:ser>
                <c:idx val="0"/>
                <c:order val="0"/>
                <c:tx>
                  <c:strRef>
                    <c:extLst>
                      <c:ext uri="{02D57815-91ED-43cb-92C2-25804820EDAC}">
                        <c15:formulaRef>
                          <c15:sqref>'Fig 4.5'!$B$30</c15:sqref>
                        </c15:formulaRef>
                      </c:ext>
                    </c:extLst>
                    <c:strCache>
                      <c:ptCount val="1"/>
                      <c:pt idx="0">
                        <c:v>Fuelled</c:v>
                      </c:pt>
                    </c:strCache>
                  </c:strRef>
                </c:tx>
                <c:spPr>
                  <a:ln>
                    <a:solidFill>
                      <a:srgbClr val="2363AF"/>
                    </a:solidFill>
                  </a:ln>
                </c:spPr>
                <c:marker>
                  <c:symbol val="none"/>
                </c:marker>
                <c:dLbls>
                  <c:dLbl>
                    <c:idx val="13"/>
                    <c:layout>
                      <c:manualLayout>
                        <c:x val="2.0894547828925889E-2"/>
                        <c:y val="-3.4113334593826428E-2"/>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0-061B-40FF-A200-6A137EB550E8}"/>
                      </c:ext>
                    </c:extLst>
                  </c:dLbl>
                  <c:spPr>
                    <a:noFill/>
                    <a:ln>
                      <a:noFill/>
                    </a:ln>
                    <a:effectLst/>
                  </c:spPr>
                  <c:showLegendKey val="0"/>
                  <c:showVal val="0"/>
                  <c:showCatName val="0"/>
                  <c:showSerName val="0"/>
                  <c:showPercent val="0"/>
                  <c:showBubbleSize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4.5'!$C$30:$P$30</c15:sqref>
                        </c15:formulaRef>
                      </c:ext>
                    </c:extLst>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061B-40FF-A200-6A137EB550E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 4.5'!$B$31</c15:sqref>
                        </c15:formulaRef>
                      </c:ext>
                    </c:extLst>
                    <c:strCache>
                      <c:ptCount val="1"/>
                      <c:pt idx="0">
                        <c:v>Hydro</c:v>
                      </c:pt>
                    </c:strCache>
                  </c:strRef>
                </c:tx>
                <c:spPr>
                  <a:ln>
                    <a:solidFill>
                      <a:srgbClr val="E86E1E"/>
                    </a:solidFill>
                    <a:prstDash val="sysDash"/>
                  </a:ln>
                </c:spPr>
                <c:marker>
                  <c:symbol val="none"/>
                </c:marker>
                <c:dLbls>
                  <c:dLbl>
                    <c:idx val="13"/>
                    <c:layout>
                      <c:manualLayout>
                        <c:x val="-6.5213343656554288E-3"/>
                        <c:y val="-8.7402446481977786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061B-40FF-A200-6A137EB550E8}"/>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4.5'!$C$31:$P$31</c15:sqref>
                        </c15:formulaRef>
                      </c:ext>
                    </c:extLst>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xmlns:c15="http://schemas.microsoft.com/office/drawing/2012/chart">
                  <c:ext xmlns:c16="http://schemas.microsoft.com/office/drawing/2014/chart" uri="{C3380CC4-5D6E-409C-BE32-E72D297353CC}">
                    <c16:uniqueId val="{00000003-061B-40FF-A200-6A137EB550E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 4.5'!$B$32</c15:sqref>
                        </c15:formulaRef>
                      </c:ext>
                    </c:extLst>
                    <c:strCache>
                      <c:ptCount val="1"/>
                      <c:pt idx="0">
                        <c:v>Landfill gas </c:v>
                      </c:pt>
                    </c:strCache>
                  </c:strRef>
                </c:tx>
                <c:spPr>
                  <a:ln>
                    <a:solidFill>
                      <a:srgbClr val="91AE3C"/>
                    </a:solidFill>
                    <a:prstDash val="lgDash"/>
                  </a:ln>
                </c:spPr>
                <c:marker>
                  <c:symbol val="none"/>
                </c:marker>
                <c:dLbls>
                  <c:dLbl>
                    <c:idx val="13"/>
                    <c:layout>
                      <c:manualLayout>
                        <c:x val="2.7425739265451759E-2"/>
                        <c:y val="4.3724391151338464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061B-40FF-A200-6A137EB550E8}"/>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4.5'!$C$32:$P$32</c15:sqref>
                        </c15:formulaRef>
                      </c:ext>
                    </c:extLst>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061B-40FF-A200-6A137EB550E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4.5'!$B$33</c15:sqref>
                        </c15:formulaRef>
                      </c:ext>
                    </c:extLst>
                    <c:strCache>
                      <c:ptCount val="1"/>
                      <c:pt idx="0">
                        <c:v>Offshore wind</c:v>
                      </c:pt>
                    </c:strCache>
                  </c:strRef>
                </c:tx>
                <c:spPr>
                  <a:ln>
                    <a:solidFill>
                      <a:srgbClr val="079448"/>
                    </a:solidFill>
                    <a:prstDash val="lgDashDotDot"/>
                  </a:ln>
                </c:spPr>
                <c:marker>
                  <c:symbol val="none"/>
                </c:marker>
                <c:dLbls>
                  <c:dLbl>
                    <c:idx val="13"/>
                    <c:layout>
                      <c:manualLayout>
                        <c:x val="-1.9063190068922048E-3"/>
                        <c:y val="-5.9154977720808154E-2"/>
                      </c:manualLayout>
                    </c:layout>
                    <c:dLblPos val="r"/>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061B-40FF-A200-6A137EB550E8}"/>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4.5'!$C$33:$P$33</c15:sqref>
                        </c15:formulaRef>
                      </c:ext>
                    </c:extLst>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061B-40FF-A200-6A137EB550E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4.5'!$B$34</c15:sqref>
                        </c15:formulaRef>
                      </c:ext>
                    </c:extLst>
                    <c:strCache>
                      <c:ptCount val="1"/>
                      <c:pt idx="0">
                        <c:v>Onshore wind</c:v>
                      </c:pt>
                    </c:strCache>
                  </c:strRef>
                </c:tx>
                <c:spPr>
                  <a:ln>
                    <a:solidFill>
                      <a:srgbClr val="CC3399"/>
                    </a:solidFill>
                    <a:prstDash val="lgDashDot"/>
                  </a:ln>
                </c:spPr>
                <c:marker>
                  <c:symbol val="none"/>
                </c:marker>
                <c:dLbls>
                  <c:dLbl>
                    <c:idx val="13"/>
                    <c:layout>
                      <c:manualLayout>
                        <c:x val="1.5670910871694418E-2"/>
                        <c:y val="-1.889105070231829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61B-40FF-A200-6A137EB550E8}"/>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4.5'!$C$34:$P$34</c15:sqref>
                        </c15:formulaRef>
                      </c:ext>
                    </c:extLst>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061B-40FF-A200-6A137EB550E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4.5'!$B$36</c15:sqref>
                        </c15:formulaRef>
                      </c:ext>
                    </c:extLst>
                    <c:strCache>
                      <c:ptCount val="1"/>
                      <c:pt idx="0">
                        <c:v>Solar PV</c:v>
                      </c:pt>
                    </c:strCache>
                  </c:strRef>
                </c:tx>
                <c:spPr>
                  <a:ln>
                    <a:solidFill>
                      <a:srgbClr val="9E712A"/>
                    </a:solidFill>
                    <a:prstDash val="sysDot"/>
                  </a:ln>
                </c:spPr>
                <c:marker>
                  <c:symbol val="none"/>
                </c:marker>
                <c:dLbls>
                  <c:dLbl>
                    <c:idx val="13"/>
                    <c:layout>
                      <c:manualLayout>
                        <c:x val="1.1753183153770812E-2"/>
                        <c:y val="-6.511634147977826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61B-40FF-A200-6A137EB550E8}"/>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4.5'!$C$36:$P$36</c15:sqref>
                        </c15:formulaRef>
                      </c:ext>
                    </c:extLst>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061B-40FF-A200-6A137EB550E8}"/>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5893903542301793"/>
          <c:y val="0.92512997847640122"/>
          <c:w val="0.68212170730809107"/>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a:pPr>
            <a:r>
              <a:rPr lang="en-GB" sz="1050" b="0"/>
              <a:t>b) Solar PV</a:t>
            </a:r>
          </a:p>
        </c:rich>
      </c:tx>
      <c:overlay val="0"/>
    </c:title>
    <c:autoTitleDeleted val="0"/>
    <c:plotArea>
      <c:layout>
        <c:manualLayout>
          <c:layoutTarget val="inner"/>
          <c:xMode val="edge"/>
          <c:yMode val="edge"/>
          <c:x val="0.12924924906242508"/>
          <c:y val="3.9329104587263075E-2"/>
          <c:w val="0.79843033550062248"/>
          <c:h val="0.71095770005493497"/>
        </c:manualLayout>
      </c:layout>
      <c:lineChart>
        <c:grouping val="standard"/>
        <c:varyColors val="0"/>
        <c:ser>
          <c:idx val="6"/>
          <c:order val="6"/>
          <c:tx>
            <c:strRef>
              <c:f>'Fig 4.5'!$B$36</c:f>
              <c:strCache>
                <c:ptCount val="1"/>
                <c:pt idx="0">
                  <c:v>Solar PV</c:v>
                </c:pt>
              </c:strCache>
            </c:strRef>
          </c:tx>
          <c:spPr>
            <a:ln>
              <a:solidFill>
                <a:srgbClr val="2363AF"/>
              </a:solidFill>
              <a:prstDash val="solid"/>
            </a:ln>
          </c:spPr>
          <c:marker>
            <c:symbol val="none"/>
          </c:marker>
          <c:dLbls>
            <c:delete val="1"/>
          </c:dLbls>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4.5'!$C$36:$P$36</c:f>
              <c:numCache>
                <c:formatCode>"£"#,##0.00</c:formatCode>
                <c:ptCount val="14"/>
                <c:pt idx="0">
                  <c:v>52.95</c:v>
                </c:pt>
                <c:pt idx="1">
                  <c:v>54.37</c:v>
                </c:pt>
                <c:pt idx="2">
                  <c:v>56.214433499881039</c:v>
                </c:pt>
                <c:pt idx="3">
                  <c:v>57.172519083969469</c:v>
                </c:pt>
                <c:pt idx="4">
                  <c:v>56.160568834290295</c:v>
                </c:pt>
                <c:pt idx="5">
                  <c:v>70.242930257819239</c:v>
                </c:pt>
                <c:pt idx="6">
                  <c:v>80.289485396806455</c:v>
                </c:pt>
                <c:pt idx="7">
                  <c:v>74.070573337758375</c:v>
                </c:pt>
                <c:pt idx="8">
                  <c:v>68.135177986507969</c:v>
                </c:pt>
                <c:pt idx="9">
                  <c:v>74.211859309502174</c:v>
                </c:pt>
                <c:pt idx="10">
                  <c:v>75.138059385312062</c:v>
                </c:pt>
                <c:pt idx="11">
                  <c:v>80.219472679037253</c:v>
                </c:pt>
                <c:pt idx="12">
                  <c:v>79.403063599455592</c:v>
                </c:pt>
                <c:pt idx="13">
                  <c:v>79.454419616690501</c:v>
                </c:pt>
              </c:numCache>
            </c:numRef>
          </c:val>
          <c:smooth val="0"/>
          <c:extLst xmlns:c15="http://schemas.microsoft.com/office/drawing/2012/chart">
            <c:ext xmlns:c16="http://schemas.microsoft.com/office/drawing/2014/chart" uri="{C3380CC4-5D6E-409C-BE32-E72D297353CC}">
              <c16:uniqueId val="{0000000D-E364-4CC9-969C-8BCC96578989}"/>
            </c:ext>
          </c:extLst>
        </c:ser>
        <c:ser>
          <c:idx val="7"/>
          <c:order val="7"/>
          <c:tx>
            <c:strRef>
              <c:f>'Fig 4.5'!$B$37</c:f>
              <c:strCache>
                <c:ptCount val="1"/>
                <c:pt idx="0">
                  <c:v>All technologies</c:v>
                </c:pt>
              </c:strCache>
            </c:strRef>
          </c:tx>
          <c:spPr>
            <a:ln>
              <a:solidFill>
                <a:schemeClr val="tx1"/>
              </a:solidFill>
              <a:prstDash val="dash"/>
            </a:ln>
          </c:spPr>
          <c:marker>
            <c:symbol val="none"/>
          </c:marker>
          <c:dLbls>
            <c:delete val="1"/>
          </c:dLbls>
          <c:cat>
            <c:strRef>
              <c:f>'Fig 4.5'!$C$29:$P$29</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4.5'!$C$37:$P$37</c:f>
              <c:numCache>
                <c:formatCode>"£"#,##0.00</c:formatCode>
                <c:ptCount val="14"/>
                <c:pt idx="0">
                  <c:v>52.95</c:v>
                </c:pt>
                <c:pt idx="1">
                  <c:v>54.37</c:v>
                </c:pt>
                <c:pt idx="2">
                  <c:v>54.651190406663467</c:v>
                </c:pt>
                <c:pt idx="3">
                  <c:v>55.027222263510765</c:v>
                </c:pt>
                <c:pt idx="4">
                  <c:v>47.28081545582215</c:v>
                </c:pt>
                <c:pt idx="5">
                  <c:v>56.145059023805658</c:v>
                </c:pt>
                <c:pt idx="6">
                  <c:v>54.127356146917982</c:v>
                </c:pt>
                <c:pt idx="7">
                  <c:v>55.824606817179372</c:v>
                </c:pt>
                <c:pt idx="8">
                  <c:v>58.031911848469633</c:v>
                </c:pt>
                <c:pt idx="9">
                  <c:v>65.87646332520778</c:v>
                </c:pt>
                <c:pt idx="10">
                  <c:v>68.827476466614158</c:v>
                </c:pt>
                <c:pt idx="11">
                  <c:v>73.719520324647803</c:v>
                </c:pt>
                <c:pt idx="12">
                  <c:v>73.515790273685596</c:v>
                </c:pt>
                <c:pt idx="13">
                  <c:v>74.031533597998774</c:v>
                </c:pt>
              </c:numCache>
            </c:numRef>
          </c:val>
          <c:smooth val="0"/>
          <c:extLst>
            <c:ext xmlns:c16="http://schemas.microsoft.com/office/drawing/2014/chart" uri="{C3380CC4-5D6E-409C-BE32-E72D297353CC}">
              <c16:uniqueId val="{00000001-A09B-4172-8FAC-F286AA7AB3E5}"/>
            </c:ext>
          </c:extLst>
        </c:ser>
        <c:dLbls>
          <c:showLegendKey val="0"/>
          <c:showVal val="1"/>
          <c:showCatName val="0"/>
          <c:showSerName val="0"/>
          <c:showPercent val="0"/>
          <c:showBubbleSize val="0"/>
        </c:dLbls>
        <c:smooth val="0"/>
        <c:axId val="168939520"/>
        <c:axId val="168941056"/>
        <c:extLst>
          <c:ext xmlns:c15="http://schemas.microsoft.com/office/drawing/2012/chart" uri="{02D57815-91ED-43cb-92C2-25804820EDAC}">
            <c15:filteredLineSeries>
              <c15:ser>
                <c:idx val="0"/>
                <c:order val="0"/>
                <c:tx>
                  <c:strRef>
                    <c:extLst>
                      <c:ext uri="{02D57815-91ED-43cb-92C2-25804820EDAC}">
                        <c15:formulaRef>
                          <c15:sqref>'Fig 4.5'!$B$30</c15:sqref>
                        </c15:formulaRef>
                      </c:ext>
                    </c:extLst>
                    <c:strCache>
                      <c:ptCount val="1"/>
                      <c:pt idx="0">
                        <c:v>Fuelled</c:v>
                      </c:pt>
                    </c:strCache>
                  </c:strRef>
                </c:tx>
                <c:spPr>
                  <a:ln>
                    <a:solidFill>
                      <a:srgbClr val="2363AF"/>
                    </a:solidFill>
                  </a:ln>
                </c:spPr>
                <c:marker>
                  <c:symbol val="none"/>
                </c:marker>
                <c:dLbls>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4.5'!$C$30:$P$30</c15:sqref>
                        </c15:formulaRef>
                      </c:ext>
                    </c:extLst>
                    <c:numCache>
                      <c:formatCode>"£"#,##0.00</c:formatCode>
                      <c:ptCount val="14"/>
                      <c:pt idx="0">
                        <c:v>52.95</c:v>
                      </c:pt>
                      <c:pt idx="1">
                        <c:v>54.37</c:v>
                      </c:pt>
                      <c:pt idx="2">
                        <c:v>56.341241561242754</c:v>
                      </c:pt>
                      <c:pt idx="3">
                        <c:v>51.187638782705982</c:v>
                      </c:pt>
                      <c:pt idx="4">
                        <c:v>44.384164973471172</c:v>
                      </c:pt>
                      <c:pt idx="5">
                        <c:v>61.042208698619149</c:v>
                      </c:pt>
                      <c:pt idx="6">
                        <c:v>51.308080230226963</c:v>
                      </c:pt>
                      <c:pt idx="7">
                        <c:v>51.163278216363096</c:v>
                      </c:pt>
                      <c:pt idx="8">
                        <c:v>51.749354488850699</c:v>
                      </c:pt>
                      <c:pt idx="9">
                        <c:v>61.29142165867578</c:v>
                      </c:pt>
                      <c:pt idx="10">
                        <c:v>68.929244561036057</c:v>
                      </c:pt>
                      <c:pt idx="11">
                        <c:v>72.52249353938204</c:v>
                      </c:pt>
                      <c:pt idx="12">
                        <c:v>72.396837374567667</c:v>
                      </c:pt>
                      <c:pt idx="13">
                        <c:v>72.305146935608178</c:v>
                      </c:pt>
                    </c:numCache>
                  </c:numRef>
                </c:val>
                <c:smooth val="0"/>
                <c:extLst>
                  <c:ext xmlns:c16="http://schemas.microsoft.com/office/drawing/2014/chart" uri="{C3380CC4-5D6E-409C-BE32-E72D297353CC}">
                    <c16:uniqueId val="{00000001-E364-4CC9-969C-8BCC965789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 4.5'!$B$31</c15:sqref>
                        </c15:formulaRef>
                      </c:ext>
                    </c:extLst>
                    <c:strCache>
                      <c:ptCount val="1"/>
                      <c:pt idx="0">
                        <c:v>Hydro</c:v>
                      </c:pt>
                    </c:strCache>
                  </c:strRef>
                </c:tx>
                <c:spPr>
                  <a:ln>
                    <a:solidFill>
                      <a:srgbClr val="E86E1E"/>
                    </a:solidFill>
                    <a:prstDash val="sysDash"/>
                  </a:ln>
                </c:spPr>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4.5'!$C$31:$P$31</c15:sqref>
                        </c15:formulaRef>
                      </c:ext>
                    </c:extLst>
                    <c:numCache>
                      <c:formatCode>"£"#,##0.00</c:formatCode>
                      <c:ptCount val="14"/>
                      <c:pt idx="0">
                        <c:v>52.95</c:v>
                      </c:pt>
                      <c:pt idx="1">
                        <c:v>54.37</c:v>
                      </c:pt>
                      <c:pt idx="2">
                        <c:v>52.449751476914244</c:v>
                      </c:pt>
                      <c:pt idx="3">
                        <c:v>51.344975473133523</c:v>
                      </c:pt>
                      <c:pt idx="4">
                        <c:v>42.314232329600308</c:v>
                      </c:pt>
                      <c:pt idx="5">
                        <c:v>44.477856504218387</c:v>
                      </c:pt>
                      <c:pt idx="6">
                        <c:v>42.819548719082</c:v>
                      </c:pt>
                      <c:pt idx="7">
                        <c:v>43.821041608927487</c:v>
                      </c:pt>
                      <c:pt idx="8">
                        <c:v>44.5548355559934</c:v>
                      </c:pt>
                      <c:pt idx="9">
                        <c:v>50.140166154910382</c:v>
                      </c:pt>
                      <c:pt idx="10">
                        <c:v>51.97744931281207</c:v>
                      </c:pt>
                      <c:pt idx="11">
                        <c:v>55.58736755425992</c:v>
                      </c:pt>
                      <c:pt idx="12">
                        <c:v>55.069244854229296</c:v>
                      </c:pt>
                      <c:pt idx="13">
                        <c:v>55.136596756236742</c:v>
                      </c:pt>
                    </c:numCache>
                  </c:numRef>
                </c:val>
                <c:smooth val="0"/>
                <c:extLst xmlns:c15="http://schemas.microsoft.com/office/drawing/2012/chart">
                  <c:ext xmlns:c16="http://schemas.microsoft.com/office/drawing/2014/chart" uri="{C3380CC4-5D6E-409C-BE32-E72D297353CC}">
                    <c16:uniqueId val="{00000003-E364-4CC9-969C-8BCC965789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 4.5'!$B$32</c15:sqref>
                        </c15:formulaRef>
                      </c:ext>
                    </c:extLst>
                    <c:strCache>
                      <c:ptCount val="1"/>
                      <c:pt idx="0">
                        <c:v>Landfill gas </c:v>
                      </c:pt>
                    </c:strCache>
                  </c:strRef>
                </c:tx>
                <c:spPr>
                  <a:ln>
                    <a:solidFill>
                      <a:srgbClr val="91AE3C"/>
                    </a:solidFill>
                    <a:prstDash val="lgDash"/>
                  </a:ln>
                </c:spPr>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4.5'!$C$32:$P$32</c15:sqref>
                        </c15:formulaRef>
                      </c:ext>
                    </c:extLst>
                    <c:numCache>
                      <c:formatCode>"£"#,##0.00</c:formatCode>
                      <c:ptCount val="14"/>
                      <c:pt idx="0">
                        <c:v>52.95</c:v>
                      </c:pt>
                      <c:pt idx="1">
                        <c:v>54.37</c:v>
                      </c:pt>
                      <c:pt idx="2">
                        <c:v>52.259499800959276</c:v>
                      </c:pt>
                      <c:pt idx="3">
                        <c:v>51.34</c:v>
                      </c:pt>
                      <c:pt idx="4">
                        <c:v>42.246077688651368</c:v>
                      </c:pt>
                      <c:pt idx="5">
                        <c:v>44.2704400469406</c:v>
                      </c:pt>
                      <c:pt idx="6">
                        <c:v>42.281469091327331</c:v>
                      </c:pt>
                      <c:pt idx="7">
                        <c:v>43.101568165517683</c:v>
                      </c:pt>
                      <c:pt idx="8">
                        <c:v>43.814339796629262</c:v>
                      </c:pt>
                      <c:pt idx="9">
                        <c:v>49.310022673869064</c:v>
                      </c:pt>
                      <c:pt idx="10">
                        <c:v>50.648528816172679</c:v>
                      </c:pt>
                      <c:pt idx="11">
                        <c:v>54.124217300686524</c:v>
                      </c:pt>
                      <c:pt idx="12">
                        <c:v>53.568810016189012</c:v>
                      </c:pt>
                      <c:pt idx="13">
                        <c:v>53.528051043865823</c:v>
                      </c:pt>
                    </c:numCache>
                  </c:numRef>
                </c:val>
                <c:smooth val="0"/>
                <c:extLst xmlns:c15="http://schemas.microsoft.com/office/drawing/2012/chart">
                  <c:ext xmlns:c16="http://schemas.microsoft.com/office/drawing/2014/chart" uri="{C3380CC4-5D6E-409C-BE32-E72D297353CC}">
                    <c16:uniqueId val="{00000005-E364-4CC9-969C-8BCC965789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4.5'!$B$33</c15:sqref>
                        </c15:formulaRef>
                      </c:ext>
                    </c:extLst>
                    <c:strCache>
                      <c:ptCount val="1"/>
                      <c:pt idx="0">
                        <c:v>Offshore wind</c:v>
                      </c:pt>
                    </c:strCache>
                  </c:strRef>
                </c:tx>
                <c:spPr>
                  <a:ln>
                    <a:solidFill>
                      <a:srgbClr val="079448"/>
                    </a:solidFill>
                    <a:prstDash val="lgDashDotDot"/>
                  </a:ln>
                </c:spPr>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4.5'!$C$33:$P$33</c15:sqref>
                        </c15:formulaRef>
                      </c:ext>
                    </c:extLst>
                    <c:numCache>
                      <c:formatCode>"£"#,##0.00</c:formatCode>
                      <c:ptCount val="14"/>
                      <c:pt idx="0">
                        <c:v>52.95</c:v>
                      </c:pt>
                      <c:pt idx="1">
                        <c:v>54.37</c:v>
                      </c:pt>
                      <c:pt idx="2">
                        <c:v>68.051929601575722</c:v>
                      </c:pt>
                      <c:pt idx="3">
                        <c:v>77.136196806283678</c:v>
                      </c:pt>
                      <c:pt idx="4">
                        <c:v>68.924317351316958</c:v>
                      </c:pt>
                      <c:pt idx="5">
                        <c:v>78.989103028952627</c:v>
                      </c:pt>
                      <c:pt idx="6">
                        <c:v>78.57380786706068</c:v>
                      </c:pt>
                      <c:pt idx="7">
                        <c:v>81.560519347400287</c:v>
                      </c:pt>
                      <c:pt idx="8">
                        <c:v>83.601205760232844</c:v>
                      </c:pt>
                      <c:pt idx="9">
                        <c:v>94.463610830026198</c:v>
                      </c:pt>
                      <c:pt idx="10">
                        <c:v>97.238519701359792</c:v>
                      </c:pt>
                      <c:pt idx="11">
                        <c:v>103.8640687945275</c:v>
                      </c:pt>
                      <c:pt idx="12">
                        <c:v>102.94123992117473</c:v>
                      </c:pt>
                      <c:pt idx="13">
                        <c:v>102.88548271996162</c:v>
                      </c:pt>
                    </c:numCache>
                  </c:numRef>
                </c:val>
                <c:smooth val="0"/>
                <c:extLst xmlns:c15="http://schemas.microsoft.com/office/drawing/2012/chart">
                  <c:ext xmlns:c16="http://schemas.microsoft.com/office/drawing/2014/chart" uri="{C3380CC4-5D6E-409C-BE32-E72D297353CC}">
                    <c16:uniqueId val="{00000007-E364-4CC9-969C-8BCC965789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4.5'!$B$34</c15:sqref>
                        </c15:formulaRef>
                      </c:ext>
                    </c:extLst>
                    <c:strCache>
                      <c:ptCount val="1"/>
                      <c:pt idx="0">
                        <c:v>Onshore wind</c:v>
                      </c:pt>
                    </c:strCache>
                  </c:strRef>
                </c:tx>
                <c:spPr>
                  <a:ln>
                    <a:solidFill>
                      <a:srgbClr val="CC3399"/>
                    </a:solidFill>
                    <a:prstDash val="lgDashDot"/>
                  </a:ln>
                </c:spPr>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4.5'!$C$34:$P$34</c15:sqref>
                        </c15:formulaRef>
                      </c:ext>
                    </c:extLst>
                    <c:numCache>
                      <c:formatCode>"£"#,##0.00</c:formatCode>
                      <c:ptCount val="14"/>
                      <c:pt idx="0">
                        <c:v>52.95</c:v>
                      </c:pt>
                      <c:pt idx="1">
                        <c:v>54.37</c:v>
                      </c:pt>
                      <c:pt idx="2">
                        <c:v>52.367397272496937</c:v>
                      </c:pt>
                      <c:pt idx="3">
                        <c:v>51.370227200766372</c:v>
                      </c:pt>
                      <c:pt idx="4">
                        <c:v>42.332235026702428</c:v>
                      </c:pt>
                      <c:pt idx="5">
                        <c:v>44.522937480803243</c:v>
                      </c:pt>
                      <c:pt idx="6">
                        <c:v>42.917420034586094</c:v>
                      </c:pt>
                      <c:pt idx="7">
                        <c:v>43.7851212074629</c:v>
                      </c:pt>
                      <c:pt idx="8">
                        <c:v>44.457572945217429</c:v>
                      </c:pt>
                      <c:pt idx="9">
                        <c:v>49.811530098718045</c:v>
                      </c:pt>
                      <c:pt idx="10">
                        <c:v>50.972394457157279</c:v>
                      </c:pt>
                      <c:pt idx="11">
                        <c:v>54.517102813284041</c:v>
                      </c:pt>
                      <c:pt idx="12">
                        <c:v>53.994541165817701</c:v>
                      </c:pt>
                      <c:pt idx="13">
                        <c:v>54.109369211698869</c:v>
                      </c:pt>
                    </c:numCache>
                  </c:numRef>
                </c:val>
                <c:smooth val="0"/>
                <c:extLst xmlns:c15="http://schemas.microsoft.com/office/drawing/2012/chart">
                  <c:ext xmlns:c16="http://schemas.microsoft.com/office/drawing/2014/chart" uri="{C3380CC4-5D6E-409C-BE32-E72D297353CC}">
                    <c16:uniqueId val="{00000009-E364-4CC9-969C-8BCC965789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4.5'!$B$35</c15:sqref>
                        </c15:formulaRef>
                      </c:ext>
                    </c:extLst>
                    <c:strCache>
                      <c:ptCount val="1"/>
                      <c:pt idx="0">
                        <c:v>Sewage gas</c:v>
                      </c:pt>
                    </c:strCache>
                  </c:strRef>
                </c:tx>
                <c:spPr>
                  <a:ln cap="rnd" cmpd="thickThin">
                    <a:solidFill>
                      <a:srgbClr val="A1ABB2"/>
                    </a:solidFill>
                    <a:prstDash val="dashDot"/>
                    <a:round/>
                    <a:headEnd type="none"/>
                    <a:tailEnd type="none"/>
                  </a:ln>
                </c:spPr>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'Fig 4.5'!$C$29:$P$29</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4.5'!$C$35:$P$35</c15:sqref>
                        </c15:formulaRef>
                      </c:ext>
                    </c:extLst>
                    <c:numCache>
                      <c:formatCode>"£"#,##0.00</c:formatCode>
                      <c:ptCount val="14"/>
                      <c:pt idx="0">
                        <c:v>52.95</c:v>
                      </c:pt>
                      <c:pt idx="1">
                        <c:v>54.37</c:v>
                      </c:pt>
                      <c:pt idx="2">
                        <c:v>52.36</c:v>
                      </c:pt>
                      <c:pt idx="3">
                        <c:v>51.34</c:v>
                      </c:pt>
                      <c:pt idx="4">
                        <c:v>42.260773487956996</c:v>
                      </c:pt>
                      <c:pt idx="5">
                        <c:v>43.591508716190795</c:v>
                      </c:pt>
                      <c:pt idx="6">
                        <c:v>40.741357252250864</c:v>
                      </c:pt>
                      <c:pt idx="7">
                        <c:v>39.679198071484635</c:v>
                      </c:pt>
                      <c:pt idx="8">
                        <c:v>39.605846276249878</c:v>
                      </c:pt>
                      <c:pt idx="9">
                        <c:v>43.808136098628275</c:v>
                      </c:pt>
                      <c:pt idx="10">
                        <c:v>42.084687109125404</c:v>
                      </c:pt>
                      <c:pt idx="11">
                        <c:v>44.476497300784715</c:v>
                      </c:pt>
                      <c:pt idx="12">
                        <c:v>44.074068323460253</c:v>
                      </c:pt>
                      <c:pt idx="13">
                        <c:v>44.374036072037754</c:v>
                      </c:pt>
                    </c:numCache>
                  </c:numRef>
                </c:val>
                <c:smooth val="0"/>
                <c:extLst xmlns:c15="http://schemas.microsoft.com/office/drawing/2012/chart">
                  <c:ext xmlns:c16="http://schemas.microsoft.com/office/drawing/2014/chart" uri="{C3380CC4-5D6E-409C-BE32-E72D297353CC}">
                    <c16:uniqueId val="{0000000B-E364-4CC9-969C-8BCC96578989}"/>
                  </c:ext>
                </c:extLst>
              </c15:ser>
            </c15:filteredLineSeries>
          </c:ext>
        </c:extLst>
      </c:lineChart>
      <c:catAx>
        <c:axId val="168939520"/>
        <c:scaling>
          <c:orientation val="minMax"/>
        </c:scaling>
        <c:delete val="0"/>
        <c:axPos val="b"/>
        <c:numFmt formatCode="General" sourceLinked="0"/>
        <c:majorTickMark val="out"/>
        <c:minorTickMark val="none"/>
        <c:tickLblPos val="nextTo"/>
        <c:spPr>
          <a:ln>
            <a:solidFill>
              <a:srgbClr val="A1ABB2"/>
            </a:solidFill>
          </a:ln>
        </c:spPr>
        <c:txPr>
          <a:bodyPr rot="-3000000" vert="horz"/>
          <a:lstStyle/>
          <a:p>
            <a:pPr>
              <a:defRPr sz="800" b="1"/>
            </a:pPr>
            <a:endParaRPr lang="en-US"/>
          </a:p>
        </c:txPr>
        <c:crossAx val="168941056"/>
        <c:crossesAt val="30"/>
        <c:auto val="1"/>
        <c:lblAlgn val="ctr"/>
        <c:lblOffset val="100"/>
        <c:noMultiLvlLbl val="0"/>
      </c:catAx>
      <c:valAx>
        <c:axId val="168941056"/>
        <c:scaling>
          <c:orientation val="minMax"/>
          <c:max val="110"/>
          <c:min val="30"/>
        </c:scaling>
        <c:delete val="0"/>
        <c:axPos val="l"/>
        <c:majorGridlines>
          <c:spPr>
            <a:ln>
              <a:solidFill>
                <a:srgbClr val="A1ABB2"/>
              </a:solidFill>
              <a:prstDash val="dash"/>
            </a:ln>
          </c:spPr>
        </c:majorGridlines>
        <c:title>
          <c:tx>
            <c:rich>
              <a:bodyPr rot="-5400000" vert="horz"/>
              <a:lstStyle/>
              <a:p>
                <a:pPr>
                  <a:defRPr b="0"/>
                </a:pPr>
                <a:r>
                  <a:rPr lang="en-GB" b="0"/>
                  <a:t>£/Mwh</a:t>
                </a:r>
              </a:p>
            </c:rich>
          </c:tx>
          <c:layout>
            <c:manualLayout>
              <c:xMode val="edge"/>
              <c:yMode val="edge"/>
              <c:x val="6.2025547492165819E-3"/>
              <c:y val="0.34355666424733317"/>
            </c:manualLayout>
          </c:layout>
          <c:overlay val="0"/>
        </c:title>
        <c:numFmt formatCode="&quot;£&quot;#,##0" sourceLinked="0"/>
        <c:majorTickMark val="out"/>
        <c:minorTickMark val="none"/>
        <c:tickLblPos val="nextTo"/>
        <c:spPr>
          <a:ln w="6350">
            <a:solidFill>
              <a:srgbClr val="A1ABB2"/>
            </a:solidFill>
          </a:ln>
        </c:spPr>
        <c:txPr>
          <a:bodyPr/>
          <a:lstStyle/>
          <a:p>
            <a:pPr>
              <a:defRPr sz="800" b="1"/>
            </a:pPr>
            <a:endParaRPr lang="en-US"/>
          </a:p>
        </c:txPr>
        <c:crossAx val="168939520"/>
        <c:crosses val="autoZero"/>
        <c:crossBetween val="between"/>
      </c:valAx>
    </c:plotArea>
    <c:legend>
      <c:legendPos val="b"/>
      <c:layout>
        <c:manualLayout>
          <c:xMode val="edge"/>
          <c:yMode val="edge"/>
          <c:x val="0.19705015234273193"/>
          <c:y val="0.92512997847640122"/>
          <c:w val="0.62283036865096975"/>
          <c:h val="7.4870021523598812E-2"/>
        </c:manualLayout>
      </c:layout>
      <c:overlay val="0"/>
    </c:legend>
    <c:plotVisOnly val="1"/>
    <c:dispBlanksAs val="gap"/>
    <c:showDLblsOverMax val="0"/>
  </c:chart>
  <c:spPr>
    <a:ln>
      <a:noFill/>
    </a:ln>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c) Wales</a:t>
            </a:r>
          </a:p>
        </c:rich>
      </c:tx>
      <c:layout>
        <c:manualLayout>
          <c:xMode val="edge"/>
          <c:yMode val="edge"/>
          <c:x val="0.44209462757324652"/>
          <c:y val="1.498612161237688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240178849452323"/>
          <c:y val="9.6779665366984458E-2"/>
          <c:w val="0.84005791245791228"/>
          <c:h val="0.59976700710926267"/>
        </c:manualLayout>
      </c:layout>
      <c:barChart>
        <c:barDir val="col"/>
        <c:grouping val="stacked"/>
        <c:varyColors val="0"/>
        <c:ser>
          <c:idx val="2"/>
          <c:order val="2"/>
          <c:tx>
            <c:strRef>
              <c:f>'Fig 2.1 &amp; 2.2'!$E$50</c:f>
              <c:strCache>
                <c:ptCount val="1"/>
                <c:pt idx="0">
                  <c:v>Wales</c:v>
                </c:pt>
              </c:strCache>
              <c:extLst xmlns:c15="http://schemas.microsoft.com/office/drawing/2012/chart"/>
            </c:strRef>
          </c:tx>
          <c:spPr>
            <a:solidFill>
              <a:srgbClr val="CD1F45"/>
            </a:solidFill>
            <a:ln w="3175">
              <a:solidFill>
                <a:schemeClr val="tx1"/>
              </a:solidFill>
            </a:ln>
            <a:effectLst/>
          </c:spPr>
          <c:invertIfNegative val="0"/>
          <c:dLbls>
            <c:dLbl>
              <c:idx val="0"/>
              <c:layout>
                <c:manualLayout>
                  <c:x val="2.5745843921396116E-3"/>
                  <c:y val="-4.38656212665990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3C-48B9-8F53-3EAD6377D9F9}"/>
                </c:ext>
              </c:extLst>
            </c:dLbl>
            <c:dLbl>
              <c:idx val="1"/>
              <c:layout>
                <c:manualLayout>
                  <c:x val="-2.3600084297758756E-17"/>
                  <c:y val="1.7438765808786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3C-48B9-8F53-3EAD6377D9F9}"/>
                </c:ext>
              </c:extLst>
            </c:dLbl>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extLst xmlns:c15="http://schemas.microsoft.com/office/drawing/2012/chart"/>
            </c:strRef>
          </c:cat>
          <c:val>
            <c:numRef>
              <c:f>'Fig 2.1 &amp; 2.2'!$E$51:$E$64</c:f>
              <c:numCache>
                <c:formatCode>_-* #,##0_-;\-* #,##0_-;_-* "-"??_-;_-@_-</c:formatCode>
                <c:ptCount val="14"/>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numCache>
              <c:extLst xmlns:c15="http://schemas.microsoft.com/office/drawing/2012/chart"/>
            </c:numRef>
          </c:val>
          <c:extLst xmlns:c15="http://schemas.microsoft.com/office/drawing/2012/chart">
            <c:ext xmlns:c16="http://schemas.microsoft.com/office/drawing/2014/chart" uri="{C3380CC4-5D6E-409C-BE32-E72D297353CC}">
              <c16:uniqueId val="{00000002-D954-4BA4-893D-3BA9A628762D}"/>
            </c:ext>
          </c:extLst>
        </c:ser>
        <c:dLbls>
          <c:showLegendKey val="0"/>
          <c:showVal val="1"/>
          <c:showCatName val="0"/>
          <c:showSerName val="0"/>
          <c:showPercent val="0"/>
          <c:showBubbleSize val="0"/>
        </c:dLbls>
        <c:gapWidth val="50"/>
        <c:overlap val="100"/>
        <c:axId val="991727256"/>
        <c:axId val="991722664"/>
        <c:extLst>
          <c:ext xmlns:c15="http://schemas.microsoft.com/office/drawing/2012/chart" uri="{02D57815-91ED-43cb-92C2-25804820EDAC}">
            <c15:filteredBarSeries>
              <c15:ser>
                <c:idx val="0"/>
                <c:order val="0"/>
                <c:tx>
                  <c:strRef>
                    <c:extLst>
                      <c:ext uri="{02D57815-91ED-43cb-92C2-25804820EDAC}">
                        <c15:formulaRef>
                          <c15:sqref>'Fig 2.1 &amp; 2.2'!$C$50</c15:sqref>
                        </c15:formulaRef>
                      </c:ext>
                    </c:extLst>
                    <c:strCache>
                      <c:ptCount val="1"/>
                      <c:pt idx="0">
                        <c:v>England</c:v>
                      </c:pt>
                    </c:strCache>
                  </c:strRef>
                </c:tx>
                <c:spPr>
                  <a:solidFill>
                    <a:srgbClr val="0794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2.2'!$C$51:$C$64</c15:sqref>
                        </c15:formulaRef>
                      </c:ext>
                    </c:extLst>
                    <c:numCache>
                      <c:formatCode>_-* #,##0_-;\-* #,##0_-;_-* "-"??_-;_-@_-</c:formatCode>
                      <c:ptCount val="14"/>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numCache>
                  </c:numRef>
                </c:val>
                <c:extLst>
                  <c:ext xmlns:c16="http://schemas.microsoft.com/office/drawing/2014/chart" uri="{C3380CC4-5D6E-409C-BE32-E72D297353CC}">
                    <c16:uniqueId val="{00000000-D954-4BA4-893D-3BA9A628762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2.1 &amp; 2.2'!$D$50</c15:sqref>
                        </c15:formulaRef>
                      </c:ext>
                    </c:extLst>
                    <c:strCache>
                      <c:ptCount val="1"/>
                      <c:pt idx="0">
                        <c:v>Scotland</c:v>
                      </c:pt>
                    </c:strCache>
                  </c:strRef>
                </c:tx>
                <c:spPr>
                  <a:pattFill prst="pct90">
                    <a:fgClr>
                      <a:srgbClr val="2363AF"/>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2.2'!$D$51:$D$64</c15:sqref>
                        </c15:formulaRef>
                      </c:ext>
                    </c:extLst>
                    <c:numCache>
                      <c:formatCode>_-* #,##0_-;\-* #,##0_-;_-* "-"??_-;_-@_-</c:formatCode>
                      <c:ptCount val="14"/>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numCache>
                  </c:numRef>
                </c:val>
                <c:extLst xmlns:c15="http://schemas.microsoft.com/office/drawing/2012/chart">
                  <c:ext xmlns:c16="http://schemas.microsoft.com/office/drawing/2014/chart" uri="{C3380CC4-5D6E-409C-BE32-E72D297353CC}">
                    <c16:uniqueId val="{00000001-D954-4BA4-893D-3BA9A628762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2.1 &amp; 2.2'!$F$50</c15:sqref>
                        </c15:formulaRef>
                      </c:ext>
                    </c:extLst>
                    <c:strCache>
                      <c:ptCount val="1"/>
                      <c:pt idx="0">
                        <c:v>Northern Ireland</c:v>
                      </c:pt>
                    </c:strCache>
                  </c:strRef>
                </c:tx>
                <c:spPr>
                  <a:pattFill prst="pct20">
                    <a:fgClr>
                      <a:srgbClr val="FFFFFF"/>
                    </a:fgClr>
                    <a:bgClr>
                      <a:srgbClr val="9E712A"/>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2.2'!$F$51:$F$64</c15:sqref>
                        </c15:formulaRef>
                      </c:ext>
                    </c:extLst>
                    <c:numCache>
                      <c:formatCode>_-* #,##0_-;\-* #,##0_-;_-* "-"??_-;_-@_-</c:formatCode>
                      <c:ptCount val="14"/>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numCache>
                  </c:numRef>
                </c:val>
                <c:extLst xmlns:c15="http://schemas.microsoft.com/office/drawing/2012/chart">
                  <c:ext xmlns:c16="http://schemas.microsoft.com/office/drawing/2014/chart" uri="{C3380CC4-5D6E-409C-BE32-E72D297353CC}">
                    <c16:uniqueId val="{00000003-D954-4BA4-893D-3BA9A628762D}"/>
                  </c:ext>
                </c:extLst>
              </c15:ser>
            </c15:filteredBarSeries>
          </c:ext>
        </c:extLst>
      </c:barChart>
      <c:lineChart>
        <c:grouping val="standard"/>
        <c:varyColors val="0"/>
        <c:dLbls>
          <c:showLegendKey val="0"/>
          <c:showVal val="1"/>
          <c:showCatName val="0"/>
          <c:showSerName val="0"/>
          <c:showPercent val="0"/>
          <c:showBubbleSize val="0"/>
        </c:dLbls>
        <c:marker val="1"/>
        <c:smooth val="0"/>
        <c:axId val="991727256"/>
        <c:axId val="991722664"/>
        <c:extLst>
          <c:ext xmlns:c15="http://schemas.microsoft.com/office/drawing/2012/chart" uri="{02D57815-91ED-43cb-92C2-25804820EDAC}">
            <c15:filteredLineSeries>
              <c15:ser>
                <c:idx val="4"/>
                <c:order val="4"/>
                <c:tx>
                  <c:strRef>
                    <c:extLst>
                      <c:ext uri="{02D57815-91ED-43cb-92C2-25804820EDAC}">
                        <c15:formulaRef>
                          <c15:sqref>'Fig 2.1 &amp; 2.2'!$G$50</c15:sqref>
                        </c15:formulaRef>
                      </c:ext>
                    </c:extLst>
                    <c:strCache>
                      <c:ptCount val="1"/>
                      <c:pt idx="0">
                        <c:v>RO generation (TWh)</c:v>
                      </c:pt>
                    </c:strCache>
                  </c:strRef>
                </c:tx>
                <c:spPr>
                  <a:ln w="28575" cap="rnd">
                    <a:solidFill>
                      <a:srgbClr val="E86E1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2.2'!$G$51:$G$64</c15:sqref>
                        </c15:formulaRef>
                      </c:ext>
                    </c:extLst>
                    <c:numCache>
                      <c:formatCode>_-* #,##0_-;\-* #,##0_-;_-* "-"??_-;_-@_-</c:formatCode>
                      <c:ptCount val="14"/>
                      <c:pt idx="0">
                        <c:v>16164420</c:v>
                      </c:pt>
                      <c:pt idx="1">
                        <c:v>19049754</c:v>
                      </c:pt>
                      <c:pt idx="2">
                        <c:v>20466190.999997403</c:v>
                      </c:pt>
                      <c:pt idx="3">
                        <c:v>23289739.416663691</c:v>
                      </c:pt>
                      <c:pt idx="4">
                        <c:v>31266240.899996206</c:v>
                      </c:pt>
                      <c:pt idx="5">
                        <c:v>35098127.783327565</c:v>
                      </c:pt>
                      <c:pt idx="6">
                        <c:v>49733554.545935087</c:v>
                      </c:pt>
                      <c:pt idx="7">
                        <c:v>55877518.95800291</c:v>
                      </c:pt>
                      <c:pt idx="8">
                        <c:v>69180692.447682679</c:v>
                      </c:pt>
                      <c:pt idx="9">
                        <c:v>65232940.377441831</c:v>
                      </c:pt>
                      <c:pt idx="10">
                        <c:v>75161322.997715786</c:v>
                      </c:pt>
                      <c:pt idx="11">
                        <c:v>79102225.020451128</c:v>
                      </c:pt>
                      <c:pt idx="12">
                        <c:v>84920897.264358833</c:v>
                      </c:pt>
                      <c:pt idx="13">
                        <c:v>80348926.404663816</c:v>
                      </c:pt>
                    </c:numCache>
                  </c:numRef>
                </c:val>
                <c:smooth val="0"/>
                <c:extLst>
                  <c:ext xmlns:c16="http://schemas.microsoft.com/office/drawing/2014/chart" uri="{C3380CC4-5D6E-409C-BE32-E72D297353CC}">
                    <c16:uniqueId val="{00000004-D954-4BA4-893D-3BA9A628762D}"/>
                  </c:ext>
                </c:extLst>
              </c15:ser>
            </c15:filteredLineSeries>
          </c:ext>
        </c:extLst>
      </c:lineChart>
      <c:scatterChart>
        <c:scatterStyle val="lineMarker"/>
        <c:varyColors val="0"/>
        <c:dLbls>
          <c:showLegendKey val="0"/>
          <c:showVal val="1"/>
          <c:showCatName val="0"/>
          <c:showSerName val="0"/>
          <c:showPercent val="0"/>
          <c:showBubbleSize val="0"/>
        </c:dLbls>
        <c:axId val="991727256"/>
        <c:axId val="991722664"/>
        <c:extLst>
          <c:ext xmlns:c15="http://schemas.microsoft.com/office/drawing/2012/chart" uri="{02D57815-91ED-43cb-92C2-25804820EDAC}">
            <c15:filteredScatterSeries>
              <c15:ser>
                <c:idx val="5"/>
                <c:order val="5"/>
                <c:tx>
                  <c:strRef>
                    <c:extLst>
                      <c:ext uri="{02D57815-91ED-43cb-92C2-25804820EDAC}">
                        <c15:formulaRef>
                          <c15:sqref>'Fig 2.1 &amp; 2.2'!$H$50</c15:sqref>
                        </c15:formulaRef>
                      </c:ext>
                    </c:extLst>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xVal>
                <c:yVal>
                  <c:numRef>
                    <c:extLst>
                      <c:ext uri="{02D57815-91ED-43cb-92C2-25804820EDAC}">
                        <c15:formulaRef>
                          <c15:sqref>'Fig 2.1 &amp; 2.2'!$H$51:$H$64</c15:sqref>
                        </c15:formulaRef>
                      </c:ext>
                    </c:extLst>
                    <c:numCache>
                      <c:formatCode>_-* #,##0_-;\-* #,##0_-;_-* "-"??_-;_-@_-</c:formatCode>
                      <c:ptCount val="14"/>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numCache>
                  </c:numRef>
                </c:yVal>
                <c:smooth val="0"/>
                <c:extLst>
                  <c:ext xmlns:c16="http://schemas.microsoft.com/office/drawing/2014/chart" uri="{C3380CC4-5D6E-409C-BE32-E72D297353CC}">
                    <c16:uniqueId val="{00000005-D954-4BA4-893D-3BA9A628762D}"/>
                  </c:ext>
                </c:extLst>
              </c15:ser>
            </c15:filteredScatterSeries>
          </c:ext>
        </c:extLst>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0934543535092"/>
          <c:y val="6.5967016491754127E-2"/>
          <c:w val="0.85329968422729385"/>
          <c:h val="0.68179405889930178"/>
        </c:manualLayout>
      </c:layout>
      <c:barChart>
        <c:barDir val="col"/>
        <c:grouping val="clustered"/>
        <c:varyColors val="0"/>
        <c:ser>
          <c:idx val="0"/>
          <c:order val="0"/>
          <c:tx>
            <c:strRef>
              <c:f>'Fig 4.6'!$C$26</c:f>
              <c:strCache>
                <c:ptCount val="1"/>
                <c:pt idx="0">
                  <c:v>Total redistributed</c:v>
                </c:pt>
              </c:strCache>
            </c:strRef>
          </c:tx>
          <c:spPr>
            <a:solidFill>
              <a:srgbClr val="91AE3C"/>
            </a:solidFill>
            <a:ln w="3175" cmpd="sng">
              <a:solidFill>
                <a:schemeClr val="tx1"/>
              </a:solidFill>
            </a:ln>
            <a:effectLst/>
          </c:spPr>
          <c:invertIfNegative val="0"/>
          <c:dLbls>
            <c:dLbl>
              <c:idx val="0"/>
              <c:layout>
                <c:manualLayout>
                  <c:x val="0"/>
                  <c:y val="1.6228194908699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C2-4245-97D9-89359361F5FC}"/>
                </c:ext>
              </c:extLst>
            </c:dLbl>
            <c:dLbl>
              <c:idx val="9"/>
              <c:layout>
                <c:manualLayout>
                  <c:x val="0"/>
                  <c:y val="0.1150773696915240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C2-4245-97D9-89359361F5FC}"/>
                </c:ext>
              </c:extLst>
            </c:dLbl>
            <c:dLbl>
              <c:idx val="11"/>
              <c:layout>
                <c:manualLayout>
                  <c:x val="7.2721624544025348E-17"/>
                  <c:y val="1.90133801549454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C2-4245-97D9-89359361F5FC}"/>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4.6'!$B$27:$B$45</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'Fig 4.6'!$C$27:$C$45</c:f>
              <c:numCache>
                <c:formatCode>"£"#,##0</c:formatCode>
                <c:ptCount val="19"/>
                <c:pt idx="0">
                  <c:v>90519054</c:v>
                </c:pt>
                <c:pt idx="1">
                  <c:v>174955257</c:v>
                </c:pt>
                <c:pt idx="2">
                  <c:v>153838306</c:v>
                </c:pt>
                <c:pt idx="3">
                  <c:v>139654394</c:v>
                </c:pt>
                <c:pt idx="4">
                  <c:v>234179269</c:v>
                </c:pt>
                <c:pt idx="5">
                  <c:v>307180739</c:v>
                </c:pt>
                <c:pt idx="6">
                  <c:v>352651576</c:v>
                </c:pt>
                <c:pt idx="7">
                  <c:v>323306752</c:v>
                </c:pt>
                <c:pt idx="8">
                  <c:v>357619838</c:v>
                </c:pt>
                <c:pt idx="9">
                  <c:v>123116772</c:v>
                </c:pt>
                <c:pt idx="10">
                  <c:v>164420029</c:v>
                </c:pt>
                <c:pt idx="11">
                  <c:v>42372844</c:v>
                </c:pt>
                <c:pt idx="12">
                  <c:v>24714120</c:v>
                </c:pt>
                <c:pt idx="13">
                  <c:v>0</c:v>
                </c:pt>
                <c:pt idx="14">
                  <c:v>459957270</c:v>
                </c:pt>
                <c:pt idx="15">
                  <c:v>604116946</c:v>
                </c:pt>
                <c:pt idx="16">
                  <c:v>841941647</c:v>
                </c:pt>
                <c:pt idx="17">
                  <c:v>654596272</c:v>
                </c:pt>
                <c:pt idx="18">
                  <c:v>465872811</c:v>
                </c:pt>
              </c:numCache>
            </c:numRef>
          </c:val>
          <c:extLst>
            <c:ext xmlns:c16="http://schemas.microsoft.com/office/drawing/2014/chart" uri="{C3380CC4-5D6E-409C-BE32-E72D297353CC}">
              <c16:uniqueId val="{00000007-D9AD-47FC-BB4E-F8CA55E366ED}"/>
            </c:ext>
          </c:extLst>
        </c:ser>
        <c:dLbls>
          <c:dLblPos val="outEnd"/>
          <c:showLegendKey val="0"/>
          <c:showVal val="1"/>
          <c:showCatName val="0"/>
          <c:showSerName val="0"/>
          <c:showPercent val="0"/>
          <c:showBubbleSize val="0"/>
        </c:dLbls>
        <c:gapWidth val="50"/>
        <c:overlap val="-27"/>
        <c:axId val="229443695"/>
        <c:axId val="229443279"/>
      </c:barChart>
      <c:catAx>
        <c:axId val="229443695"/>
        <c:scaling>
          <c:orientation val="minMax"/>
        </c:scaling>
        <c:delete val="0"/>
        <c:axPos val="b"/>
        <c:numFmt formatCode="General" sourceLinked="1"/>
        <c:majorTickMark val="none"/>
        <c:minorTickMark val="none"/>
        <c:tickLblPos val="nextTo"/>
        <c:spPr>
          <a:noFill/>
          <a:ln w="6350"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29443279"/>
        <c:crosses val="autoZero"/>
        <c:auto val="1"/>
        <c:lblAlgn val="ctr"/>
        <c:lblOffset val="100"/>
        <c:noMultiLvlLbl val="0"/>
      </c:catAx>
      <c:valAx>
        <c:axId val="229443279"/>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a:t>Amount redistributed (£m)</a:t>
                </a:r>
              </a:p>
            </c:rich>
          </c:tx>
          <c:layout>
            <c:manualLayout>
              <c:xMode val="edge"/>
              <c:yMode val="edge"/>
              <c:x val="1.7607061314876299E-2"/>
              <c:y val="6.98250646750995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none"/>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229443695"/>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 4.7'!$C$44</c:f>
              <c:strCache>
                <c:ptCount val="1"/>
                <c:pt idx="0">
                  <c:v>Good</c:v>
                </c:pt>
              </c:strCache>
            </c:strRef>
          </c:tx>
          <c:spPr>
            <a:solidFill>
              <a:srgbClr val="079448"/>
            </a:solidFill>
            <a:ln w="3175">
              <a:solidFill>
                <a:schemeClr val="tx1"/>
              </a:solidFill>
            </a:ln>
            <a:effectLst/>
          </c:spPr>
          <c:invertIfNegative val="0"/>
          <c:dLbls>
            <c:dLbl>
              <c:idx val="0"/>
              <c:numFmt formatCode="0.0%" sourceLinked="0"/>
              <c:spPr>
                <a:solidFill>
                  <a:srgbClr val="079448"/>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7.8153320825443878E-2"/>
                      <c:h val="8.510425354462052E-2"/>
                    </c:manualLayout>
                  </c15:layout>
                </c:ext>
                <c:ext xmlns:c16="http://schemas.microsoft.com/office/drawing/2014/chart" uri="{C3380CC4-5D6E-409C-BE32-E72D297353CC}">
                  <c16:uniqueId val="{00000001-E2BA-4DCB-8D00-565D95E9BB1A}"/>
                </c:ext>
              </c:extLst>
            </c:dLbl>
            <c:dLbl>
              <c:idx val="1"/>
              <c:numFmt formatCode="0.0%" sourceLinked="0"/>
              <c:spPr>
                <a:solidFill>
                  <a:srgbClr val="079448"/>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6.5958197201322025E-2"/>
                      <c:h val="8.8440366972477064E-2"/>
                    </c:manualLayout>
                  </c15:layout>
                </c:ext>
                <c:ext xmlns:c16="http://schemas.microsoft.com/office/drawing/2014/chart" uri="{C3380CC4-5D6E-409C-BE32-E72D297353CC}">
                  <c16:uniqueId val="{00000002-E2BA-4DCB-8D00-565D95E9BB1A}"/>
                </c:ext>
              </c:extLst>
            </c:dLbl>
            <c:dLbl>
              <c:idx val="2"/>
              <c:numFmt formatCode="0.0%" sourceLinked="0"/>
              <c:spPr>
                <a:solidFill>
                  <a:srgbClr val="079448"/>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8.1637641860907273E-2"/>
                      <c:h val="8.8440366972477064E-2"/>
                    </c:manualLayout>
                  </c15:layout>
                </c:ext>
                <c:ext xmlns:c16="http://schemas.microsoft.com/office/drawing/2014/chart" uri="{C3380CC4-5D6E-409C-BE32-E72D297353CC}">
                  <c16:uniqueId val="{00000003-E2BA-4DCB-8D00-565D95E9BB1A}"/>
                </c:ext>
              </c:extLst>
            </c:dLbl>
            <c:dLbl>
              <c:idx val="3"/>
              <c:numFmt formatCode="0.0%" sourceLinked="0"/>
              <c:spPr>
                <a:solidFill>
                  <a:srgbClr val="079448"/>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6.8754296243284621E-2"/>
                      <c:h val="0.10845704753961635"/>
                    </c:manualLayout>
                  </c15:layout>
                </c:ext>
                <c:ext xmlns:c16="http://schemas.microsoft.com/office/drawing/2014/chart" uri="{C3380CC4-5D6E-409C-BE32-E72D297353CC}">
                  <c16:uniqueId val="{00000004-E2BA-4DCB-8D00-565D95E9BB1A}"/>
                </c:ext>
              </c:extLst>
            </c:dLbl>
            <c:dLbl>
              <c:idx val="4"/>
              <c:numFmt formatCode="0.0%" sourceLinked="0"/>
              <c:spPr>
                <a:solidFill>
                  <a:srgbClr val="079448"/>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7.3980777796479699E-2"/>
                      <c:h val="0.10178482068390324"/>
                    </c:manualLayout>
                  </c15:layout>
                </c:ext>
                <c:ext xmlns:c16="http://schemas.microsoft.com/office/drawing/2014/chart" uri="{C3380CC4-5D6E-409C-BE32-E72D297353CC}">
                  <c16:uniqueId val="{00000005-E2BA-4DCB-8D00-565D95E9BB1A}"/>
                </c:ext>
              </c:extLst>
            </c:dLbl>
            <c:dLbl>
              <c:idx val="5"/>
              <c:numFmt formatCode="0.0%" sourceLinked="0"/>
              <c:spPr>
                <a:solidFill>
                  <a:srgbClr val="079448"/>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7.0496456761016318E-2"/>
                      <c:h val="9.5112593828190137E-2"/>
                    </c:manualLayout>
                  </c15:layout>
                </c:ext>
                <c:ext xmlns:c16="http://schemas.microsoft.com/office/drawing/2014/chart" uri="{C3380CC4-5D6E-409C-BE32-E72D297353CC}">
                  <c16:uniqueId val="{00000006-E2BA-4DCB-8D00-565D95E9BB1A}"/>
                </c:ext>
              </c:extLst>
            </c:dLbl>
            <c:numFmt formatCode="0.0%" sourceLinked="0"/>
            <c:spPr>
              <a:solidFill>
                <a:srgbClr val="079448"/>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'Fig 4.7'!$B$45:$B$50</c:f>
              <c:strCache>
                <c:ptCount val="6"/>
                <c:pt idx="0">
                  <c:v>2016-17</c:v>
                </c:pt>
                <c:pt idx="1">
                  <c:v>2017-18</c:v>
                </c:pt>
                <c:pt idx="2">
                  <c:v>2018-19</c:v>
                </c:pt>
                <c:pt idx="3">
                  <c:v>2019-20</c:v>
                </c:pt>
                <c:pt idx="4">
                  <c:v>2020-21</c:v>
                </c:pt>
                <c:pt idx="5">
                  <c:v>2021-22</c:v>
                </c:pt>
              </c:strCache>
            </c:strRef>
          </c:cat>
          <c:val>
            <c:numRef>
              <c:f>'Fig 4.7'!$C$45:$C$50</c:f>
              <c:numCache>
                <c:formatCode>0.0%</c:formatCode>
                <c:ptCount val="6"/>
                <c:pt idx="0">
                  <c:v>0.2857142857142857</c:v>
                </c:pt>
                <c:pt idx="1">
                  <c:v>0.25</c:v>
                </c:pt>
                <c:pt idx="2">
                  <c:v>0.75</c:v>
                </c:pt>
                <c:pt idx="3">
                  <c:v>0.5</c:v>
                </c:pt>
                <c:pt idx="4">
                  <c:v>0.75</c:v>
                </c:pt>
                <c:pt idx="5">
                  <c:v>0.75</c:v>
                </c:pt>
              </c:numCache>
            </c:numRef>
          </c:val>
          <c:extLst>
            <c:ext xmlns:c16="http://schemas.microsoft.com/office/drawing/2014/chart" uri="{C3380CC4-5D6E-409C-BE32-E72D297353CC}">
              <c16:uniqueId val="{00000000-C9CA-4D24-95A3-0B5683CD45A1}"/>
            </c:ext>
          </c:extLst>
        </c:ser>
        <c:ser>
          <c:idx val="1"/>
          <c:order val="1"/>
          <c:tx>
            <c:strRef>
              <c:f>'Fig 4.7'!$D$44</c:f>
              <c:strCache>
                <c:ptCount val="1"/>
                <c:pt idx="0">
                  <c:v>Satisfactory</c:v>
                </c:pt>
              </c:strCache>
            </c:strRef>
          </c:tx>
          <c:spPr>
            <a:solidFill>
              <a:srgbClr val="2363AF"/>
            </a:solidFill>
            <a:ln w="3175">
              <a:solidFill>
                <a:schemeClr val="tx1"/>
              </a:solidFill>
            </a:ln>
            <a:effectLst/>
          </c:spPr>
          <c:invertIfNegative val="0"/>
          <c:dLbls>
            <c:dLbl>
              <c:idx val="0"/>
              <c:spPr>
                <a:solidFill>
                  <a:srgbClr val="2363AF"/>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9.8353740617539639E-2"/>
                      <c:h val="9.5112593828190137E-2"/>
                    </c:manualLayout>
                  </c15:layout>
                </c:ext>
                <c:ext xmlns:c16="http://schemas.microsoft.com/office/drawing/2014/chart" uri="{C3380CC4-5D6E-409C-BE32-E72D297353CC}">
                  <c16:uniqueId val="{00000007-E2BA-4DCB-8D00-565D95E9BB1A}"/>
                </c:ext>
              </c:extLst>
            </c:dLbl>
            <c:dLbl>
              <c:idx val="1"/>
              <c:spPr>
                <a:solidFill>
                  <a:srgbClr val="2363AF"/>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8.8660868026710762E-2"/>
                      <c:h val="9.5265939044600956E-2"/>
                    </c:manualLayout>
                  </c15:layout>
                </c:ext>
                <c:ext xmlns:c16="http://schemas.microsoft.com/office/drawing/2014/chart" uri="{C3380CC4-5D6E-409C-BE32-E72D297353CC}">
                  <c16:uniqueId val="{00000008-E2BA-4DCB-8D00-565D95E9BB1A}"/>
                </c:ext>
              </c:extLst>
            </c:dLbl>
            <c:dLbl>
              <c:idx val="2"/>
              <c:spPr>
                <a:solidFill>
                  <a:srgbClr val="2363AF"/>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9.3418210099446397E-2"/>
                      <c:h val="0.12845433070866141"/>
                    </c:manualLayout>
                  </c15:layout>
                </c:ext>
                <c:ext xmlns:c16="http://schemas.microsoft.com/office/drawing/2014/chart" uri="{C3380CC4-5D6E-409C-BE32-E72D297353CC}">
                  <c16:uniqueId val="{00000009-E2BA-4DCB-8D00-565D95E9BB1A}"/>
                </c:ext>
              </c:extLst>
            </c:dLbl>
            <c:dLbl>
              <c:idx val="3"/>
              <c:delete val="1"/>
              <c:extLst>
                <c:ext xmlns:c15="http://schemas.microsoft.com/office/drawing/2012/chart" uri="{CE6537A1-D6FC-4f65-9D91-7224C49458BB}"/>
                <c:ext xmlns:c16="http://schemas.microsoft.com/office/drawing/2014/chart" uri="{C3380CC4-5D6E-409C-BE32-E72D297353CC}">
                  <c16:uniqueId val="{00000001-C9CA-4D24-95A3-0B5683CD45A1}"/>
                </c:ext>
              </c:extLst>
            </c:dLbl>
            <c:dLbl>
              <c:idx val="4"/>
              <c:delete val="1"/>
              <c:extLst>
                <c:ext xmlns:c15="http://schemas.microsoft.com/office/drawing/2012/chart" uri="{CE6537A1-D6FC-4f65-9D91-7224C49458BB}">
                  <c15:layout>
                    <c:manualLayout>
                      <c:w val="9.2630674727794279E-2"/>
                      <c:h val="0.17851542952460381"/>
                    </c:manualLayout>
                  </c15:layout>
                </c:ext>
                <c:ext xmlns:c16="http://schemas.microsoft.com/office/drawing/2014/chart" uri="{C3380CC4-5D6E-409C-BE32-E72D297353CC}">
                  <c16:uniqueId val="{00000002-C9CA-4D24-95A3-0B5683CD45A1}"/>
                </c:ext>
              </c:extLst>
            </c:dLbl>
            <c:dLbl>
              <c:idx val="5"/>
              <c:spPr>
                <a:solidFill>
                  <a:srgbClr val="2363AF"/>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9.4676703892799155E-2"/>
                      <c:h val="0.1251015748031496"/>
                    </c:manualLayout>
                  </c15:layout>
                </c:ext>
                <c:ext xmlns:c16="http://schemas.microsoft.com/office/drawing/2014/chart" uri="{C3380CC4-5D6E-409C-BE32-E72D297353CC}">
                  <c16:uniqueId val="{0000000A-E2BA-4DCB-8D00-565D95E9BB1A}"/>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4.7'!$B$45:$B$50</c:f>
              <c:strCache>
                <c:ptCount val="6"/>
                <c:pt idx="0">
                  <c:v>2016-17</c:v>
                </c:pt>
                <c:pt idx="1">
                  <c:v>2017-18</c:v>
                </c:pt>
                <c:pt idx="2">
                  <c:v>2018-19</c:v>
                </c:pt>
                <c:pt idx="3">
                  <c:v>2019-20</c:v>
                </c:pt>
                <c:pt idx="4">
                  <c:v>2020-21</c:v>
                </c:pt>
                <c:pt idx="5">
                  <c:v>2021-22</c:v>
                </c:pt>
              </c:strCache>
            </c:strRef>
          </c:cat>
          <c:val>
            <c:numRef>
              <c:f>'Fig 4.7'!$D$45:$D$50</c:f>
              <c:numCache>
                <c:formatCode>0.0%</c:formatCode>
                <c:ptCount val="6"/>
                <c:pt idx="0">
                  <c:v>0.5714285714285714</c:v>
                </c:pt>
                <c:pt idx="1">
                  <c:v>0.5</c:v>
                </c:pt>
                <c:pt idx="2">
                  <c:v>0.25</c:v>
                </c:pt>
                <c:pt idx="3">
                  <c:v>0</c:v>
                </c:pt>
                <c:pt idx="4">
                  <c:v>0</c:v>
                </c:pt>
                <c:pt idx="5">
                  <c:v>0.25</c:v>
                </c:pt>
              </c:numCache>
            </c:numRef>
          </c:val>
          <c:extLst>
            <c:ext xmlns:c16="http://schemas.microsoft.com/office/drawing/2014/chart" uri="{C3380CC4-5D6E-409C-BE32-E72D297353CC}">
              <c16:uniqueId val="{00000003-C9CA-4D24-95A3-0B5683CD45A1}"/>
            </c:ext>
          </c:extLst>
        </c:ser>
        <c:ser>
          <c:idx val="2"/>
          <c:order val="2"/>
          <c:tx>
            <c:strRef>
              <c:f>'Fig 4.7'!$E$44</c:f>
              <c:strCache>
                <c:ptCount val="1"/>
                <c:pt idx="0">
                  <c:v>Weak</c:v>
                </c:pt>
              </c:strCache>
            </c:strRef>
          </c:tx>
          <c:spPr>
            <a:solidFill>
              <a:srgbClr val="9E712A"/>
            </a:solidFill>
            <a:ln w="3175">
              <a:solidFill>
                <a:schemeClr val="tx1"/>
              </a:solidFill>
            </a:ln>
            <a:effectLst/>
          </c:spPr>
          <c:invertIfNegative val="0"/>
          <c:dLbls>
            <c:dLbl>
              <c:idx val="0"/>
              <c:spPr>
                <a:solidFill>
                  <a:srgbClr val="9E712A"/>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8.3980779168259648E-2"/>
                      <c:h val="7.1759799833194318E-2"/>
                    </c:manualLayout>
                  </c15:layout>
                </c:ext>
                <c:ext xmlns:c16="http://schemas.microsoft.com/office/drawing/2014/chart" uri="{C3380CC4-5D6E-409C-BE32-E72D297353CC}">
                  <c16:uniqueId val="{0000000B-E2BA-4DCB-8D00-565D95E9BB1A}"/>
                </c:ext>
              </c:extLst>
            </c:dLbl>
            <c:dLbl>
              <c:idx val="1"/>
              <c:delete val="1"/>
              <c:extLst>
                <c:ext xmlns:c15="http://schemas.microsoft.com/office/drawing/2012/chart" uri="{CE6537A1-D6FC-4f65-9D91-7224C49458BB}"/>
                <c:ext xmlns:c16="http://schemas.microsoft.com/office/drawing/2014/chart" uri="{C3380CC4-5D6E-409C-BE32-E72D297353CC}">
                  <c16:uniqueId val="{00000004-C9CA-4D24-95A3-0B5683CD45A1}"/>
                </c:ext>
              </c:extLst>
            </c:dLbl>
            <c:dLbl>
              <c:idx val="2"/>
              <c:delete val="1"/>
              <c:extLst>
                <c:ext xmlns:c15="http://schemas.microsoft.com/office/drawing/2012/chart" uri="{CE6537A1-D6FC-4f65-9D91-7224C49458BB}"/>
                <c:ext xmlns:c16="http://schemas.microsoft.com/office/drawing/2014/chart" uri="{C3380CC4-5D6E-409C-BE32-E72D297353CC}">
                  <c16:uniqueId val="{00000005-C9CA-4D24-95A3-0B5683CD45A1}"/>
                </c:ext>
              </c:extLst>
            </c:dLbl>
            <c:dLbl>
              <c:idx val="3"/>
              <c:spPr>
                <a:solidFill>
                  <a:srgbClr val="9E712A"/>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7.3527816061869464E-2"/>
                      <c:h val="7.5095913261050862E-2"/>
                    </c:manualLayout>
                  </c15:layout>
                </c:ext>
                <c:ext xmlns:c16="http://schemas.microsoft.com/office/drawing/2014/chart" uri="{C3380CC4-5D6E-409C-BE32-E72D297353CC}">
                  <c16:uniqueId val="{0000000C-E2BA-4DCB-8D00-565D95E9BB1A}"/>
                </c:ext>
              </c:extLst>
            </c:dLbl>
            <c:dLbl>
              <c:idx val="4"/>
              <c:spPr>
                <a:solidFill>
                  <a:srgbClr val="9E712A"/>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7.3527816061869464E-2"/>
                      <c:h val="8.510425354462052E-2"/>
                    </c:manualLayout>
                  </c15:layout>
                </c:ext>
                <c:ext xmlns:c16="http://schemas.microsoft.com/office/drawing/2014/chart" uri="{C3380CC4-5D6E-409C-BE32-E72D297353CC}">
                  <c16:uniqueId val="{0000000D-E2BA-4DCB-8D00-565D95E9BB1A}"/>
                </c:ext>
              </c:extLst>
            </c:dLbl>
            <c:dLbl>
              <c:idx val="5"/>
              <c:delete val="1"/>
              <c:extLst>
                <c:ext xmlns:c15="http://schemas.microsoft.com/office/drawing/2012/chart" uri="{CE6537A1-D6FC-4f65-9D91-7224C49458BB}">
                  <c15:layout>
                    <c:manualLayout>
                      <c:w val="5.5609763725995735E-2"/>
                      <c:h val="9.8448707256046694E-2"/>
                    </c:manualLayout>
                  </c15:layout>
                </c:ext>
                <c:ext xmlns:c16="http://schemas.microsoft.com/office/drawing/2014/chart" uri="{C3380CC4-5D6E-409C-BE32-E72D297353CC}">
                  <c16:uniqueId val="{00000002-6A7E-424D-999F-4336FEDB835A}"/>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4.7'!$B$45:$B$50</c:f>
              <c:strCache>
                <c:ptCount val="6"/>
                <c:pt idx="0">
                  <c:v>2016-17</c:v>
                </c:pt>
                <c:pt idx="1">
                  <c:v>2017-18</c:v>
                </c:pt>
                <c:pt idx="2">
                  <c:v>2018-19</c:v>
                </c:pt>
                <c:pt idx="3">
                  <c:v>2019-20</c:v>
                </c:pt>
                <c:pt idx="4">
                  <c:v>2020-21</c:v>
                </c:pt>
                <c:pt idx="5">
                  <c:v>2021-22</c:v>
                </c:pt>
              </c:strCache>
            </c:strRef>
          </c:cat>
          <c:val>
            <c:numRef>
              <c:f>'Fig 4.7'!$E$45:$E$50</c:f>
              <c:numCache>
                <c:formatCode>0.0%</c:formatCode>
                <c:ptCount val="6"/>
                <c:pt idx="0">
                  <c:v>0.14285714285714285</c:v>
                </c:pt>
                <c:pt idx="1">
                  <c:v>0</c:v>
                </c:pt>
                <c:pt idx="2">
                  <c:v>0</c:v>
                </c:pt>
                <c:pt idx="3">
                  <c:v>0.25</c:v>
                </c:pt>
                <c:pt idx="4">
                  <c:v>0.25</c:v>
                </c:pt>
                <c:pt idx="5">
                  <c:v>0</c:v>
                </c:pt>
              </c:numCache>
            </c:numRef>
          </c:val>
          <c:extLst>
            <c:ext xmlns:c16="http://schemas.microsoft.com/office/drawing/2014/chart" uri="{C3380CC4-5D6E-409C-BE32-E72D297353CC}">
              <c16:uniqueId val="{00000006-C9CA-4D24-95A3-0B5683CD45A1}"/>
            </c:ext>
          </c:extLst>
        </c:ser>
        <c:ser>
          <c:idx val="3"/>
          <c:order val="3"/>
          <c:tx>
            <c:strRef>
              <c:f>'Fig 4.7'!$F$44</c:f>
              <c:strCache>
                <c:ptCount val="1"/>
                <c:pt idx="0">
                  <c:v>Unsatisfactory</c:v>
                </c:pt>
              </c:strCache>
            </c:strRef>
          </c:tx>
          <c:spPr>
            <a:solidFill>
              <a:srgbClr val="CD1F45"/>
            </a:solidFill>
            <a:ln w="3175">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C9CA-4D24-95A3-0B5683CD45A1}"/>
                </c:ext>
              </c:extLst>
            </c:dLbl>
            <c:dLbl>
              <c:idx val="1"/>
              <c:spPr>
                <a:solidFill>
                  <a:srgbClr val="CD1F45"/>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9.9834439879618084E-2"/>
                      <c:h val="0.11846538782318598"/>
                    </c:manualLayout>
                  </c15:layout>
                </c:ext>
                <c:ext xmlns:c16="http://schemas.microsoft.com/office/drawing/2014/chart" uri="{C3380CC4-5D6E-409C-BE32-E72D297353CC}">
                  <c16:uniqueId val="{0000000F-E2BA-4DCB-8D00-565D95E9BB1A}"/>
                </c:ext>
              </c:extLst>
            </c:dLbl>
            <c:dLbl>
              <c:idx val="2"/>
              <c:delete val="1"/>
              <c:extLst>
                <c:ext xmlns:c15="http://schemas.microsoft.com/office/drawing/2012/chart" uri="{CE6537A1-D6FC-4f65-9D91-7224C49458BB}"/>
                <c:ext xmlns:c16="http://schemas.microsoft.com/office/drawing/2014/chart" uri="{C3380CC4-5D6E-409C-BE32-E72D297353CC}">
                  <c16:uniqueId val="{00000008-C9CA-4D24-95A3-0B5683CD45A1}"/>
                </c:ext>
              </c:extLst>
            </c:dLbl>
            <c:dLbl>
              <c:idx val="3"/>
              <c:spPr>
                <a:solidFill>
                  <a:srgbClr val="CD1F45"/>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9.6350118844154675E-2"/>
                      <c:h val="7.8432026688907419E-2"/>
                    </c:manualLayout>
                  </c15:layout>
                </c:ext>
                <c:ext xmlns:c16="http://schemas.microsoft.com/office/drawing/2014/chart" uri="{C3380CC4-5D6E-409C-BE32-E72D297353CC}">
                  <c16:uniqueId val="{0000000E-E2BA-4DCB-8D00-565D95E9BB1A}"/>
                </c:ext>
              </c:extLst>
            </c:dLbl>
            <c:dLbl>
              <c:idx val="4"/>
              <c:delete val="1"/>
              <c:extLst>
                <c:ext xmlns:c15="http://schemas.microsoft.com/office/drawing/2012/chart" uri="{CE6537A1-D6FC-4f65-9D91-7224C49458BB}"/>
                <c:ext xmlns:c16="http://schemas.microsoft.com/office/drawing/2014/chart" uri="{C3380CC4-5D6E-409C-BE32-E72D297353CC}">
                  <c16:uniqueId val="{00000009-C9CA-4D24-95A3-0B5683CD45A1}"/>
                </c:ext>
              </c:extLst>
            </c:dLbl>
            <c:dLbl>
              <c:idx val="5"/>
              <c:delete val="1"/>
              <c:extLst>
                <c:ext xmlns:c15="http://schemas.microsoft.com/office/drawing/2012/chart" uri="{CE6537A1-D6FC-4f65-9D91-7224C49458BB}"/>
                <c:ext xmlns:c16="http://schemas.microsoft.com/office/drawing/2014/chart" uri="{C3380CC4-5D6E-409C-BE32-E72D297353CC}">
                  <c16:uniqueId val="{00000001-6A7E-424D-999F-4336FEDB835A}"/>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4.7'!$B$45:$B$50</c:f>
              <c:strCache>
                <c:ptCount val="6"/>
                <c:pt idx="0">
                  <c:v>2016-17</c:v>
                </c:pt>
                <c:pt idx="1">
                  <c:v>2017-18</c:v>
                </c:pt>
                <c:pt idx="2">
                  <c:v>2018-19</c:v>
                </c:pt>
                <c:pt idx="3">
                  <c:v>2019-20</c:v>
                </c:pt>
                <c:pt idx="4">
                  <c:v>2020-21</c:v>
                </c:pt>
                <c:pt idx="5">
                  <c:v>2021-22</c:v>
                </c:pt>
              </c:strCache>
            </c:strRef>
          </c:cat>
          <c:val>
            <c:numRef>
              <c:f>'Fig 4.7'!$F$45:$F$50</c:f>
              <c:numCache>
                <c:formatCode>0.0%</c:formatCode>
                <c:ptCount val="6"/>
                <c:pt idx="0">
                  <c:v>0</c:v>
                </c:pt>
                <c:pt idx="1">
                  <c:v>0.25</c:v>
                </c:pt>
                <c:pt idx="2">
                  <c:v>0</c:v>
                </c:pt>
                <c:pt idx="3">
                  <c:v>0.25</c:v>
                </c:pt>
                <c:pt idx="4">
                  <c:v>0</c:v>
                </c:pt>
                <c:pt idx="5">
                  <c:v>0</c:v>
                </c:pt>
              </c:numCache>
            </c:numRef>
          </c:val>
          <c:extLst>
            <c:ext xmlns:c16="http://schemas.microsoft.com/office/drawing/2014/chart" uri="{C3380CC4-5D6E-409C-BE32-E72D297353CC}">
              <c16:uniqueId val="{0000000A-C9CA-4D24-95A3-0B5683CD45A1}"/>
            </c:ext>
          </c:extLst>
        </c:ser>
        <c:dLbls>
          <c:showLegendKey val="0"/>
          <c:showVal val="0"/>
          <c:showCatName val="0"/>
          <c:showSerName val="0"/>
          <c:showPercent val="0"/>
          <c:showBubbleSize val="0"/>
        </c:dLbls>
        <c:gapWidth val="50"/>
        <c:overlap val="100"/>
        <c:axId val="597321440"/>
        <c:axId val="597314784"/>
      </c:barChart>
      <c:catAx>
        <c:axId val="5973214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597314784"/>
        <c:crosses val="autoZero"/>
        <c:auto val="1"/>
        <c:lblAlgn val="ctr"/>
        <c:lblOffset val="100"/>
        <c:noMultiLvlLbl val="0"/>
      </c:catAx>
      <c:valAx>
        <c:axId val="59731478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Percentage of audits</a:t>
                </a:r>
              </a:p>
            </c:rich>
          </c:tx>
          <c:layout>
            <c:manualLayout>
              <c:xMode val="edge"/>
              <c:yMode val="edge"/>
              <c:x val="1.2450980392156863E-2"/>
              <c:y val="3.364222222222219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597321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a) England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470167591987505"/>
          <c:y val="0.13405620119320885"/>
          <c:w val="0.86598243115607898"/>
          <c:h val="0.60072967723559112"/>
        </c:manualLayout>
      </c:layout>
      <c:barChart>
        <c:barDir val="col"/>
        <c:grouping val="clustered"/>
        <c:varyColors val="0"/>
        <c:ser>
          <c:idx val="0"/>
          <c:order val="0"/>
          <c:tx>
            <c:strRef>
              <c:f>'Fig 5.1'!$B$30</c:f>
              <c:strCache>
                <c:ptCount val="1"/>
                <c:pt idx="0">
                  <c:v>England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2-C03C-4287-B604-23AB70A5BC6C}"/>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C03C-4287-B604-23AB70A5BC6C}"/>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4-C03C-4287-B604-23AB70A5BC6C}"/>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5-C03C-4287-B604-23AB70A5BC6C}"/>
              </c:ext>
            </c:extLst>
          </c:dPt>
          <c:dLbls>
            <c:dLbl>
              <c:idx val="0"/>
              <c:layout>
                <c:manualLayout>
                  <c:x val="-3.318122224991709E-3"/>
                  <c:y val="3.2201688123718411E-3"/>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C-4287-B604-23AB70A5BC6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5.1'!$C$29:$F$29</c:f>
              <c:strCache>
                <c:ptCount val="4"/>
                <c:pt idx="0">
                  <c:v>Good</c:v>
                </c:pt>
                <c:pt idx="1">
                  <c:v>Satisfactory</c:v>
                </c:pt>
                <c:pt idx="2">
                  <c:v>Weak</c:v>
                </c:pt>
                <c:pt idx="3">
                  <c:v>Unsatisfactory</c:v>
                </c:pt>
              </c:strCache>
            </c:strRef>
          </c:cat>
          <c:val>
            <c:numRef>
              <c:f>'Fig 5.1'!$C$30:$F$30</c:f>
              <c:numCache>
                <c:formatCode>General</c:formatCode>
                <c:ptCount val="4"/>
                <c:pt idx="0">
                  <c:v>2</c:v>
                </c:pt>
                <c:pt idx="1">
                  <c:v>14</c:v>
                </c:pt>
                <c:pt idx="2">
                  <c:v>24</c:v>
                </c:pt>
                <c:pt idx="3">
                  <c:v>5</c:v>
                </c:pt>
              </c:numCache>
            </c:numRef>
          </c:val>
          <c:extLst>
            <c:ext xmlns:c16="http://schemas.microsoft.com/office/drawing/2014/chart" uri="{C3380CC4-5D6E-409C-BE32-E72D297353CC}">
              <c16:uniqueId val="{00000000-C03C-4287-B604-23AB70A5BC6C}"/>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06025082913865E-3"/>
              <c:y val="0.2454288037881610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b) Scotland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0253358779590753"/>
          <c:y val="0.13111127164150352"/>
          <c:w val="0.862153410598956"/>
          <c:h val="0.60462070681531777"/>
        </c:manualLayout>
      </c:layout>
      <c:barChart>
        <c:barDir val="col"/>
        <c:grouping val="clustered"/>
        <c:varyColors val="0"/>
        <c:ser>
          <c:idx val="0"/>
          <c:order val="0"/>
          <c:tx>
            <c:strRef>
              <c:f>'Fig 5.1'!$B$31</c:f>
              <c:strCache>
                <c:ptCount val="1"/>
                <c:pt idx="0">
                  <c:v>Scotland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8B1D-43D7-8909-B20A4AF18742}"/>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8B1D-43D7-8909-B20A4AF1874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8B1D-43D7-8909-B20A4AF18742}"/>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8B1D-43D7-8909-B20A4AF18742}"/>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8B1D-43D7-8909-B20A4AF1874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5.1'!$C$29:$F$29</c:f>
              <c:strCache>
                <c:ptCount val="4"/>
                <c:pt idx="0">
                  <c:v>Good</c:v>
                </c:pt>
                <c:pt idx="1">
                  <c:v>Satisfactory</c:v>
                </c:pt>
                <c:pt idx="2">
                  <c:v>Weak</c:v>
                </c:pt>
                <c:pt idx="3">
                  <c:v>Unsatisfactory</c:v>
                </c:pt>
              </c:strCache>
            </c:strRef>
          </c:cat>
          <c:val>
            <c:numRef>
              <c:f>'Fig 5.1'!$C$31:$F$31</c:f>
              <c:numCache>
                <c:formatCode>General</c:formatCode>
                <c:ptCount val="4"/>
                <c:pt idx="0">
                  <c:v>0</c:v>
                </c:pt>
                <c:pt idx="1">
                  <c:v>4</c:v>
                </c:pt>
                <c:pt idx="2">
                  <c:v>6</c:v>
                </c:pt>
                <c:pt idx="3">
                  <c:v>1</c:v>
                </c:pt>
              </c:numCache>
            </c:numRef>
          </c:val>
          <c:extLst>
            <c:ext xmlns:c16="http://schemas.microsoft.com/office/drawing/2014/chart" uri="{C3380CC4-5D6E-409C-BE32-E72D297353CC}">
              <c16:uniqueId val="{00000008-8B1D-43D7-8909-B20A4AF18742}"/>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2.94015228294483E-3"/>
              <c:y val="0.202809923988859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c) Wales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2984901586476044"/>
          <c:y val="0.12913674513384091"/>
          <c:w val="0.83574909919760132"/>
          <c:h val="0.61057509109669894"/>
        </c:manualLayout>
      </c:layout>
      <c:barChart>
        <c:barDir val="col"/>
        <c:grouping val="clustered"/>
        <c:varyColors val="0"/>
        <c:ser>
          <c:idx val="0"/>
          <c:order val="0"/>
          <c:tx>
            <c:strRef>
              <c:f>'Fig 5.1'!$B$32</c:f>
              <c:strCache>
                <c:ptCount val="1"/>
                <c:pt idx="0">
                  <c:v>Wales</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08AD-488A-942D-5C685C866ECF}"/>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08AD-488A-942D-5C685C866ECF}"/>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08AD-488A-942D-5C685C866ECF}"/>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08AD-488A-942D-5C685C866ECF}"/>
              </c:ext>
            </c:extLst>
          </c:dPt>
          <c:dLbls>
            <c:dLbl>
              <c:idx val="1"/>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08AD-488A-942D-5C685C866EC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5.1'!$C$29:$F$29</c:f>
              <c:strCache>
                <c:ptCount val="4"/>
                <c:pt idx="0">
                  <c:v>Good</c:v>
                </c:pt>
                <c:pt idx="1">
                  <c:v>Satisfactory</c:v>
                </c:pt>
                <c:pt idx="2">
                  <c:v>Weak</c:v>
                </c:pt>
                <c:pt idx="3">
                  <c:v>Unsatisfactory</c:v>
                </c:pt>
              </c:strCache>
            </c:strRef>
          </c:cat>
          <c:val>
            <c:numRef>
              <c:f>'Fig 5.1'!$C$32:$F$32</c:f>
              <c:numCache>
                <c:formatCode>General</c:formatCode>
                <c:ptCount val="4"/>
                <c:pt idx="0">
                  <c:v>1</c:v>
                </c:pt>
                <c:pt idx="1">
                  <c:v>0</c:v>
                </c:pt>
                <c:pt idx="2">
                  <c:v>2</c:v>
                </c:pt>
                <c:pt idx="3">
                  <c:v>1</c:v>
                </c:pt>
              </c:numCache>
            </c:numRef>
          </c:val>
          <c:extLst>
            <c:ext xmlns:c16="http://schemas.microsoft.com/office/drawing/2014/chart" uri="{C3380CC4-5D6E-409C-BE32-E72D297353CC}">
              <c16:uniqueId val="{00000008-08AD-488A-942D-5C685C866ECF}"/>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038209404661818E-3"/>
              <c:y val="0.279582875856555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200"/>
              <a:t>d)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 5.1'!$B$33</c:f>
              <c:strCache>
                <c:ptCount val="1"/>
                <c:pt idx="0">
                  <c:v>Northern Ireland</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49B5-4261-830A-9FB32C4BDD13}"/>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49B5-4261-830A-9FB32C4BDD13}"/>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49B5-4261-830A-9FB32C4BDD13}"/>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49B5-4261-830A-9FB32C4BDD13}"/>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49B5-4261-830A-9FB32C4BDD1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5.1'!$C$29:$F$29</c:f>
              <c:strCache>
                <c:ptCount val="4"/>
                <c:pt idx="0">
                  <c:v>Good</c:v>
                </c:pt>
                <c:pt idx="1">
                  <c:v>Satisfactory</c:v>
                </c:pt>
                <c:pt idx="2">
                  <c:v>Weak</c:v>
                </c:pt>
                <c:pt idx="3">
                  <c:v>Unsatisfactory</c:v>
                </c:pt>
              </c:strCache>
            </c:strRef>
          </c:cat>
          <c:val>
            <c:numRef>
              <c:f>'Fig 5.1'!$C$33:$F$33</c:f>
              <c:numCache>
                <c:formatCode>General</c:formatCode>
                <c:ptCount val="4"/>
                <c:pt idx="0">
                  <c:v>0</c:v>
                </c:pt>
                <c:pt idx="1">
                  <c:v>9</c:v>
                </c:pt>
                <c:pt idx="2">
                  <c:v>12</c:v>
                </c:pt>
                <c:pt idx="3">
                  <c:v>2</c:v>
                </c:pt>
              </c:numCache>
            </c:numRef>
          </c:val>
          <c:extLst>
            <c:ext xmlns:c16="http://schemas.microsoft.com/office/drawing/2014/chart" uri="{C3380CC4-5D6E-409C-BE32-E72D297353CC}">
              <c16:uniqueId val="{00000008-49B5-4261-830A-9FB32C4BDD13}"/>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49992310533386E-3"/>
              <c:y val="0.321226730575249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200"/>
              <a:t>e) UK combined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'Fig 5.1'!$B$34</c:f>
              <c:strCache>
                <c:ptCount val="1"/>
                <c:pt idx="0">
                  <c:v>Total</c:v>
                </c:pt>
              </c:strCache>
            </c:strRef>
          </c:tx>
          <c:spPr>
            <a:solidFill>
              <a:schemeClr val="accent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1-C308-455A-9C67-CA6B2D0D3346}"/>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C308-455A-9C67-CA6B2D0D3346}"/>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C308-455A-9C67-CA6B2D0D3346}"/>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7-C308-455A-9C67-CA6B2D0D3346}"/>
              </c:ext>
            </c:extLst>
          </c:dPt>
          <c:dLbls>
            <c:dLbl>
              <c:idx val="0"/>
              <c:layout>
                <c:manualLayout>
                  <c:x val="0"/>
                  <c:y val="1.5757101061991755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08-455A-9C67-CA6B2D0D33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5.1'!$C$29:$F$29</c:f>
              <c:strCache>
                <c:ptCount val="4"/>
                <c:pt idx="0">
                  <c:v>Good</c:v>
                </c:pt>
                <c:pt idx="1">
                  <c:v>Satisfactory</c:v>
                </c:pt>
                <c:pt idx="2">
                  <c:v>Weak</c:v>
                </c:pt>
                <c:pt idx="3">
                  <c:v>Unsatisfactory</c:v>
                </c:pt>
              </c:strCache>
            </c:strRef>
          </c:cat>
          <c:val>
            <c:numRef>
              <c:f>'Fig 5.1'!$C$34:$F$34</c:f>
              <c:numCache>
                <c:formatCode>General</c:formatCode>
                <c:ptCount val="4"/>
                <c:pt idx="0">
                  <c:v>3</c:v>
                </c:pt>
                <c:pt idx="1">
                  <c:v>27</c:v>
                </c:pt>
                <c:pt idx="2">
                  <c:v>44</c:v>
                </c:pt>
                <c:pt idx="3">
                  <c:v>9</c:v>
                </c:pt>
              </c:numCache>
            </c:numRef>
          </c:val>
          <c:extLst>
            <c:ext xmlns:c16="http://schemas.microsoft.com/office/drawing/2014/chart" uri="{C3380CC4-5D6E-409C-BE32-E72D297353CC}">
              <c16:uniqueId val="{00000008-C308-455A-9C67-CA6B2D0D3346}"/>
            </c:ext>
          </c:extLst>
        </c:ser>
        <c:dLbls>
          <c:showLegendKey val="0"/>
          <c:showVal val="0"/>
          <c:showCatName val="0"/>
          <c:showSerName val="0"/>
          <c:showPercent val="0"/>
          <c:showBubbleSize val="0"/>
        </c:dLbls>
        <c:gapWidth val="50"/>
        <c:overlap val="-27"/>
        <c:axId val="180520384"/>
        <c:axId val="180517888"/>
      </c:barChart>
      <c:catAx>
        <c:axId val="180520384"/>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17888"/>
        <c:crosses val="autoZero"/>
        <c:auto val="1"/>
        <c:lblAlgn val="ctr"/>
        <c:lblOffset val="100"/>
        <c:noMultiLvlLbl val="0"/>
      </c:catAx>
      <c:valAx>
        <c:axId val="180517888"/>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audits</a:t>
                </a:r>
              </a:p>
            </c:rich>
          </c:tx>
          <c:layout>
            <c:manualLayout>
              <c:xMode val="edge"/>
              <c:yMode val="edge"/>
              <c:x val="3.1225597318630914E-3"/>
              <c:y val="0.2973659991185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80520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b) Hydro</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1"/>
          <c:tx>
            <c:strRef>
              <c:f>'Fig 5.2'!$B$29</c:f>
              <c:strCache>
                <c:ptCount val="1"/>
                <c:pt idx="0">
                  <c:v>Hydro</c:v>
                </c:pt>
              </c:strCache>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9721-482D-B003-2416A60E15F0}"/>
              </c:ext>
            </c:extLst>
          </c:dPt>
          <c:dLbls>
            <c:dLbl>
              <c:idx val="0"/>
              <c:delete val="1"/>
              <c:extLst>
                <c:ext xmlns:c15="http://schemas.microsoft.com/office/drawing/2012/chart" uri="{CE6537A1-D6FC-4f65-9D91-7224C49458BB}"/>
                <c:ext xmlns:c16="http://schemas.microsoft.com/office/drawing/2014/chart" uri="{C3380CC4-5D6E-409C-BE32-E72D297353CC}">
                  <c16:uniqueId val="{00000006-E016-4D02-8754-34F07C33AE04}"/>
                </c:ext>
              </c:extLst>
            </c:dLbl>
            <c:dLbl>
              <c:idx val="3"/>
              <c:delete val="1"/>
              <c:extLst>
                <c:ext xmlns:c15="http://schemas.microsoft.com/office/drawing/2012/chart" uri="{CE6537A1-D6FC-4f65-9D91-7224C49458BB}"/>
                <c:ext xmlns:c16="http://schemas.microsoft.com/office/drawing/2014/chart" uri="{C3380CC4-5D6E-409C-BE32-E72D297353CC}">
                  <c16:uniqueId val="{00000001-65BB-43B5-8909-E0950C2B873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5.2'!$C$27:$F$27</c:f>
              <c:strCache>
                <c:ptCount val="4"/>
                <c:pt idx="0">
                  <c:v>Good</c:v>
                </c:pt>
                <c:pt idx="1">
                  <c:v>Satisfactory</c:v>
                </c:pt>
                <c:pt idx="2">
                  <c:v>Weak</c:v>
                </c:pt>
                <c:pt idx="3">
                  <c:v>Unsatisfactory</c:v>
                </c:pt>
              </c:strCache>
            </c:strRef>
          </c:cat>
          <c:val>
            <c:numRef>
              <c:f>'Fig 5.2'!$C$29:$F$29</c:f>
              <c:numCache>
                <c:formatCode>General</c:formatCode>
                <c:ptCount val="4"/>
                <c:pt idx="0">
                  <c:v>0</c:v>
                </c:pt>
                <c:pt idx="1">
                  <c:v>1</c:v>
                </c:pt>
                <c:pt idx="2">
                  <c:v>1</c:v>
                </c:pt>
                <c:pt idx="3">
                  <c:v>0</c:v>
                </c:pt>
              </c:numCache>
            </c:numRef>
          </c:val>
          <c:extLst>
            <c:ext xmlns:c16="http://schemas.microsoft.com/office/drawing/2014/chart" uri="{C3380CC4-5D6E-409C-BE32-E72D297353CC}">
              <c16:uniqueId val="{00000009-E016-4D02-8754-34F07C33AE04}"/>
            </c:ext>
          </c:extLst>
        </c:ser>
        <c:dLbls>
          <c:dLblPos val="ctr"/>
          <c:showLegendKey val="0"/>
          <c:showVal val="1"/>
          <c:showCatName val="0"/>
          <c:showSerName val="0"/>
          <c:showPercent val="0"/>
          <c:showBubbleSize val="0"/>
        </c:dLbls>
        <c:gapWidth val="50"/>
        <c:overlap val="100"/>
        <c:axId val="1262802992"/>
        <c:axId val="1262811312"/>
        <c:extLst>
          <c:ext xmlns:c15="http://schemas.microsoft.com/office/drawing/2012/chart" uri="{02D57815-91ED-43cb-92C2-25804820EDAC}">
            <c15:filteredBarSeries>
              <c15:ser>
                <c:idx val="0"/>
                <c:order val="0"/>
                <c:tx>
                  <c:strRef>
                    <c:extLst>
                      <c:ext uri="{02D57815-91ED-43cb-92C2-25804820EDAC}">
                        <c15:formulaRef>
                          <c15:sqref>'Fig 5.2'!$B$28</c15:sqref>
                        </c15:formulaRef>
                      </c:ext>
                    </c:extLst>
                    <c:strCache>
                      <c:ptCount val="1"/>
                      <c:pt idx="0">
                        <c:v>Fuelled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E016-4D02-8754-34F07C33AE04}"/>
                      </c:ext>
                    </c:extLst>
                  </c:dLbl>
                  <c:dLbl>
                    <c:idx val="1"/>
                    <c:delete val="1"/>
                    <c:extLst>
                      <c:ext uri="{CE6537A1-D6FC-4f65-9D91-7224C49458BB}"/>
                      <c:ext xmlns:c16="http://schemas.microsoft.com/office/drawing/2014/chart" uri="{C3380CC4-5D6E-409C-BE32-E72D297353CC}">
                        <c16:uniqueId val="{00000001-E016-4D02-8754-34F07C33AE04}"/>
                      </c:ext>
                    </c:extLst>
                  </c:dLbl>
                  <c:dLbl>
                    <c:idx val="2"/>
                    <c:delete val="1"/>
                    <c:extLst>
                      <c:ext uri="{CE6537A1-D6FC-4f65-9D91-7224C49458BB}"/>
                      <c:ext xmlns:c16="http://schemas.microsoft.com/office/drawing/2014/chart" uri="{C3380CC4-5D6E-409C-BE32-E72D297353CC}">
                        <c16:uniqueId val="{00000002-E016-4D02-8754-34F07C33AE04}"/>
                      </c:ext>
                    </c:extLst>
                  </c:dLbl>
                  <c:dLbl>
                    <c:idx val="3"/>
                    <c:delete val="1"/>
                    <c:extLst>
                      <c:ext uri="{CE6537A1-D6FC-4f65-9D91-7224C49458BB}"/>
                      <c:ext xmlns:c16="http://schemas.microsoft.com/office/drawing/2014/chart" uri="{C3380CC4-5D6E-409C-BE32-E72D297353CC}">
                        <c16:uniqueId val="{00000003-E016-4D02-8754-34F07C33AE04}"/>
                      </c:ext>
                    </c:extLst>
                  </c:dLbl>
                  <c:dLbl>
                    <c:idx val="5"/>
                    <c:delete val="1"/>
                    <c:extLst>
                      <c:ext uri="{CE6537A1-D6FC-4f65-9D91-7224C49458BB}"/>
                      <c:ext xmlns:c16="http://schemas.microsoft.com/office/drawing/2014/chart" uri="{C3380CC4-5D6E-409C-BE32-E72D297353CC}">
                        <c16:uniqueId val="{00000004-E016-4D02-8754-34F07C33AE04}"/>
                      </c:ext>
                    </c:extLst>
                  </c:dLbl>
                  <c:spPr>
                    <a:solidFill>
                      <a:srgbClr val="079448"/>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5.2'!$C$28:$F$28</c15:sqref>
                        </c15:formulaRef>
                      </c:ext>
                    </c:extLst>
                    <c:numCache>
                      <c:formatCode>General</c:formatCode>
                      <c:ptCount val="4"/>
                      <c:pt idx="0">
                        <c:v>0</c:v>
                      </c:pt>
                      <c:pt idx="1">
                        <c:v>1</c:v>
                      </c:pt>
                      <c:pt idx="2">
                        <c:v>14</c:v>
                      </c:pt>
                      <c:pt idx="3">
                        <c:v>4</c:v>
                      </c:pt>
                    </c:numCache>
                  </c:numRef>
                </c:val>
                <c:extLst>
                  <c:ext xmlns:c16="http://schemas.microsoft.com/office/drawing/2014/chart" uri="{C3380CC4-5D6E-409C-BE32-E72D297353CC}">
                    <c16:uniqueId val="{00000005-E016-4D02-8754-34F07C33AE0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5.2'!$B$30</c15:sqref>
                        </c15:formulaRef>
                      </c:ext>
                    </c:extLst>
                    <c:strCache>
                      <c:ptCount val="1"/>
                      <c:pt idx="0">
                        <c:v>Landfill gas</c:v>
                      </c:pt>
                    </c:strCache>
                  </c:strRef>
                </c:tx>
                <c:spPr>
                  <a:solidFill>
                    <a:srgbClr val="9E712A"/>
                  </a:solidFill>
                  <a:ln>
                    <a:noFill/>
                  </a:ln>
                  <a:effectLst/>
                </c:spPr>
                <c:invertIfNegative val="0"/>
                <c:dLbls>
                  <c:dLbl>
                    <c:idx val="1"/>
                    <c:layout>
                      <c:manualLayout>
                        <c:x val="-3.760683760683764E-2"/>
                        <c:y val="-0.11858483635539761"/>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E016-4D02-8754-34F07C33AE04}"/>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E016-4D02-8754-34F07C33AE04}"/>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5.2'!$C$30:$F$30</c15:sqref>
                        </c15:formulaRef>
                      </c:ext>
                    </c:extLst>
                    <c:numCache>
                      <c:formatCode>General</c:formatCode>
                      <c:ptCount val="4"/>
                      <c:pt idx="0">
                        <c:v>0</c:v>
                      </c:pt>
                      <c:pt idx="1">
                        <c:v>1</c:v>
                      </c:pt>
                      <c:pt idx="2">
                        <c:v>4</c:v>
                      </c:pt>
                      <c:pt idx="3">
                        <c:v>0</c:v>
                      </c:pt>
                    </c:numCache>
                  </c:numRef>
                </c:val>
                <c:extLst xmlns:c15="http://schemas.microsoft.com/office/drawing/2012/chart">
                  <c:ext xmlns:c16="http://schemas.microsoft.com/office/drawing/2014/chart" uri="{C3380CC4-5D6E-409C-BE32-E72D297353CC}">
                    <c16:uniqueId val="{0000000C-E016-4D02-8754-34F07C33AE0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5.2'!$B$31</c15:sqref>
                        </c15:formulaRef>
                      </c:ext>
                    </c:extLst>
                    <c:strCache>
                      <c:ptCount val="1"/>
                      <c:pt idx="0">
                        <c:v>Onshore wind</c:v>
                      </c:pt>
                    </c:strCache>
                  </c:strRef>
                </c:tx>
                <c:spPr>
                  <a:solidFill>
                    <a:srgbClr val="CD1F45"/>
                  </a:solidFill>
                  <a:ln>
                    <a:noFill/>
                  </a:ln>
                  <a:effectLst/>
                </c:spPr>
                <c:invertIfNegative val="0"/>
                <c:dLbls>
                  <c:dLbl>
                    <c:idx val="0"/>
                    <c:layout>
                      <c:manualLayout>
                        <c:x val="-1.5669334656024607E-17"/>
                        <c:y val="-9.068252191883337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E016-4D02-8754-34F07C33AE04}"/>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E016-4D02-8754-34F07C33AE04}"/>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E016-4D02-8754-34F07C33AE04}"/>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E016-4D02-8754-34F07C33AE04}"/>
                      </c:ext>
                    </c:extLst>
                  </c:dLbl>
                  <c:dLbl>
                    <c:idx val="4"/>
                    <c:layout>
                      <c:manualLayout>
                        <c:x val="-3.4188034188034188E-3"/>
                        <c:y val="-9.7658100527974426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E016-4D02-8754-34F07C33AE04}"/>
                      </c:ext>
                    </c:extLst>
                  </c:dLbl>
                  <c:dLbl>
                    <c:idx val="5"/>
                    <c:delete val="1"/>
                    <c:extLst xmlns:c15="http://schemas.microsoft.com/office/drawing/2012/chart">
                      <c:ext xmlns:c15="http://schemas.microsoft.com/office/drawing/2012/chart" uri="{CE6537A1-D6FC-4f65-9D91-7224C49458BB}">
                        <c15:layout>
                          <c:manualLayout>
                            <c:w val="0.10772649572649572"/>
                            <c:h val="7.5022347941311754E-2"/>
                          </c:manualLayout>
                        </c15:layout>
                      </c:ext>
                      <c:ext xmlns:c16="http://schemas.microsoft.com/office/drawing/2014/chart" uri="{C3380CC4-5D6E-409C-BE32-E72D297353CC}">
                        <c16:uniqueId val="{00000012-E016-4D02-8754-34F07C33AE04}"/>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5.2'!$C$31:$F$31</c15:sqref>
                        </c15:formulaRef>
                      </c:ext>
                    </c:extLst>
                    <c:numCache>
                      <c:formatCode>General</c:formatCode>
                      <c:ptCount val="4"/>
                      <c:pt idx="0">
                        <c:v>0</c:v>
                      </c:pt>
                      <c:pt idx="1">
                        <c:v>11</c:v>
                      </c:pt>
                      <c:pt idx="2">
                        <c:v>9</c:v>
                      </c:pt>
                      <c:pt idx="3">
                        <c:v>0</c:v>
                      </c:pt>
                    </c:numCache>
                  </c:numRef>
                </c:val>
                <c:extLst xmlns:c15="http://schemas.microsoft.com/office/drawing/2012/chart">
                  <c:ext xmlns:c16="http://schemas.microsoft.com/office/drawing/2014/chart" uri="{C3380CC4-5D6E-409C-BE32-E72D297353CC}">
                    <c16:uniqueId val="{00000013-E016-4D02-8754-34F07C33AE0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5.2'!$B$32</c15:sqref>
                        </c15:formulaRef>
                      </c:ext>
                    </c:extLst>
                    <c:strCache>
                      <c:ptCount val="1"/>
                      <c:pt idx="0">
                        <c:v>Solar PV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5.2'!$C$32:$F$32</c15:sqref>
                        </c15:formulaRef>
                      </c:ext>
                    </c:extLst>
                    <c:numCache>
                      <c:formatCode>General</c:formatCode>
                      <c:ptCount val="4"/>
                      <c:pt idx="0">
                        <c:v>3</c:v>
                      </c:pt>
                      <c:pt idx="1">
                        <c:v>12</c:v>
                      </c:pt>
                      <c:pt idx="2">
                        <c:v>16</c:v>
                      </c:pt>
                      <c:pt idx="3">
                        <c:v>5</c:v>
                      </c:pt>
                    </c:numCache>
                  </c:numRef>
                </c:val>
                <c:extLst xmlns:c15="http://schemas.microsoft.com/office/drawing/2012/chart">
                  <c:ext xmlns:c16="http://schemas.microsoft.com/office/drawing/2014/chart" uri="{C3380CC4-5D6E-409C-BE32-E72D297353CC}">
                    <c16:uniqueId val="{00000015-E016-4D02-8754-34F07C33AE0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5.2'!$B$33</c15:sqref>
                        </c15:formulaRef>
                      </c:ext>
                    </c:extLst>
                    <c:strCache>
                      <c:ptCount val="1"/>
                      <c:pt idx="0">
                        <c:v>Sewage 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5.2'!$C$33:$F$33</c15:sqref>
                        </c15:formulaRef>
                      </c:ext>
                    </c:extLst>
                    <c:numCache>
                      <c:formatCode>General</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16-E016-4D02-8754-34F07C33AE04}"/>
                  </c:ext>
                </c:extLst>
              </c15:ser>
            </c15:filteredBarSeries>
          </c:ext>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a) Fuelled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 5.2'!$B$28</c:f>
              <c:strCache>
                <c:ptCount val="1"/>
                <c:pt idx="0">
                  <c:v>Fuelled</c:v>
                </c:pt>
              </c:strCache>
            </c:strRef>
          </c:tx>
          <c:spPr>
            <a:solidFill>
              <a:srgbClr val="079448"/>
            </a:solidFill>
            <a:ln w="3175">
              <a:solidFill>
                <a:sysClr val="windowText" lastClr="000000"/>
              </a:solidFill>
            </a:ln>
            <a:effectLst/>
          </c:spPr>
          <c:invertIfNegative val="0"/>
          <c:dPt>
            <c:idx val="1"/>
            <c:invertIfNegative val="0"/>
            <c:bubble3D val="0"/>
            <c:spPr>
              <a:solidFill>
                <a:srgbClr val="4472C4"/>
              </a:solidFill>
              <a:ln w="3175">
                <a:solidFill>
                  <a:sysClr val="windowText" lastClr="000000"/>
                </a:solidFill>
              </a:ln>
              <a:effectLst/>
            </c:spPr>
            <c:extLst>
              <c:ext xmlns:c16="http://schemas.microsoft.com/office/drawing/2014/chart" uri="{C3380CC4-5D6E-409C-BE32-E72D297353CC}">
                <c16:uniqueId val="{00000001-87DE-4B17-A5C4-F6BFE6E7061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C38C-4CC7-BFDC-31F9361950F7}"/>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2-C38C-4CC7-BFDC-31F9361950F7}"/>
              </c:ext>
            </c:extLst>
          </c:dPt>
          <c:dLbls>
            <c:dLbl>
              <c:idx val="0"/>
              <c:delete val="1"/>
              <c:extLst>
                <c:ext xmlns:c15="http://schemas.microsoft.com/office/drawing/2012/chart" uri="{CE6537A1-D6FC-4f65-9D91-7224C49458BB}">
                  <c15:layout>
                    <c:manualLayout>
                      <c:w val="3.2937565140141421E-2"/>
                      <c:h val="0.12162993144509573"/>
                    </c:manualLayout>
                  </c15:layout>
                </c:ext>
                <c:ext xmlns:c16="http://schemas.microsoft.com/office/drawing/2014/chart" uri="{C3380CC4-5D6E-409C-BE32-E72D297353CC}">
                  <c16:uniqueId val="{00000000-87DE-4B17-A5C4-F6BFE6E7061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5.2'!$C$27:$F$27</c:f>
              <c:strCache>
                <c:ptCount val="4"/>
                <c:pt idx="0">
                  <c:v>Good</c:v>
                </c:pt>
                <c:pt idx="1">
                  <c:v>Satisfactory</c:v>
                </c:pt>
                <c:pt idx="2">
                  <c:v>Weak</c:v>
                </c:pt>
                <c:pt idx="3">
                  <c:v>Unsatisfactory</c:v>
                </c:pt>
              </c:strCache>
            </c:strRef>
          </c:cat>
          <c:val>
            <c:numRef>
              <c:f>'Fig 5.2'!$C$28:$F$28</c:f>
              <c:numCache>
                <c:formatCode>General</c:formatCode>
                <c:ptCount val="4"/>
                <c:pt idx="0">
                  <c:v>0</c:v>
                </c:pt>
                <c:pt idx="1">
                  <c:v>1</c:v>
                </c:pt>
                <c:pt idx="2">
                  <c:v>14</c:v>
                </c:pt>
                <c:pt idx="3">
                  <c:v>4</c:v>
                </c:pt>
              </c:numCache>
            </c:numRef>
          </c:val>
          <c:extLst>
            <c:ext xmlns:c16="http://schemas.microsoft.com/office/drawing/2014/chart" uri="{C3380CC4-5D6E-409C-BE32-E72D297353CC}">
              <c16:uniqueId val="{00000005-87DE-4B17-A5C4-F6BFE6E70611}"/>
            </c:ext>
          </c:extLst>
        </c:ser>
        <c:dLbls>
          <c:dLblPos val="ctr"/>
          <c:showLegendKey val="0"/>
          <c:showVal val="1"/>
          <c:showCatName val="0"/>
          <c:showSerName val="0"/>
          <c:showPercent val="0"/>
          <c:showBubbleSize val="0"/>
        </c:dLbls>
        <c:gapWidth val="50"/>
        <c:overlap val="100"/>
        <c:axId val="1262802992"/>
        <c:axId val="1262811312"/>
        <c:extLst>
          <c:ext xmlns:c15="http://schemas.microsoft.com/office/drawing/2012/chart" uri="{02D57815-91ED-43cb-92C2-25804820EDAC}">
            <c15:filteredBarSeries>
              <c15:ser>
                <c:idx val="1"/>
                <c:order val="1"/>
                <c:tx>
                  <c:strRef>
                    <c:extLst>
                      <c:ext uri="{02D57815-91ED-43cb-92C2-25804820EDAC}">
                        <c15:formulaRef>
                          <c15:sqref>'Fig 5.2'!$B$29</c15:sqref>
                        </c15:formulaRef>
                      </c:ext>
                    </c:extLst>
                    <c:strCache>
                      <c:ptCount val="1"/>
                      <c:pt idx="0">
                        <c:v>Hydro</c:v>
                      </c:pt>
                    </c:strCache>
                  </c:strRef>
                </c:tx>
                <c:spPr>
                  <a:solidFill>
                    <a:srgbClr val="2363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5.2'!$C$29:$F$29</c15:sqref>
                        </c15:formulaRef>
                      </c:ext>
                    </c:extLst>
                    <c:numCache>
                      <c:formatCode>General</c:formatCode>
                      <c:ptCount val="4"/>
                      <c:pt idx="0">
                        <c:v>0</c:v>
                      </c:pt>
                      <c:pt idx="1">
                        <c:v>1</c:v>
                      </c:pt>
                      <c:pt idx="2">
                        <c:v>1</c:v>
                      </c:pt>
                      <c:pt idx="3">
                        <c:v>0</c:v>
                      </c:pt>
                    </c:numCache>
                  </c:numRef>
                </c:val>
                <c:extLst>
                  <c:ext xmlns:c16="http://schemas.microsoft.com/office/drawing/2014/chart" uri="{C3380CC4-5D6E-409C-BE32-E72D297353CC}">
                    <c16:uniqueId val="{00000009-87DE-4B17-A5C4-F6BFE6E7061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5.2'!$B$30</c15:sqref>
                        </c15:formulaRef>
                      </c:ext>
                    </c:extLst>
                    <c:strCache>
                      <c:ptCount val="1"/>
                      <c:pt idx="0">
                        <c:v>Landfill gas</c:v>
                      </c:pt>
                    </c:strCache>
                  </c:strRef>
                </c:tx>
                <c:spPr>
                  <a:solidFill>
                    <a:srgbClr val="9E71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5.2'!$C$30:$F$30</c15:sqref>
                        </c15:formulaRef>
                      </c:ext>
                    </c:extLst>
                    <c:numCache>
                      <c:formatCode>General</c:formatCode>
                      <c:ptCount val="4"/>
                      <c:pt idx="0">
                        <c:v>0</c:v>
                      </c:pt>
                      <c:pt idx="1">
                        <c:v>1</c:v>
                      </c:pt>
                      <c:pt idx="2">
                        <c:v>4</c:v>
                      </c:pt>
                      <c:pt idx="3">
                        <c:v>0</c:v>
                      </c:pt>
                    </c:numCache>
                  </c:numRef>
                </c:val>
                <c:extLst xmlns:c15="http://schemas.microsoft.com/office/drawing/2012/chart">
                  <c:ext xmlns:c16="http://schemas.microsoft.com/office/drawing/2014/chart" uri="{C3380CC4-5D6E-409C-BE32-E72D297353CC}">
                    <c16:uniqueId val="{0000000C-87DE-4B17-A5C4-F6BFE6E7061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5.2'!$B$31</c15:sqref>
                        </c15:formulaRef>
                      </c:ext>
                    </c:extLst>
                    <c:strCache>
                      <c:ptCount val="1"/>
                      <c:pt idx="0">
                        <c:v>Onshore wind</c:v>
                      </c:pt>
                    </c:strCache>
                  </c:strRef>
                </c:tx>
                <c:spPr>
                  <a:solidFill>
                    <a:srgbClr val="CD1F4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5.2'!$C$31:$F$31</c15:sqref>
                        </c15:formulaRef>
                      </c:ext>
                    </c:extLst>
                    <c:numCache>
                      <c:formatCode>General</c:formatCode>
                      <c:ptCount val="4"/>
                      <c:pt idx="0">
                        <c:v>0</c:v>
                      </c:pt>
                      <c:pt idx="1">
                        <c:v>11</c:v>
                      </c:pt>
                      <c:pt idx="2">
                        <c:v>9</c:v>
                      </c:pt>
                      <c:pt idx="3">
                        <c:v>0</c:v>
                      </c:pt>
                    </c:numCache>
                  </c:numRef>
                </c:val>
                <c:extLst xmlns:c15="http://schemas.microsoft.com/office/drawing/2012/chart">
                  <c:ext xmlns:c16="http://schemas.microsoft.com/office/drawing/2014/chart" uri="{C3380CC4-5D6E-409C-BE32-E72D297353CC}">
                    <c16:uniqueId val="{00000013-87DE-4B17-A5C4-F6BFE6E7061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5.2'!$B$32</c15:sqref>
                        </c15:formulaRef>
                      </c:ext>
                    </c:extLst>
                    <c:strCache>
                      <c:ptCount val="1"/>
                      <c:pt idx="0">
                        <c:v>Solar PV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5.2'!$C$32:$F$32</c15:sqref>
                        </c15:formulaRef>
                      </c:ext>
                    </c:extLst>
                    <c:numCache>
                      <c:formatCode>General</c:formatCode>
                      <c:ptCount val="4"/>
                      <c:pt idx="0">
                        <c:v>3</c:v>
                      </c:pt>
                      <c:pt idx="1">
                        <c:v>12</c:v>
                      </c:pt>
                      <c:pt idx="2">
                        <c:v>16</c:v>
                      </c:pt>
                      <c:pt idx="3">
                        <c:v>5</c:v>
                      </c:pt>
                    </c:numCache>
                  </c:numRef>
                </c:val>
                <c:extLst xmlns:c15="http://schemas.microsoft.com/office/drawing/2012/chart">
                  <c:ext xmlns:c16="http://schemas.microsoft.com/office/drawing/2014/chart" uri="{C3380CC4-5D6E-409C-BE32-E72D297353CC}">
                    <c16:uniqueId val="{00000015-87DE-4B17-A5C4-F6BFE6E7061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5.2'!$B$33</c15:sqref>
                        </c15:formulaRef>
                      </c:ext>
                    </c:extLst>
                    <c:strCache>
                      <c:ptCount val="1"/>
                      <c:pt idx="0">
                        <c:v>Sewage 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5.2'!$C$33:$F$33</c15:sqref>
                        </c15:formulaRef>
                      </c:ext>
                    </c:extLst>
                    <c:numCache>
                      <c:formatCode>General</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16-87DE-4B17-A5C4-F6BFE6E70611}"/>
                  </c:ext>
                </c:extLst>
              </c15:ser>
            </c15:filteredBarSeries>
          </c:ext>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c) Landfill gas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2"/>
          <c:tx>
            <c:strRef>
              <c:f>'Fig 5.2'!$B$30</c:f>
              <c:strCache>
                <c:ptCount val="1"/>
                <c:pt idx="0">
                  <c:v>Landfill gas</c:v>
                </c:pt>
              </c:strCache>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7ED2-4F18-A270-4E89DC06EAB0}"/>
              </c:ext>
            </c:extLst>
          </c:dPt>
          <c:dLbls>
            <c:dLbl>
              <c:idx val="0"/>
              <c:delete val="1"/>
              <c:extLst>
                <c:ext xmlns:c15="http://schemas.microsoft.com/office/drawing/2012/chart" uri="{CE6537A1-D6FC-4f65-9D91-7224C49458BB}"/>
                <c:ext xmlns:c16="http://schemas.microsoft.com/office/drawing/2014/chart" uri="{C3380CC4-5D6E-409C-BE32-E72D297353CC}">
                  <c16:uniqueId val="{00000001-F03B-4367-866E-AE90C2522432}"/>
                </c:ext>
              </c:extLst>
            </c:dLbl>
            <c:dLbl>
              <c:idx val="3"/>
              <c:delete val="1"/>
              <c:extLst>
                <c:ext xmlns:c15="http://schemas.microsoft.com/office/drawing/2012/chart" uri="{CE6537A1-D6FC-4f65-9D91-7224C49458BB}"/>
                <c:ext xmlns:c16="http://schemas.microsoft.com/office/drawing/2014/chart" uri="{C3380CC4-5D6E-409C-BE32-E72D297353CC}">
                  <c16:uniqueId val="{00000002-F03B-4367-866E-AE90C2522432}"/>
                </c:ext>
              </c:extLst>
            </c:dLbl>
            <c:dLbl>
              <c:idx val="5"/>
              <c:delete val="1"/>
              <c:extLst>
                <c:ext xmlns:c15="http://schemas.microsoft.com/office/drawing/2012/chart" uri="{CE6537A1-D6FC-4f65-9D91-7224C49458BB}"/>
                <c:ext xmlns:c16="http://schemas.microsoft.com/office/drawing/2014/chart" uri="{C3380CC4-5D6E-409C-BE32-E72D297353CC}">
                  <c16:uniqueId val="{0000000B-4DCC-4532-9A68-527336A4A6D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5.2'!$C$27:$F$27</c:f>
              <c:strCache>
                <c:ptCount val="4"/>
                <c:pt idx="0">
                  <c:v>Good</c:v>
                </c:pt>
                <c:pt idx="1">
                  <c:v>Satisfactory</c:v>
                </c:pt>
                <c:pt idx="2">
                  <c:v>Weak</c:v>
                </c:pt>
                <c:pt idx="3">
                  <c:v>Unsatisfactory</c:v>
                </c:pt>
              </c:strCache>
            </c:strRef>
          </c:cat>
          <c:val>
            <c:numRef>
              <c:f>'Fig 5.2'!$C$30:$F$30</c:f>
              <c:numCache>
                <c:formatCode>General</c:formatCode>
                <c:ptCount val="4"/>
                <c:pt idx="0">
                  <c:v>0</c:v>
                </c:pt>
                <c:pt idx="1">
                  <c:v>1</c:v>
                </c:pt>
                <c:pt idx="2">
                  <c:v>4</c:v>
                </c:pt>
                <c:pt idx="3">
                  <c:v>0</c:v>
                </c:pt>
              </c:numCache>
            </c:numRef>
          </c:val>
          <c:extLst>
            <c:ext xmlns:c16="http://schemas.microsoft.com/office/drawing/2014/chart" uri="{C3380CC4-5D6E-409C-BE32-E72D297353CC}">
              <c16:uniqueId val="{0000000C-4DCC-4532-9A68-527336A4A6D5}"/>
            </c:ext>
          </c:extLst>
        </c:ser>
        <c:dLbls>
          <c:dLblPos val="ctr"/>
          <c:showLegendKey val="0"/>
          <c:showVal val="1"/>
          <c:showCatName val="0"/>
          <c:showSerName val="0"/>
          <c:showPercent val="0"/>
          <c:showBubbleSize val="0"/>
        </c:dLbls>
        <c:gapWidth val="50"/>
        <c:overlap val="100"/>
        <c:axId val="1262802992"/>
        <c:axId val="1262811312"/>
        <c:extLst>
          <c:ext xmlns:c15="http://schemas.microsoft.com/office/drawing/2012/chart" uri="{02D57815-91ED-43cb-92C2-25804820EDAC}">
            <c15:filteredBarSeries>
              <c15:ser>
                <c:idx val="0"/>
                <c:order val="0"/>
                <c:tx>
                  <c:strRef>
                    <c:extLst>
                      <c:ext uri="{02D57815-91ED-43cb-92C2-25804820EDAC}">
                        <c15:formulaRef>
                          <c15:sqref>'Fig 5.2'!$B$28</c15:sqref>
                        </c15:formulaRef>
                      </c:ext>
                    </c:extLst>
                    <c:strCache>
                      <c:ptCount val="1"/>
                      <c:pt idx="0">
                        <c:v>Fuelled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4DCC-4532-9A68-527336A4A6D5}"/>
                      </c:ext>
                    </c:extLst>
                  </c:dLbl>
                  <c:dLbl>
                    <c:idx val="1"/>
                    <c:delete val="1"/>
                    <c:extLst>
                      <c:ext uri="{CE6537A1-D6FC-4f65-9D91-7224C49458BB}"/>
                      <c:ext xmlns:c16="http://schemas.microsoft.com/office/drawing/2014/chart" uri="{C3380CC4-5D6E-409C-BE32-E72D297353CC}">
                        <c16:uniqueId val="{00000001-4DCC-4532-9A68-527336A4A6D5}"/>
                      </c:ext>
                    </c:extLst>
                  </c:dLbl>
                  <c:dLbl>
                    <c:idx val="2"/>
                    <c:delete val="1"/>
                    <c:extLst>
                      <c:ext uri="{CE6537A1-D6FC-4f65-9D91-7224C49458BB}"/>
                      <c:ext xmlns:c16="http://schemas.microsoft.com/office/drawing/2014/chart" uri="{C3380CC4-5D6E-409C-BE32-E72D297353CC}">
                        <c16:uniqueId val="{00000002-4DCC-4532-9A68-527336A4A6D5}"/>
                      </c:ext>
                    </c:extLst>
                  </c:dLbl>
                  <c:dLbl>
                    <c:idx val="3"/>
                    <c:delete val="1"/>
                    <c:extLst>
                      <c:ext uri="{CE6537A1-D6FC-4f65-9D91-7224C49458BB}"/>
                      <c:ext xmlns:c16="http://schemas.microsoft.com/office/drawing/2014/chart" uri="{C3380CC4-5D6E-409C-BE32-E72D297353CC}">
                        <c16:uniqueId val="{00000003-4DCC-4532-9A68-527336A4A6D5}"/>
                      </c:ext>
                    </c:extLst>
                  </c:dLbl>
                  <c:dLbl>
                    <c:idx val="5"/>
                    <c:delete val="1"/>
                    <c:extLst>
                      <c:ext uri="{CE6537A1-D6FC-4f65-9D91-7224C49458BB}"/>
                      <c:ext xmlns:c16="http://schemas.microsoft.com/office/drawing/2014/chart" uri="{C3380CC4-5D6E-409C-BE32-E72D297353CC}">
                        <c16:uniqueId val="{00000004-4DCC-4532-9A68-527336A4A6D5}"/>
                      </c:ext>
                    </c:extLst>
                  </c:dLbl>
                  <c:spPr>
                    <a:solidFill>
                      <a:srgbClr val="079448"/>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5.2'!$C$28:$F$28</c15:sqref>
                        </c15:formulaRef>
                      </c:ext>
                    </c:extLst>
                    <c:numCache>
                      <c:formatCode>General</c:formatCode>
                      <c:ptCount val="4"/>
                      <c:pt idx="0">
                        <c:v>0</c:v>
                      </c:pt>
                      <c:pt idx="1">
                        <c:v>1</c:v>
                      </c:pt>
                      <c:pt idx="2">
                        <c:v>14</c:v>
                      </c:pt>
                      <c:pt idx="3">
                        <c:v>4</c:v>
                      </c:pt>
                    </c:numCache>
                  </c:numRef>
                </c:val>
                <c:extLst>
                  <c:ext xmlns:c16="http://schemas.microsoft.com/office/drawing/2014/chart" uri="{C3380CC4-5D6E-409C-BE32-E72D297353CC}">
                    <c16:uniqueId val="{00000005-4DCC-4532-9A68-527336A4A6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5.2'!$B$29</c15:sqref>
                        </c15:formulaRef>
                      </c:ext>
                    </c:extLst>
                    <c:strCache>
                      <c:ptCount val="1"/>
                      <c:pt idx="0">
                        <c:v>Hydro</c:v>
                      </c:pt>
                    </c:strCache>
                  </c:strRef>
                </c:tx>
                <c:spPr>
                  <a:solidFill>
                    <a:srgbClr val="2363AF"/>
                  </a:solidFill>
                  <a:ln>
                    <a:noFill/>
                  </a:ln>
                  <a:effectLst/>
                </c:spPr>
                <c:invertIfNegative val="0"/>
                <c:dLbls>
                  <c:dLbl>
                    <c:idx val="0"/>
                    <c:layout>
                      <c:manualLayout>
                        <c:x val="0"/>
                        <c:y val="-1.039479769022684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4DCC-4532-9A68-527336A4A6D5}"/>
                      </c:ext>
                    </c:extLst>
                  </c:dLbl>
                  <c:dLbl>
                    <c:idx val="1"/>
                    <c:layout>
                      <c:manualLayout>
                        <c:x val="3.7606837606837605E-2"/>
                        <c:y val="-9.4170311223403885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4DCC-4532-9A68-527336A4A6D5}"/>
                      </c:ext>
                    </c:extLst>
                  </c:dLbl>
                  <c:dLbl>
                    <c:idx val="5"/>
                    <c:layout>
                      <c:manualLayout>
                        <c:x val="0"/>
                        <c:y val="-6.2780207482269257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4DCC-4532-9A68-527336A4A6D5}"/>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5.2'!$C$29:$F$29</c15:sqref>
                        </c15:formulaRef>
                      </c:ext>
                    </c:extLst>
                    <c:numCache>
                      <c:formatCode>General</c:formatCode>
                      <c:ptCount val="4"/>
                      <c:pt idx="0">
                        <c:v>0</c:v>
                      </c:pt>
                      <c:pt idx="1">
                        <c:v>1</c:v>
                      </c:pt>
                      <c:pt idx="2">
                        <c:v>1</c:v>
                      </c:pt>
                      <c:pt idx="3">
                        <c:v>0</c:v>
                      </c:pt>
                    </c:numCache>
                  </c:numRef>
                </c:val>
                <c:extLst xmlns:c15="http://schemas.microsoft.com/office/drawing/2012/chart">
                  <c:ext xmlns:c16="http://schemas.microsoft.com/office/drawing/2014/chart" uri="{C3380CC4-5D6E-409C-BE32-E72D297353CC}">
                    <c16:uniqueId val="{00000009-4DCC-4532-9A68-527336A4A6D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5.2'!$B$31</c15:sqref>
                        </c15:formulaRef>
                      </c:ext>
                    </c:extLst>
                    <c:strCache>
                      <c:ptCount val="1"/>
                      <c:pt idx="0">
                        <c:v>Onshore wind</c:v>
                      </c:pt>
                    </c:strCache>
                  </c:strRef>
                </c:tx>
                <c:spPr>
                  <a:solidFill>
                    <a:srgbClr val="CD1F45"/>
                  </a:solidFill>
                  <a:ln>
                    <a:noFill/>
                  </a:ln>
                  <a:effectLst/>
                </c:spPr>
                <c:invertIfNegative val="0"/>
                <c:dLbls>
                  <c:dLbl>
                    <c:idx val="0"/>
                    <c:layout>
                      <c:manualLayout>
                        <c:x val="-1.5669334656024607E-17"/>
                        <c:y val="-9.068252191883337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4DCC-4532-9A68-527336A4A6D5}"/>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4DCC-4532-9A68-527336A4A6D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4DCC-4532-9A68-527336A4A6D5}"/>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4DCC-4532-9A68-527336A4A6D5}"/>
                      </c:ext>
                    </c:extLst>
                  </c:dLbl>
                  <c:dLbl>
                    <c:idx val="4"/>
                    <c:layout>
                      <c:manualLayout>
                        <c:x val="-3.4188034188034188E-3"/>
                        <c:y val="-9.7658100527974426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DCC-4532-9A68-527336A4A6D5}"/>
                      </c:ext>
                    </c:extLst>
                  </c:dLbl>
                  <c:dLbl>
                    <c:idx val="5"/>
                    <c:delete val="1"/>
                    <c:extLst xmlns:c15="http://schemas.microsoft.com/office/drawing/2012/chart">
                      <c:ext xmlns:c15="http://schemas.microsoft.com/office/drawing/2012/chart" uri="{CE6537A1-D6FC-4f65-9D91-7224C49458BB}">
                        <c15:layout>
                          <c:manualLayout>
                            <c:w val="0.10772649572649572"/>
                            <c:h val="7.5022347941311754E-2"/>
                          </c:manualLayout>
                        </c15:layout>
                      </c:ext>
                      <c:ext xmlns:c16="http://schemas.microsoft.com/office/drawing/2014/chart" uri="{C3380CC4-5D6E-409C-BE32-E72D297353CC}">
                        <c16:uniqueId val="{00000012-4DCC-4532-9A68-527336A4A6D5}"/>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5.2'!$C$31:$F$31</c15:sqref>
                        </c15:formulaRef>
                      </c:ext>
                    </c:extLst>
                    <c:numCache>
                      <c:formatCode>General</c:formatCode>
                      <c:ptCount val="4"/>
                      <c:pt idx="0">
                        <c:v>0</c:v>
                      </c:pt>
                      <c:pt idx="1">
                        <c:v>11</c:v>
                      </c:pt>
                      <c:pt idx="2">
                        <c:v>9</c:v>
                      </c:pt>
                      <c:pt idx="3">
                        <c:v>0</c:v>
                      </c:pt>
                    </c:numCache>
                  </c:numRef>
                </c:val>
                <c:extLst xmlns:c15="http://schemas.microsoft.com/office/drawing/2012/chart">
                  <c:ext xmlns:c16="http://schemas.microsoft.com/office/drawing/2014/chart" uri="{C3380CC4-5D6E-409C-BE32-E72D297353CC}">
                    <c16:uniqueId val="{00000013-4DCC-4532-9A68-527336A4A6D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5.2'!$B$32</c15:sqref>
                        </c15:formulaRef>
                      </c:ext>
                    </c:extLst>
                    <c:strCache>
                      <c:ptCount val="1"/>
                      <c:pt idx="0">
                        <c:v>Solar PV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5.2'!$C$32:$F$32</c15:sqref>
                        </c15:formulaRef>
                      </c:ext>
                    </c:extLst>
                    <c:numCache>
                      <c:formatCode>General</c:formatCode>
                      <c:ptCount val="4"/>
                      <c:pt idx="0">
                        <c:v>3</c:v>
                      </c:pt>
                      <c:pt idx="1">
                        <c:v>12</c:v>
                      </c:pt>
                      <c:pt idx="2">
                        <c:v>16</c:v>
                      </c:pt>
                      <c:pt idx="3">
                        <c:v>5</c:v>
                      </c:pt>
                    </c:numCache>
                  </c:numRef>
                </c:val>
                <c:extLst xmlns:c15="http://schemas.microsoft.com/office/drawing/2012/chart">
                  <c:ext xmlns:c16="http://schemas.microsoft.com/office/drawing/2014/chart" uri="{C3380CC4-5D6E-409C-BE32-E72D297353CC}">
                    <c16:uniqueId val="{00000015-4DCC-4532-9A68-527336A4A6D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5.2'!$B$33</c15:sqref>
                        </c15:formulaRef>
                      </c:ext>
                    </c:extLst>
                    <c:strCache>
                      <c:ptCount val="1"/>
                      <c:pt idx="0">
                        <c:v>Sewage 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5.2'!$C$33:$F$33</c15:sqref>
                        </c15:formulaRef>
                      </c:ext>
                    </c:extLst>
                    <c:numCache>
                      <c:formatCode>General</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16-4DCC-4532-9A68-527336A4A6D5}"/>
                  </c:ext>
                </c:extLst>
              </c15:ser>
            </c15:filteredBarSeries>
          </c:ext>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d) Northern Ireland</a:t>
            </a:r>
          </a:p>
        </c:rich>
      </c:tx>
      <c:layout>
        <c:manualLayout>
          <c:xMode val="edge"/>
          <c:yMode val="edge"/>
          <c:x val="0.34365338194119538"/>
          <c:y val="2.5559755776389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1240178849452323"/>
          <c:y val="0.12058195740002368"/>
          <c:w val="0.84005791245791228"/>
          <c:h val="0.57596480171494746"/>
        </c:manualLayout>
      </c:layout>
      <c:barChart>
        <c:barDir val="col"/>
        <c:grouping val="stacked"/>
        <c:varyColors val="0"/>
        <c:ser>
          <c:idx val="3"/>
          <c:order val="3"/>
          <c:tx>
            <c:strRef>
              <c:f>'Fig 2.1 &amp; 2.2'!$F$50</c:f>
              <c:strCache>
                <c:ptCount val="1"/>
                <c:pt idx="0">
                  <c:v>Northern Ireland</c:v>
                </c:pt>
              </c:strCache>
              <c:extLst xmlns:c15="http://schemas.microsoft.com/office/drawing/2012/chart"/>
            </c:strRef>
          </c:tx>
          <c:spPr>
            <a:solidFill>
              <a:srgbClr val="9E712A"/>
            </a:solidFill>
            <a:ln w="3175">
              <a:solidFill>
                <a:schemeClr val="tx1"/>
              </a:solidFill>
            </a:ln>
            <a:effectLst/>
          </c:spPr>
          <c:invertIfNegative val="0"/>
          <c:dLbls>
            <c:dLbl>
              <c:idx val="0"/>
              <c:layout>
                <c:manualLayout>
                  <c:x val="0"/>
                  <c:y val="-5.191869424418083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F0-4814-8BE7-F7260A73F90C}"/>
                </c:ext>
              </c:extLst>
            </c:dLbl>
            <c:dLbl>
              <c:idx val="1"/>
              <c:layout>
                <c:manualLayout>
                  <c:x val="-2.372461262071616E-17"/>
                  <c:y val="-7.0144781363682421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F0-4814-8BE7-F7260A73F90C}"/>
                </c:ext>
              </c:extLst>
            </c:dLbl>
            <c:dLbl>
              <c:idx val="2"/>
              <c:layout>
                <c:manualLayout>
                  <c:x val="0"/>
                  <c:y val="-7.0198373720885152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F0-4814-8BE7-F7260A73F90C}"/>
                </c:ext>
              </c:extLst>
            </c:dLbl>
            <c:dLbl>
              <c:idx val="3"/>
              <c:layout>
                <c:manualLayout>
                  <c:x val="0"/>
                  <c:y val="-7.0714090338557273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F0-4814-8BE7-F7260A73F90C}"/>
                </c:ext>
              </c:extLst>
            </c:dLbl>
            <c:numFmt formatCode="#,##0.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extLst xmlns:c15="http://schemas.microsoft.com/office/drawing/2012/chart"/>
            </c:strRef>
          </c:cat>
          <c:val>
            <c:numRef>
              <c:f>'Fig 2.1 &amp; 2.2'!$F$51:$F$64</c:f>
              <c:numCache>
                <c:formatCode>_-* #,##0_-;\-* #,##0_-;_-* "-"??_-;_-@_-</c:formatCode>
                <c:ptCount val="14"/>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numCache>
              <c:extLst xmlns:c15="http://schemas.microsoft.com/office/drawing/2012/chart"/>
            </c:numRef>
          </c:val>
          <c:extLst xmlns:c15="http://schemas.microsoft.com/office/drawing/2012/chart">
            <c:ext xmlns:c16="http://schemas.microsoft.com/office/drawing/2014/chart" uri="{C3380CC4-5D6E-409C-BE32-E72D297353CC}">
              <c16:uniqueId val="{00000003-346B-4E05-8A63-5CD212213551}"/>
            </c:ext>
          </c:extLst>
        </c:ser>
        <c:dLbls>
          <c:showLegendKey val="0"/>
          <c:showVal val="1"/>
          <c:showCatName val="0"/>
          <c:showSerName val="0"/>
          <c:showPercent val="0"/>
          <c:showBubbleSize val="0"/>
        </c:dLbls>
        <c:gapWidth val="50"/>
        <c:overlap val="100"/>
        <c:axId val="991727256"/>
        <c:axId val="991722664"/>
        <c:extLst>
          <c:ext xmlns:c15="http://schemas.microsoft.com/office/drawing/2012/chart" uri="{02D57815-91ED-43cb-92C2-25804820EDAC}">
            <c15:filteredBarSeries>
              <c15:ser>
                <c:idx val="0"/>
                <c:order val="0"/>
                <c:tx>
                  <c:strRef>
                    <c:extLst>
                      <c:ext uri="{02D57815-91ED-43cb-92C2-25804820EDAC}">
                        <c15:formulaRef>
                          <c15:sqref>'Fig 2.1 &amp; 2.2'!$C$50</c15:sqref>
                        </c15:formulaRef>
                      </c:ext>
                    </c:extLst>
                    <c:strCache>
                      <c:ptCount val="1"/>
                      <c:pt idx="0">
                        <c:v>England</c:v>
                      </c:pt>
                    </c:strCache>
                  </c:strRef>
                </c:tx>
                <c:spPr>
                  <a:solidFill>
                    <a:srgbClr val="0794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2.2'!$C$51:$C$64</c15:sqref>
                        </c15:formulaRef>
                      </c:ext>
                    </c:extLst>
                    <c:numCache>
                      <c:formatCode>_-* #,##0_-;\-* #,##0_-;_-* "-"??_-;_-@_-</c:formatCode>
                      <c:ptCount val="14"/>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numCache>
                  </c:numRef>
                </c:val>
                <c:extLst>
                  <c:ext xmlns:c16="http://schemas.microsoft.com/office/drawing/2014/chart" uri="{C3380CC4-5D6E-409C-BE32-E72D297353CC}">
                    <c16:uniqueId val="{00000000-346B-4E05-8A63-5CD21221355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2.1 &amp; 2.2'!$D$50</c15:sqref>
                        </c15:formulaRef>
                      </c:ext>
                    </c:extLst>
                    <c:strCache>
                      <c:ptCount val="1"/>
                      <c:pt idx="0">
                        <c:v>Scotland</c:v>
                      </c:pt>
                    </c:strCache>
                  </c:strRef>
                </c:tx>
                <c:spPr>
                  <a:pattFill prst="pct90">
                    <a:fgClr>
                      <a:srgbClr val="2363AF"/>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2.2'!$D$51:$D$64</c15:sqref>
                        </c15:formulaRef>
                      </c:ext>
                    </c:extLst>
                    <c:numCache>
                      <c:formatCode>_-* #,##0_-;\-* #,##0_-;_-* "-"??_-;_-@_-</c:formatCode>
                      <c:ptCount val="14"/>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numCache>
                  </c:numRef>
                </c:val>
                <c:extLst xmlns:c15="http://schemas.microsoft.com/office/drawing/2012/chart">
                  <c:ext xmlns:c16="http://schemas.microsoft.com/office/drawing/2014/chart" uri="{C3380CC4-5D6E-409C-BE32-E72D297353CC}">
                    <c16:uniqueId val="{00000001-346B-4E05-8A63-5CD21221355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2.1 &amp; 2.2'!$E$50</c15:sqref>
                        </c15:formulaRef>
                      </c:ext>
                    </c:extLst>
                    <c:strCache>
                      <c:ptCount val="1"/>
                      <c:pt idx="0">
                        <c:v>Wales</c:v>
                      </c:pt>
                    </c:strCache>
                  </c:strRef>
                </c:tx>
                <c:spPr>
                  <a:pattFill prst="pct80">
                    <a:fgClr>
                      <a:srgbClr val="CD1F45"/>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2.2'!$E$51:$E$64</c15:sqref>
                        </c15:formulaRef>
                      </c:ext>
                    </c:extLst>
                    <c:numCache>
                      <c:formatCode>_-* #,##0_-;\-* #,##0_-;_-* "-"??_-;_-@_-</c:formatCode>
                      <c:ptCount val="14"/>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numCache>
                  </c:numRef>
                </c:val>
                <c:extLst xmlns:c15="http://schemas.microsoft.com/office/drawing/2012/chart">
                  <c:ext xmlns:c16="http://schemas.microsoft.com/office/drawing/2014/chart" uri="{C3380CC4-5D6E-409C-BE32-E72D297353CC}">
                    <c16:uniqueId val="{00000002-346B-4E05-8A63-5CD212213551}"/>
                  </c:ext>
                </c:extLst>
              </c15:ser>
            </c15:filteredBarSeries>
          </c:ext>
        </c:extLst>
      </c:barChart>
      <c:lineChart>
        <c:grouping val="standard"/>
        <c:varyColors val="0"/>
        <c:dLbls>
          <c:showLegendKey val="0"/>
          <c:showVal val="1"/>
          <c:showCatName val="0"/>
          <c:showSerName val="0"/>
          <c:showPercent val="0"/>
          <c:showBubbleSize val="0"/>
        </c:dLbls>
        <c:marker val="1"/>
        <c:smooth val="0"/>
        <c:axId val="991727256"/>
        <c:axId val="991722664"/>
        <c:extLst>
          <c:ext xmlns:c15="http://schemas.microsoft.com/office/drawing/2012/chart" uri="{02D57815-91ED-43cb-92C2-25804820EDAC}">
            <c15:filteredLineSeries>
              <c15:ser>
                <c:idx val="4"/>
                <c:order val="4"/>
                <c:tx>
                  <c:strRef>
                    <c:extLst>
                      <c:ext uri="{02D57815-91ED-43cb-92C2-25804820EDAC}">
                        <c15:formulaRef>
                          <c15:sqref>'Fig 2.1 &amp; 2.2'!$G$50</c15:sqref>
                        </c15:formulaRef>
                      </c:ext>
                    </c:extLst>
                    <c:strCache>
                      <c:ptCount val="1"/>
                      <c:pt idx="0">
                        <c:v>RO generation (TWh)</c:v>
                      </c:pt>
                    </c:strCache>
                  </c:strRef>
                </c:tx>
                <c:spPr>
                  <a:ln w="28575" cap="rnd">
                    <a:solidFill>
                      <a:srgbClr val="E86E1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2.2'!$G$51:$G$64</c15:sqref>
                        </c15:formulaRef>
                      </c:ext>
                    </c:extLst>
                    <c:numCache>
                      <c:formatCode>_-* #,##0_-;\-* #,##0_-;_-* "-"??_-;_-@_-</c:formatCode>
                      <c:ptCount val="14"/>
                      <c:pt idx="0">
                        <c:v>16164420</c:v>
                      </c:pt>
                      <c:pt idx="1">
                        <c:v>19049754</c:v>
                      </c:pt>
                      <c:pt idx="2">
                        <c:v>20466190.999997403</c:v>
                      </c:pt>
                      <c:pt idx="3">
                        <c:v>23289739.416663691</c:v>
                      </c:pt>
                      <c:pt idx="4">
                        <c:v>31266240.899996206</c:v>
                      </c:pt>
                      <c:pt idx="5">
                        <c:v>35098127.783327565</c:v>
                      </c:pt>
                      <c:pt idx="6">
                        <c:v>49733554.545935087</c:v>
                      </c:pt>
                      <c:pt idx="7">
                        <c:v>55877518.95800291</c:v>
                      </c:pt>
                      <c:pt idx="8">
                        <c:v>69180692.447682679</c:v>
                      </c:pt>
                      <c:pt idx="9">
                        <c:v>65232940.377441831</c:v>
                      </c:pt>
                      <c:pt idx="10">
                        <c:v>75161322.997715786</c:v>
                      </c:pt>
                      <c:pt idx="11">
                        <c:v>79102225.020451128</c:v>
                      </c:pt>
                      <c:pt idx="12">
                        <c:v>84920897.264358833</c:v>
                      </c:pt>
                      <c:pt idx="13">
                        <c:v>80348926.404663816</c:v>
                      </c:pt>
                    </c:numCache>
                  </c:numRef>
                </c:val>
                <c:smooth val="0"/>
                <c:extLst>
                  <c:ext xmlns:c16="http://schemas.microsoft.com/office/drawing/2014/chart" uri="{C3380CC4-5D6E-409C-BE32-E72D297353CC}">
                    <c16:uniqueId val="{00000004-346B-4E05-8A63-5CD212213551}"/>
                  </c:ext>
                </c:extLst>
              </c15:ser>
            </c15:filteredLineSeries>
          </c:ext>
        </c:extLst>
      </c:lineChart>
      <c:scatterChart>
        <c:scatterStyle val="lineMarker"/>
        <c:varyColors val="0"/>
        <c:dLbls>
          <c:showLegendKey val="0"/>
          <c:showVal val="1"/>
          <c:showCatName val="0"/>
          <c:showSerName val="0"/>
          <c:showPercent val="0"/>
          <c:showBubbleSize val="0"/>
        </c:dLbls>
        <c:axId val="991727256"/>
        <c:axId val="991722664"/>
        <c:extLst>
          <c:ext xmlns:c15="http://schemas.microsoft.com/office/drawing/2012/chart" uri="{02D57815-91ED-43cb-92C2-25804820EDAC}">
            <c15:filteredScatterSeries>
              <c15:ser>
                <c:idx val="5"/>
                <c:order val="5"/>
                <c:tx>
                  <c:strRef>
                    <c:extLst>
                      <c:ext uri="{02D57815-91ED-43cb-92C2-25804820EDAC}">
                        <c15:formulaRef>
                          <c15:sqref>'Fig 2.1 &amp; 2.2'!$H$50</c15:sqref>
                        </c15:formulaRef>
                      </c:ext>
                    </c:extLst>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xVal>
                <c:yVal>
                  <c:numRef>
                    <c:extLst>
                      <c:ext uri="{02D57815-91ED-43cb-92C2-25804820EDAC}">
                        <c15:formulaRef>
                          <c15:sqref>'Fig 2.1 &amp; 2.2'!$H$51:$H$64</c15:sqref>
                        </c15:formulaRef>
                      </c:ext>
                    </c:extLst>
                    <c:numCache>
                      <c:formatCode>_-* #,##0_-;\-* #,##0_-;_-* "-"??_-;_-@_-</c:formatCode>
                      <c:ptCount val="14"/>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numCache>
                  </c:numRef>
                </c:yVal>
                <c:smooth val="0"/>
                <c:extLst>
                  <c:ext xmlns:c16="http://schemas.microsoft.com/office/drawing/2014/chart" uri="{C3380CC4-5D6E-409C-BE32-E72D297353CC}">
                    <c16:uniqueId val="{00000005-346B-4E05-8A63-5CD212213551}"/>
                  </c:ext>
                </c:extLst>
              </c15:ser>
            </c15:filteredScatterSeries>
          </c:ext>
        </c:extLst>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d) Onshore wind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3"/>
          <c:tx>
            <c:strRef>
              <c:f>'Fig 5.2'!$B$31</c:f>
              <c:strCache>
                <c:ptCount val="1"/>
                <c:pt idx="0">
                  <c:v>Onshore wind</c:v>
                </c:pt>
              </c:strCache>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3331-4A1B-8462-3ED14774EFA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3331-4A1B-8462-3ED14774EFA1}"/>
              </c:ext>
            </c:extLst>
          </c:dPt>
          <c:dLbls>
            <c:dLbl>
              <c:idx val="0"/>
              <c:delete val="1"/>
              <c:extLst>
                <c:ext xmlns:c15="http://schemas.microsoft.com/office/drawing/2012/chart" uri="{CE6537A1-D6FC-4f65-9D91-7224C49458BB}"/>
                <c:ext xmlns:c16="http://schemas.microsoft.com/office/drawing/2014/chart" uri="{C3380CC4-5D6E-409C-BE32-E72D297353CC}">
                  <c16:uniqueId val="{0000000D-87BE-4456-A2ED-48098E58060B}"/>
                </c:ext>
              </c:extLst>
            </c:dLbl>
            <c:dLbl>
              <c:idx val="3"/>
              <c:delete val="1"/>
              <c:extLst>
                <c:ext xmlns:c15="http://schemas.microsoft.com/office/drawing/2012/chart" uri="{CE6537A1-D6FC-4f65-9D91-7224C49458BB}"/>
                <c:ext xmlns:c16="http://schemas.microsoft.com/office/drawing/2014/chart" uri="{C3380CC4-5D6E-409C-BE32-E72D297353CC}">
                  <c16:uniqueId val="{00000010-87BE-4456-A2ED-48098E58060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5.2'!$C$27:$F$27</c:f>
              <c:strCache>
                <c:ptCount val="4"/>
                <c:pt idx="0">
                  <c:v>Good</c:v>
                </c:pt>
                <c:pt idx="1">
                  <c:v>Satisfactory</c:v>
                </c:pt>
                <c:pt idx="2">
                  <c:v>Weak</c:v>
                </c:pt>
                <c:pt idx="3">
                  <c:v>Unsatisfactory</c:v>
                </c:pt>
              </c:strCache>
            </c:strRef>
          </c:cat>
          <c:val>
            <c:numRef>
              <c:f>'Fig 5.2'!$C$31:$F$31</c:f>
              <c:numCache>
                <c:formatCode>General</c:formatCode>
                <c:ptCount val="4"/>
                <c:pt idx="0">
                  <c:v>0</c:v>
                </c:pt>
                <c:pt idx="1">
                  <c:v>11</c:v>
                </c:pt>
                <c:pt idx="2">
                  <c:v>9</c:v>
                </c:pt>
                <c:pt idx="3">
                  <c:v>0</c:v>
                </c:pt>
              </c:numCache>
            </c:numRef>
          </c:val>
          <c:extLst>
            <c:ext xmlns:c16="http://schemas.microsoft.com/office/drawing/2014/chart" uri="{C3380CC4-5D6E-409C-BE32-E72D297353CC}">
              <c16:uniqueId val="{00000013-87BE-4456-A2ED-48098E58060B}"/>
            </c:ext>
          </c:extLst>
        </c:ser>
        <c:dLbls>
          <c:dLblPos val="ctr"/>
          <c:showLegendKey val="0"/>
          <c:showVal val="1"/>
          <c:showCatName val="0"/>
          <c:showSerName val="0"/>
          <c:showPercent val="0"/>
          <c:showBubbleSize val="0"/>
        </c:dLbls>
        <c:gapWidth val="50"/>
        <c:overlap val="100"/>
        <c:axId val="1262802992"/>
        <c:axId val="1262811312"/>
        <c:extLst>
          <c:ext xmlns:c15="http://schemas.microsoft.com/office/drawing/2012/chart" uri="{02D57815-91ED-43cb-92C2-25804820EDAC}">
            <c15:filteredBarSeries>
              <c15:ser>
                <c:idx val="0"/>
                <c:order val="0"/>
                <c:tx>
                  <c:strRef>
                    <c:extLst>
                      <c:ext uri="{02D57815-91ED-43cb-92C2-25804820EDAC}">
                        <c15:formulaRef>
                          <c15:sqref>'Fig 5.2'!$B$28</c15:sqref>
                        </c15:formulaRef>
                      </c:ext>
                    </c:extLst>
                    <c:strCache>
                      <c:ptCount val="1"/>
                      <c:pt idx="0">
                        <c:v>Fuelled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87BE-4456-A2ED-48098E58060B}"/>
                      </c:ext>
                    </c:extLst>
                  </c:dLbl>
                  <c:dLbl>
                    <c:idx val="1"/>
                    <c:delete val="1"/>
                    <c:extLst>
                      <c:ext uri="{CE6537A1-D6FC-4f65-9D91-7224C49458BB}"/>
                      <c:ext xmlns:c16="http://schemas.microsoft.com/office/drawing/2014/chart" uri="{C3380CC4-5D6E-409C-BE32-E72D297353CC}">
                        <c16:uniqueId val="{00000001-87BE-4456-A2ED-48098E58060B}"/>
                      </c:ext>
                    </c:extLst>
                  </c:dLbl>
                  <c:dLbl>
                    <c:idx val="2"/>
                    <c:delete val="1"/>
                    <c:extLst>
                      <c:ext uri="{CE6537A1-D6FC-4f65-9D91-7224C49458BB}"/>
                      <c:ext xmlns:c16="http://schemas.microsoft.com/office/drawing/2014/chart" uri="{C3380CC4-5D6E-409C-BE32-E72D297353CC}">
                        <c16:uniqueId val="{00000002-87BE-4456-A2ED-48098E58060B}"/>
                      </c:ext>
                    </c:extLst>
                  </c:dLbl>
                  <c:dLbl>
                    <c:idx val="3"/>
                    <c:delete val="1"/>
                    <c:extLst>
                      <c:ext uri="{CE6537A1-D6FC-4f65-9D91-7224C49458BB}"/>
                      <c:ext xmlns:c16="http://schemas.microsoft.com/office/drawing/2014/chart" uri="{C3380CC4-5D6E-409C-BE32-E72D297353CC}">
                        <c16:uniqueId val="{00000003-87BE-4456-A2ED-48098E58060B}"/>
                      </c:ext>
                    </c:extLst>
                  </c:dLbl>
                  <c:dLbl>
                    <c:idx val="5"/>
                    <c:delete val="1"/>
                    <c:extLst>
                      <c:ext uri="{CE6537A1-D6FC-4f65-9D91-7224C49458BB}"/>
                      <c:ext xmlns:c16="http://schemas.microsoft.com/office/drawing/2014/chart" uri="{C3380CC4-5D6E-409C-BE32-E72D297353CC}">
                        <c16:uniqueId val="{00000004-87BE-4456-A2ED-48098E58060B}"/>
                      </c:ext>
                    </c:extLst>
                  </c:dLbl>
                  <c:spPr>
                    <a:solidFill>
                      <a:srgbClr val="079448"/>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5.2'!$C$28:$F$28</c15:sqref>
                        </c15:formulaRef>
                      </c:ext>
                    </c:extLst>
                    <c:numCache>
                      <c:formatCode>General</c:formatCode>
                      <c:ptCount val="4"/>
                      <c:pt idx="0">
                        <c:v>0</c:v>
                      </c:pt>
                      <c:pt idx="1">
                        <c:v>1</c:v>
                      </c:pt>
                      <c:pt idx="2">
                        <c:v>14</c:v>
                      </c:pt>
                      <c:pt idx="3">
                        <c:v>4</c:v>
                      </c:pt>
                    </c:numCache>
                  </c:numRef>
                </c:val>
                <c:extLst>
                  <c:ext xmlns:c16="http://schemas.microsoft.com/office/drawing/2014/chart" uri="{C3380CC4-5D6E-409C-BE32-E72D297353CC}">
                    <c16:uniqueId val="{00000005-87BE-4456-A2ED-48098E58060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5.2'!$B$29</c15:sqref>
                        </c15:formulaRef>
                      </c:ext>
                    </c:extLst>
                    <c:strCache>
                      <c:ptCount val="1"/>
                      <c:pt idx="0">
                        <c:v>Hydro</c:v>
                      </c:pt>
                    </c:strCache>
                  </c:strRef>
                </c:tx>
                <c:spPr>
                  <a:solidFill>
                    <a:srgbClr val="2363AF"/>
                  </a:solidFill>
                  <a:ln>
                    <a:noFill/>
                  </a:ln>
                  <a:effectLst/>
                </c:spPr>
                <c:invertIfNegative val="0"/>
                <c:dLbls>
                  <c:dLbl>
                    <c:idx val="0"/>
                    <c:layout>
                      <c:manualLayout>
                        <c:x val="0"/>
                        <c:y val="-1.039479769022684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87BE-4456-A2ED-48098E58060B}"/>
                      </c:ext>
                    </c:extLst>
                  </c:dLbl>
                  <c:dLbl>
                    <c:idx val="1"/>
                    <c:layout>
                      <c:manualLayout>
                        <c:x val="3.7606837606837605E-2"/>
                        <c:y val="-9.4170311223403885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87BE-4456-A2ED-48098E58060B}"/>
                      </c:ext>
                    </c:extLst>
                  </c:dLbl>
                  <c:dLbl>
                    <c:idx val="5"/>
                    <c:layout>
                      <c:manualLayout>
                        <c:x val="0"/>
                        <c:y val="-6.2780207482269257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87BE-4456-A2ED-48098E58060B}"/>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5.2'!$C$29:$F$29</c15:sqref>
                        </c15:formulaRef>
                      </c:ext>
                    </c:extLst>
                    <c:numCache>
                      <c:formatCode>General</c:formatCode>
                      <c:ptCount val="4"/>
                      <c:pt idx="0">
                        <c:v>0</c:v>
                      </c:pt>
                      <c:pt idx="1">
                        <c:v>1</c:v>
                      </c:pt>
                      <c:pt idx="2">
                        <c:v>1</c:v>
                      </c:pt>
                      <c:pt idx="3">
                        <c:v>0</c:v>
                      </c:pt>
                    </c:numCache>
                  </c:numRef>
                </c:val>
                <c:extLst xmlns:c15="http://schemas.microsoft.com/office/drawing/2012/chart">
                  <c:ext xmlns:c16="http://schemas.microsoft.com/office/drawing/2014/chart" uri="{C3380CC4-5D6E-409C-BE32-E72D297353CC}">
                    <c16:uniqueId val="{00000009-87BE-4456-A2ED-48098E58060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5.2'!$B$30</c15:sqref>
                        </c15:formulaRef>
                      </c:ext>
                    </c:extLst>
                    <c:strCache>
                      <c:ptCount val="1"/>
                      <c:pt idx="0">
                        <c:v>Landfill gas</c:v>
                      </c:pt>
                    </c:strCache>
                  </c:strRef>
                </c:tx>
                <c:spPr>
                  <a:solidFill>
                    <a:srgbClr val="9E712A"/>
                  </a:solidFill>
                  <a:ln>
                    <a:noFill/>
                  </a:ln>
                  <a:effectLst/>
                </c:spPr>
                <c:invertIfNegative val="0"/>
                <c:dLbls>
                  <c:dLbl>
                    <c:idx val="1"/>
                    <c:layout>
                      <c:manualLayout>
                        <c:x val="-3.760683760683764E-2"/>
                        <c:y val="-0.11858483635539761"/>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87BE-4456-A2ED-48098E58060B}"/>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87BE-4456-A2ED-48098E58060B}"/>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5.2'!$C$30:$F$30</c15:sqref>
                        </c15:formulaRef>
                      </c:ext>
                    </c:extLst>
                    <c:numCache>
                      <c:formatCode>General</c:formatCode>
                      <c:ptCount val="4"/>
                      <c:pt idx="0">
                        <c:v>0</c:v>
                      </c:pt>
                      <c:pt idx="1">
                        <c:v>1</c:v>
                      </c:pt>
                      <c:pt idx="2">
                        <c:v>4</c:v>
                      </c:pt>
                      <c:pt idx="3">
                        <c:v>0</c:v>
                      </c:pt>
                    </c:numCache>
                  </c:numRef>
                </c:val>
                <c:extLst xmlns:c15="http://schemas.microsoft.com/office/drawing/2012/chart">
                  <c:ext xmlns:c16="http://schemas.microsoft.com/office/drawing/2014/chart" uri="{C3380CC4-5D6E-409C-BE32-E72D297353CC}">
                    <c16:uniqueId val="{0000000C-87BE-4456-A2ED-48098E58060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5.2'!$B$32</c15:sqref>
                        </c15:formulaRef>
                      </c:ext>
                    </c:extLst>
                    <c:strCache>
                      <c:ptCount val="1"/>
                      <c:pt idx="0">
                        <c:v>Solar PV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5.2'!$C$32:$F$32</c15:sqref>
                        </c15:formulaRef>
                      </c:ext>
                    </c:extLst>
                    <c:numCache>
                      <c:formatCode>General</c:formatCode>
                      <c:ptCount val="4"/>
                      <c:pt idx="0">
                        <c:v>3</c:v>
                      </c:pt>
                      <c:pt idx="1">
                        <c:v>12</c:v>
                      </c:pt>
                      <c:pt idx="2">
                        <c:v>16</c:v>
                      </c:pt>
                      <c:pt idx="3">
                        <c:v>5</c:v>
                      </c:pt>
                    </c:numCache>
                  </c:numRef>
                </c:val>
                <c:extLst xmlns:c15="http://schemas.microsoft.com/office/drawing/2012/chart">
                  <c:ext xmlns:c16="http://schemas.microsoft.com/office/drawing/2014/chart" uri="{C3380CC4-5D6E-409C-BE32-E72D297353CC}">
                    <c16:uniqueId val="{00000015-87BE-4456-A2ED-48098E58060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5.2'!$B$33</c15:sqref>
                        </c15:formulaRef>
                      </c:ext>
                    </c:extLst>
                    <c:strCache>
                      <c:ptCount val="1"/>
                      <c:pt idx="0">
                        <c:v>Sewage 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5.2'!$C$33:$F$33</c15:sqref>
                        </c15:formulaRef>
                      </c:ext>
                    </c:extLst>
                    <c:numCache>
                      <c:formatCode>General</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16-87BE-4456-A2ED-48098E58060B}"/>
                  </c:ext>
                </c:extLst>
              </c15:ser>
            </c15:filteredBarSeries>
          </c:ext>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e) Solar</a:t>
            </a:r>
            <a:r>
              <a:rPr lang="en-US" sz="1200" baseline="0"/>
              <a:t> PV</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4"/>
          <c:tx>
            <c:strRef>
              <c:f>'Fig 5.2'!$B$32</c:f>
              <c:strCache>
                <c:ptCount val="1"/>
                <c:pt idx="0">
                  <c:v>Solar PV</c:v>
                </c:pt>
              </c:strCache>
            </c:strRef>
          </c:tx>
          <c:spPr>
            <a:solidFill>
              <a:srgbClr val="109DC1"/>
            </a:solidFill>
            <a:ln w="3175">
              <a:solidFill>
                <a:sysClr val="windowText" lastClr="000000"/>
              </a:solidFill>
            </a:ln>
            <a:effectLst/>
          </c:spPr>
          <c:invertIfNegative val="0"/>
          <c:dPt>
            <c:idx val="0"/>
            <c:invertIfNegative val="0"/>
            <c:bubble3D val="0"/>
            <c:spPr>
              <a:solidFill>
                <a:srgbClr val="079448"/>
              </a:solidFill>
              <a:ln w="3175">
                <a:solidFill>
                  <a:sysClr val="windowText" lastClr="000000"/>
                </a:solidFill>
              </a:ln>
              <a:effectLst/>
            </c:spPr>
            <c:extLst>
              <c:ext xmlns:c16="http://schemas.microsoft.com/office/drawing/2014/chart" uri="{C3380CC4-5D6E-409C-BE32-E72D297353CC}">
                <c16:uniqueId val="{00000004-1E95-4246-8DEB-931B7E9AAB41}"/>
              </c:ext>
            </c:extLst>
          </c:dPt>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1E95-4246-8DEB-931B7E9AAB41}"/>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1E95-4246-8DEB-931B7E9AAB41}"/>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3-1E95-4246-8DEB-931B7E9AAB41}"/>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5.2'!$C$27:$F$27</c:f>
              <c:strCache>
                <c:ptCount val="4"/>
                <c:pt idx="0">
                  <c:v>Good</c:v>
                </c:pt>
                <c:pt idx="1">
                  <c:v>Satisfactory</c:v>
                </c:pt>
                <c:pt idx="2">
                  <c:v>Weak</c:v>
                </c:pt>
                <c:pt idx="3">
                  <c:v>Unsatisfactory</c:v>
                </c:pt>
              </c:strCache>
            </c:strRef>
          </c:cat>
          <c:val>
            <c:numRef>
              <c:f>'Fig 5.2'!$C$32:$F$32</c:f>
              <c:numCache>
                <c:formatCode>General</c:formatCode>
                <c:ptCount val="4"/>
                <c:pt idx="0">
                  <c:v>3</c:v>
                </c:pt>
                <c:pt idx="1">
                  <c:v>12</c:v>
                </c:pt>
                <c:pt idx="2">
                  <c:v>16</c:v>
                </c:pt>
                <c:pt idx="3">
                  <c:v>5</c:v>
                </c:pt>
              </c:numCache>
            </c:numRef>
          </c:val>
          <c:extLst>
            <c:ext xmlns:c16="http://schemas.microsoft.com/office/drawing/2014/chart" uri="{C3380CC4-5D6E-409C-BE32-E72D297353CC}">
              <c16:uniqueId val="{00000015-699D-4B5F-A98C-F6F93B40E5A9}"/>
            </c:ext>
          </c:extLst>
        </c:ser>
        <c:dLbls>
          <c:dLblPos val="ctr"/>
          <c:showLegendKey val="0"/>
          <c:showVal val="1"/>
          <c:showCatName val="0"/>
          <c:showSerName val="0"/>
          <c:showPercent val="0"/>
          <c:showBubbleSize val="0"/>
        </c:dLbls>
        <c:gapWidth val="50"/>
        <c:overlap val="100"/>
        <c:axId val="1262802992"/>
        <c:axId val="1262811312"/>
        <c:extLst>
          <c:ext xmlns:c15="http://schemas.microsoft.com/office/drawing/2012/chart" uri="{02D57815-91ED-43cb-92C2-25804820EDAC}">
            <c15:filteredBarSeries>
              <c15:ser>
                <c:idx val="0"/>
                <c:order val="0"/>
                <c:tx>
                  <c:strRef>
                    <c:extLst>
                      <c:ext uri="{02D57815-91ED-43cb-92C2-25804820EDAC}">
                        <c15:formulaRef>
                          <c15:sqref>'Fig 5.2'!$B$28</c15:sqref>
                        </c15:formulaRef>
                      </c:ext>
                    </c:extLst>
                    <c:strCache>
                      <c:ptCount val="1"/>
                      <c:pt idx="0">
                        <c:v>Fuelled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699D-4B5F-A98C-F6F93B40E5A9}"/>
                      </c:ext>
                    </c:extLst>
                  </c:dLbl>
                  <c:dLbl>
                    <c:idx val="1"/>
                    <c:delete val="1"/>
                    <c:extLst>
                      <c:ext uri="{CE6537A1-D6FC-4f65-9D91-7224C49458BB}"/>
                      <c:ext xmlns:c16="http://schemas.microsoft.com/office/drawing/2014/chart" uri="{C3380CC4-5D6E-409C-BE32-E72D297353CC}">
                        <c16:uniqueId val="{00000001-699D-4B5F-A98C-F6F93B40E5A9}"/>
                      </c:ext>
                    </c:extLst>
                  </c:dLbl>
                  <c:dLbl>
                    <c:idx val="2"/>
                    <c:delete val="1"/>
                    <c:extLst>
                      <c:ext uri="{CE6537A1-D6FC-4f65-9D91-7224C49458BB}"/>
                      <c:ext xmlns:c16="http://schemas.microsoft.com/office/drawing/2014/chart" uri="{C3380CC4-5D6E-409C-BE32-E72D297353CC}">
                        <c16:uniqueId val="{00000002-699D-4B5F-A98C-F6F93B40E5A9}"/>
                      </c:ext>
                    </c:extLst>
                  </c:dLbl>
                  <c:dLbl>
                    <c:idx val="3"/>
                    <c:delete val="1"/>
                    <c:extLst>
                      <c:ext uri="{CE6537A1-D6FC-4f65-9D91-7224C49458BB}"/>
                      <c:ext xmlns:c16="http://schemas.microsoft.com/office/drawing/2014/chart" uri="{C3380CC4-5D6E-409C-BE32-E72D297353CC}">
                        <c16:uniqueId val="{00000003-699D-4B5F-A98C-F6F93B40E5A9}"/>
                      </c:ext>
                    </c:extLst>
                  </c:dLbl>
                  <c:dLbl>
                    <c:idx val="5"/>
                    <c:delete val="1"/>
                    <c:extLst>
                      <c:ext uri="{CE6537A1-D6FC-4f65-9D91-7224C49458BB}"/>
                      <c:ext xmlns:c16="http://schemas.microsoft.com/office/drawing/2014/chart" uri="{C3380CC4-5D6E-409C-BE32-E72D297353CC}">
                        <c16:uniqueId val="{00000004-699D-4B5F-A98C-F6F93B40E5A9}"/>
                      </c:ext>
                    </c:extLst>
                  </c:dLbl>
                  <c:spPr>
                    <a:solidFill>
                      <a:srgbClr val="079448"/>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5.2'!$C$28:$F$28</c15:sqref>
                        </c15:formulaRef>
                      </c:ext>
                    </c:extLst>
                    <c:numCache>
                      <c:formatCode>General</c:formatCode>
                      <c:ptCount val="4"/>
                      <c:pt idx="0">
                        <c:v>0</c:v>
                      </c:pt>
                      <c:pt idx="1">
                        <c:v>1</c:v>
                      </c:pt>
                      <c:pt idx="2">
                        <c:v>14</c:v>
                      </c:pt>
                      <c:pt idx="3">
                        <c:v>4</c:v>
                      </c:pt>
                    </c:numCache>
                  </c:numRef>
                </c:val>
                <c:extLst>
                  <c:ext xmlns:c16="http://schemas.microsoft.com/office/drawing/2014/chart" uri="{C3380CC4-5D6E-409C-BE32-E72D297353CC}">
                    <c16:uniqueId val="{00000005-699D-4B5F-A98C-F6F93B40E5A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5.2'!$B$29</c15:sqref>
                        </c15:formulaRef>
                      </c:ext>
                    </c:extLst>
                    <c:strCache>
                      <c:ptCount val="1"/>
                      <c:pt idx="0">
                        <c:v>Hydro</c:v>
                      </c:pt>
                    </c:strCache>
                  </c:strRef>
                </c:tx>
                <c:spPr>
                  <a:solidFill>
                    <a:srgbClr val="2363AF"/>
                  </a:solidFill>
                  <a:ln>
                    <a:noFill/>
                  </a:ln>
                  <a:effectLst/>
                </c:spPr>
                <c:invertIfNegative val="0"/>
                <c:dLbls>
                  <c:dLbl>
                    <c:idx val="0"/>
                    <c:layout>
                      <c:manualLayout>
                        <c:x val="0"/>
                        <c:y val="-1.039479769022684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699D-4B5F-A98C-F6F93B40E5A9}"/>
                      </c:ext>
                    </c:extLst>
                  </c:dLbl>
                  <c:dLbl>
                    <c:idx val="1"/>
                    <c:layout>
                      <c:manualLayout>
                        <c:x val="3.7606837606837605E-2"/>
                        <c:y val="-9.4170311223403885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699D-4B5F-A98C-F6F93B40E5A9}"/>
                      </c:ext>
                    </c:extLst>
                  </c:dLbl>
                  <c:dLbl>
                    <c:idx val="5"/>
                    <c:layout>
                      <c:manualLayout>
                        <c:x val="0"/>
                        <c:y val="-6.2780207482269257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699D-4B5F-A98C-F6F93B40E5A9}"/>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5.2'!$C$29:$F$29</c15:sqref>
                        </c15:formulaRef>
                      </c:ext>
                    </c:extLst>
                    <c:numCache>
                      <c:formatCode>General</c:formatCode>
                      <c:ptCount val="4"/>
                      <c:pt idx="0">
                        <c:v>0</c:v>
                      </c:pt>
                      <c:pt idx="1">
                        <c:v>1</c:v>
                      </c:pt>
                      <c:pt idx="2">
                        <c:v>1</c:v>
                      </c:pt>
                      <c:pt idx="3">
                        <c:v>0</c:v>
                      </c:pt>
                    </c:numCache>
                  </c:numRef>
                </c:val>
                <c:extLst xmlns:c15="http://schemas.microsoft.com/office/drawing/2012/chart">
                  <c:ext xmlns:c16="http://schemas.microsoft.com/office/drawing/2014/chart" uri="{C3380CC4-5D6E-409C-BE32-E72D297353CC}">
                    <c16:uniqueId val="{00000009-699D-4B5F-A98C-F6F93B40E5A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5.2'!$B$30</c15:sqref>
                        </c15:formulaRef>
                      </c:ext>
                    </c:extLst>
                    <c:strCache>
                      <c:ptCount val="1"/>
                      <c:pt idx="0">
                        <c:v>Landfill gas</c:v>
                      </c:pt>
                    </c:strCache>
                  </c:strRef>
                </c:tx>
                <c:spPr>
                  <a:solidFill>
                    <a:srgbClr val="9E712A"/>
                  </a:solidFill>
                  <a:ln>
                    <a:noFill/>
                  </a:ln>
                  <a:effectLst/>
                </c:spPr>
                <c:invertIfNegative val="0"/>
                <c:dLbls>
                  <c:dLbl>
                    <c:idx val="1"/>
                    <c:layout>
                      <c:manualLayout>
                        <c:x val="-3.760683760683764E-2"/>
                        <c:y val="-0.11858483635539761"/>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699D-4B5F-A98C-F6F93B40E5A9}"/>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699D-4B5F-A98C-F6F93B40E5A9}"/>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5.2'!$C$30:$F$30</c15:sqref>
                        </c15:formulaRef>
                      </c:ext>
                    </c:extLst>
                    <c:numCache>
                      <c:formatCode>General</c:formatCode>
                      <c:ptCount val="4"/>
                      <c:pt idx="0">
                        <c:v>0</c:v>
                      </c:pt>
                      <c:pt idx="1">
                        <c:v>1</c:v>
                      </c:pt>
                      <c:pt idx="2">
                        <c:v>4</c:v>
                      </c:pt>
                      <c:pt idx="3">
                        <c:v>0</c:v>
                      </c:pt>
                    </c:numCache>
                  </c:numRef>
                </c:val>
                <c:extLst xmlns:c15="http://schemas.microsoft.com/office/drawing/2012/chart">
                  <c:ext xmlns:c16="http://schemas.microsoft.com/office/drawing/2014/chart" uri="{C3380CC4-5D6E-409C-BE32-E72D297353CC}">
                    <c16:uniqueId val="{0000000C-699D-4B5F-A98C-F6F93B40E5A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5.2'!$B$31</c15:sqref>
                        </c15:formulaRef>
                      </c:ext>
                    </c:extLst>
                    <c:strCache>
                      <c:ptCount val="1"/>
                      <c:pt idx="0">
                        <c:v>Onshore wind</c:v>
                      </c:pt>
                    </c:strCache>
                  </c:strRef>
                </c:tx>
                <c:spPr>
                  <a:solidFill>
                    <a:srgbClr val="CD1F45"/>
                  </a:solidFill>
                  <a:ln>
                    <a:noFill/>
                  </a:ln>
                  <a:effectLst/>
                </c:spPr>
                <c:invertIfNegative val="0"/>
                <c:dLbls>
                  <c:dLbl>
                    <c:idx val="0"/>
                    <c:layout>
                      <c:manualLayout>
                        <c:x val="-1.5669334656024607E-17"/>
                        <c:y val="-9.068252191883337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699D-4B5F-A98C-F6F93B40E5A9}"/>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699D-4B5F-A98C-F6F93B40E5A9}"/>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699D-4B5F-A98C-F6F93B40E5A9}"/>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699D-4B5F-A98C-F6F93B40E5A9}"/>
                      </c:ext>
                    </c:extLst>
                  </c:dLbl>
                  <c:dLbl>
                    <c:idx val="4"/>
                    <c:layout>
                      <c:manualLayout>
                        <c:x val="-3.4188034188034188E-3"/>
                        <c:y val="-9.7658100527974426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699D-4B5F-A98C-F6F93B40E5A9}"/>
                      </c:ext>
                    </c:extLst>
                  </c:dLbl>
                  <c:dLbl>
                    <c:idx val="5"/>
                    <c:delete val="1"/>
                    <c:extLst xmlns:c15="http://schemas.microsoft.com/office/drawing/2012/chart">
                      <c:ext xmlns:c15="http://schemas.microsoft.com/office/drawing/2012/chart" uri="{CE6537A1-D6FC-4f65-9D91-7224C49458BB}">
                        <c15:layout>
                          <c:manualLayout>
                            <c:w val="0.10772649572649572"/>
                            <c:h val="7.5022347941311754E-2"/>
                          </c:manualLayout>
                        </c15:layout>
                      </c:ext>
                      <c:ext xmlns:c16="http://schemas.microsoft.com/office/drawing/2014/chart" uri="{C3380CC4-5D6E-409C-BE32-E72D297353CC}">
                        <c16:uniqueId val="{00000012-699D-4B5F-A98C-F6F93B40E5A9}"/>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5.2'!$C$31:$F$31</c15:sqref>
                        </c15:formulaRef>
                      </c:ext>
                    </c:extLst>
                    <c:numCache>
                      <c:formatCode>General</c:formatCode>
                      <c:ptCount val="4"/>
                      <c:pt idx="0">
                        <c:v>0</c:v>
                      </c:pt>
                      <c:pt idx="1">
                        <c:v>11</c:v>
                      </c:pt>
                      <c:pt idx="2">
                        <c:v>9</c:v>
                      </c:pt>
                      <c:pt idx="3">
                        <c:v>0</c:v>
                      </c:pt>
                    </c:numCache>
                  </c:numRef>
                </c:val>
                <c:extLst xmlns:c15="http://schemas.microsoft.com/office/drawing/2012/chart">
                  <c:ext xmlns:c16="http://schemas.microsoft.com/office/drawing/2014/chart" uri="{C3380CC4-5D6E-409C-BE32-E72D297353CC}">
                    <c16:uniqueId val="{00000013-699D-4B5F-A98C-F6F93B40E5A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5.2'!$B$33</c15:sqref>
                        </c15:formulaRef>
                      </c:ext>
                    </c:extLst>
                    <c:strCache>
                      <c:ptCount val="1"/>
                      <c:pt idx="0">
                        <c:v>Sewage 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5.2'!$C$33:$F$33</c15:sqref>
                        </c15:formulaRef>
                      </c:ext>
                    </c:extLst>
                    <c:numCache>
                      <c:formatCode>General</c:formatCode>
                      <c:ptCount val="4"/>
                      <c:pt idx="0">
                        <c:v>0</c:v>
                      </c:pt>
                      <c:pt idx="1">
                        <c:v>1</c:v>
                      </c:pt>
                      <c:pt idx="2">
                        <c:v>0</c:v>
                      </c:pt>
                      <c:pt idx="3">
                        <c:v>0</c:v>
                      </c:pt>
                    </c:numCache>
                  </c:numRef>
                </c:val>
                <c:extLst xmlns:c15="http://schemas.microsoft.com/office/drawing/2012/chart">
                  <c:ext xmlns:c16="http://schemas.microsoft.com/office/drawing/2014/chart" uri="{C3380CC4-5D6E-409C-BE32-E72D297353CC}">
                    <c16:uniqueId val="{00000016-699D-4B5F-A98C-F6F93B40E5A9}"/>
                  </c:ext>
                </c:extLst>
              </c15:ser>
            </c15:filteredBarSeries>
          </c:ext>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f) Sewage gas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5"/>
          <c:order val="5"/>
          <c:tx>
            <c:strRef>
              <c:f>'Fig 5.2'!$B$33</c:f>
              <c:strCache>
                <c:ptCount val="1"/>
                <c:pt idx="0">
                  <c:v>Sewage gas</c:v>
                </c:pt>
              </c:strCache>
            </c:strRef>
          </c:tx>
          <c:spPr>
            <a:solidFill>
              <a:srgbClr val="2363AF"/>
            </a:solidFill>
            <a:ln w="3175">
              <a:solidFill>
                <a:sysClr val="windowText" lastClr="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9BDA-4C38-98E6-46D84730AE6F}"/>
                </c:ext>
              </c:extLst>
            </c:dLbl>
            <c:dLbl>
              <c:idx val="1"/>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DA-4C38-98E6-46D84730AE6F}"/>
                </c:ext>
              </c:extLst>
            </c:dLbl>
            <c:dLbl>
              <c:idx val="2"/>
              <c:delete val="1"/>
              <c:extLst>
                <c:ext xmlns:c15="http://schemas.microsoft.com/office/drawing/2012/chart" uri="{CE6537A1-D6FC-4f65-9D91-7224C49458BB}"/>
                <c:ext xmlns:c16="http://schemas.microsoft.com/office/drawing/2014/chart" uri="{C3380CC4-5D6E-409C-BE32-E72D297353CC}">
                  <c16:uniqueId val="{00000002-9BDA-4C38-98E6-46D84730AE6F}"/>
                </c:ext>
              </c:extLst>
            </c:dLbl>
            <c:dLbl>
              <c:idx val="3"/>
              <c:delete val="1"/>
              <c:extLst>
                <c:ext xmlns:c15="http://schemas.microsoft.com/office/drawing/2012/chart" uri="{CE6537A1-D6FC-4f65-9D91-7224C49458BB}"/>
                <c:ext xmlns:c16="http://schemas.microsoft.com/office/drawing/2014/chart" uri="{C3380CC4-5D6E-409C-BE32-E72D297353CC}">
                  <c16:uniqueId val="{00000001-9BDA-4C38-98E6-46D84730AE6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5.2'!$C$27:$F$27</c:f>
              <c:strCache>
                <c:ptCount val="4"/>
                <c:pt idx="0">
                  <c:v>Good</c:v>
                </c:pt>
                <c:pt idx="1">
                  <c:v>Satisfactory</c:v>
                </c:pt>
                <c:pt idx="2">
                  <c:v>Weak</c:v>
                </c:pt>
                <c:pt idx="3">
                  <c:v>Unsatisfactory</c:v>
                </c:pt>
              </c:strCache>
            </c:strRef>
          </c:cat>
          <c:val>
            <c:numRef>
              <c:f>'Fig 5.2'!$C$33:$F$33</c:f>
              <c:numCache>
                <c:formatCode>General</c:formatCode>
                <c:ptCount val="4"/>
                <c:pt idx="0">
                  <c:v>0</c:v>
                </c:pt>
                <c:pt idx="1">
                  <c:v>1</c:v>
                </c:pt>
                <c:pt idx="2">
                  <c:v>0</c:v>
                </c:pt>
                <c:pt idx="3">
                  <c:v>0</c:v>
                </c:pt>
              </c:numCache>
            </c:numRef>
          </c:val>
          <c:extLst>
            <c:ext xmlns:c16="http://schemas.microsoft.com/office/drawing/2014/chart" uri="{C3380CC4-5D6E-409C-BE32-E72D297353CC}">
              <c16:uniqueId val="{00000016-0801-438E-B41C-72A339FE7E4C}"/>
            </c:ext>
          </c:extLst>
        </c:ser>
        <c:dLbls>
          <c:dLblPos val="ctr"/>
          <c:showLegendKey val="0"/>
          <c:showVal val="1"/>
          <c:showCatName val="0"/>
          <c:showSerName val="0"/>
          <c:showPercent val="0"/>
          <c:showBubbleSize val="0"/>
        </c:dLbls>
        <c:gapWidth val="50"/>
        <c:overlap val="100"/>
        <c:axId val="1262802992"/>
        <c:axId val="1262811312"/>
        <c:extLst>
          <c:ext xmlns:c15="http://schemas.microsoft.com/office/drawing/2012/chart" uri="{02D57815-91ED-43cb-92C2-25804820EDAC}">
            <c15:filteredBarSeries>
              <c15:ser>
                <c:idx val="0"/>
                <c:order val="0"/>
                <c:tx>
                  <c:strRef>
                    <c:extLst>
                      <c:ext uri="{02D57815-91ED-43cb-92C2-25804820EDAC}">
                        <c15:formulaRef>
                          <c15:sqref>'Fig 5.2'!$B$28</c15:sqref>
                        </c15:formulaRef>
                      </c:ext>
                    </c:extLst>
                    <c:strCache>
                      <c:ptCount val="1"/>
                      <c:pt idx="0">
                        <c:v>Fuelled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0801-438E-B41C-72A339FE7E4C}"/>
                      </c:ext>
                    </c:extLst>
                  </c:dLbl>
                  <c:dLbl>
                    <c:idx val="1"/>
                    <c:delete val="1"/>
                    <c:extLst>
                      <c:ext uri="{CE6537A1-D6FC-4f65-9D91-7224C49458BB}"/>
                      <c:ext xmlns:c16="http://schemas.microsoft.com/office/drawing/2014/chart" uri="{C3380CC4-5D6E-409C-BE32-E72D297353CC}">
                        <c16:uniqueId val="{00000001-0801-438E-B41C-72A339FE7E4C}"/>
                      </c:ext>
                    </c:extLst>
                  </c:dLbl>
                  <c:dLbl>
                    <c:idx val="2"/>
                    <c:delete val="1"/>
                    <c:extLst>
                      <c:ext uri="{CE6537A1-D6FC-4f65-9D91-7224C49458BB}"/>
                      <c:ext xmlns:c16="http://schemas.microsoft.com/office/drawing/2014/chart" uri="{C3380CC4-5D6E-409C-BE32-E72D297353CC}">
                        <c16:uniqueId val="{00000002-0801-438E-B41C-72A339FE7E4C}"/>
                      </c:ext>
                    </c:extLst>
                  </c:dLbl>
                  <c:dLbl>
                    <c:idx val="3"/>
                    <c:delete val="1"/>
                    <c:extLst>
                      <c:ext uri="{CE6537A1-D6FC-4f65-9D91-7224C49458BB}"/>
                      <c:ext xmlns:c16="http://schemas.microsoft.com/office/drawing/2014/chart" uri="{C3380CC4-5D6E-409C-BE32-E72D297353CC}">
                        <c16:uniqueId val="{00000003-0801-438E-B41C-72A339FE7E4C}"/>
                      </c:ext>
                    </c:extLst>
                  </c:dLbl>
                  <c:dLbl>
                    <c:idx val="5"/>
                    <c:delete val="1"/>
                    <c:extLst>
                      <c:ext uri="{CE6537A1-D6FC-4f65-9D91-7224C49458BB}"/>
                      <c:ext xmlns:c16="http://schemas.microsoft.com/office/drawing/2014/chart" uri="{C3380CC4-5D6E-409C-BE32-E72D297353CC}">
                        <c16:uniqueId val="{00000004-0801-438E-B41C-72A339FE7E4C}"/>
                      </c:ext>
                    </c:extLst>
                  </c:dLbl>
                  <c:spPr>
                    <a:solidFill>
                      <a:srgbClr val="079448"/>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5.2'!$C$28:$F$28</c15:sqref>
                        </c15:formulaRef>
                      </c:ext>
                    </c:extLst>
                    <c:numCache>
                      <c:formatCode>General</c:formatCode>
                      <c:ptCount val="4"/>
                      <c:pt idx="0">
                        <c:v>0</c:v>
                      </c:pt>
                      <c:pt idx="1">
                        <c:v>1</c:v>
                      </c:pt>
                      <c:pt idx="2">
                        <c:v>14</c:v>
                      </c:pt>
                      <c:pt idx="3">
                        <c:v>4</c:v>
                      </c:pt>
                    </c:numCache>
                  </c:numRef>
                </c:val>
                <c:extLst>
                  <c:ext xmlns:c16="http://schemas.microsoft.com/office/drawing/2014/chart" uri="{C3380CC4-5D6E-409C-BE32-E72D297353CC}">
                    <c16:uniqueId val="{00000005-0801-438E-B41C-72A339FE7E4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5.2'!$B$29</c15:sqref>
                        </c15:formulaRef>
                      </c:ext>
                    </c:extLst>
                    <c:strCache>
                      <c:ptCount val="1"/>
                      <c:pt idx="0">
                        <c:v>Hydro</c:v>
                      </c:pt>
                    </c:strCache>
                  </c:strRef>
                </c:tx>
                <c:spPr>
                  <a:solidFill>
                    <a:srgbClr val="2363AF"/>
                  </a:solidFill>
                  <a:ln>
                    <a:noFill/>
                  </a:ln>
                  <a:effectLst/>
                </c:spPr>
                <c:invertIfNegative val="0"/>
                <c:dLbls>
                  <c:dLbl>
                    <c:idx val="0"/>
                    <c:layout>
                      <c:manualLayout>
                        <c:x val="0"/>
                        <c:y val="-1.039479769022684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0801-438E-B41C-72A339FE7E4C}"/>
                      </c:ext>
                    </c:extLst>
                  </c:dLbl>
                  <c:dLbl>
                    <c:idx val="1"/>
                    <c:layout>
                      <c:manualLayout>
                        <c:x val="3.7606837606837605E-2"/>
                        <c:y val="-9.4170311223403885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0801-438E-B41C-72A339FE7E4C}"/>
                      </c:ext>
                    </c:extLst>
                  </c:dLbl>
                  <c:dLbl>
                    <c:idx val="5"/>
                    <c:layout>
                      <c:manualLayout>
                        <c:x val="0"/>
                        <c:y val="-6.2780207482269257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801-438E-B41C-72A339FE7E4C}"/>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5.2'!$C$29:$F$29</c15:sqref>
                        </c15:formulaRef>
                      </c:ext>
                    </c:extLst>
                    <c:numCache>
                      <c:formatCode>General</c:formatCode>
                      <c:ptCount val="4"/>
                      <c:pt idx="0">
                        <c:v>0</c:v>
                      </c:pt>
                      <c:pt idx="1">
                        <c:v>1</c:v>
                      </c:pt>
                      <c:pt idx="2">
                        <c:v>1</c:v>
                      </c:pt>
                      <c:pt idx="3">
                        <c:v>0</c:v>
                      </c:pt>
                    </c:numCache>
                  </c:numRef>
                </c:val>
                <c:extLst xmlns:c15="http://schemas.microsoft.com/office/drawing/2012/chart">
                  <c:ext xmlns:c16="http://schemas.microsoft.com/office/drawing/2014/chart" uri="{C3380CC4-5D6E-409C-BE32-E72D297353CC}">
                    <c16:uniqueId val="{00000009-0801-438E-B41C-72A339FE7E4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5.2'!$B$30</c15:sqref>
                        </c15:formulaRef>
                      </c:ext>
                    </c:extLst>
                    <c:strCache>
                      <c:ptCount val="1"/>
                      <c:pt idx="0">
                        <c:v>Landfill gas</c:v>
                      </c:pt>
                    </c:strCache>
                  </c:strRef>
                </c:tx>
                <c:spPr>
                  <a:solidFill>
                    <a:srgbClr val="9E712A"/>
                  </a:solidFill>
                  <a:ln>
                    <a:noFill/>
                  </a:ln>
                  <a:effectLst/>
                </c:spPr>
                <c:invertIfNegative val="0"/>
                <c:dLbls>
                  <c:dLbl>
                    <c:idx val="1"/>
                    <c:layout>
                      <c:manualLayout>
                        <c:x val="-3.760683760683764E-2"/>
                        <c:y val="-0.11858483635539761"/>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801-438E-B41C-72A339FE7E4C}"/>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0801-438E-B41C-72A339FE7E4C}"/>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5.2'!$C$30:$F$30</c15:sqref>
                        </c15:formulaRef>
                      </c:ext>
                    </c:extLst>
                    <c:numCache>
                      <c:formatCode>General</c:formatCode>
                      <c:ptCount val="4"/>
                      <c:pt idx="0">
                        <c:v>0</c:v>
                      </c:pt>
                      <c:pt idx="1">
                        <c:v>1</c:v>
                      </c:pt>
                      <c:pt idx="2">
                        <c:v>4</c:v>
                      </c:pt>
                      <c:pt idx="3">
                        <c:v>0</c:v>
                      </c:pt>
                    </c:numCache>
                  </c:numRef>
                </c:val>
                <c:extLst xmlns:c15="http://schemas.microsoft.com/office/drawing/2012/chart">
                  <c:ext xmlns:c16="http://schemas.microsoft.com/office/drawing/2014/chart" uri="{C3380CC4-5D6E-409C-BE32-E72D297353CC}">
                    <c16:uniqueId val="{0000000C-0801-438E-B41C-72A339FE7E4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5.2'!$B$31</c15:sqref>
                        </c15:formulaRef>
                      </c:ext>
                    </c:extLst>
                    <c:strCache>
                      <c:ptCount val="1"/>
                      <c:pt idx="0">
                        <c:v>Onshore wind</c:v>
                      </c:pt>
                    </c:strCache>
                  </c:strRef>
                </c:tx>
                <c:spPr>
                  <a:solidFill>
                    <a:srgbClr val="CD1F45"/>
                  </a:solidFill>
                  <a:ln>
                    <a:noFill/>
                  </a:ln>
                  <a:effectLst/>
                </c:spPr>
                <c:invertIfNegative val="0"/>
                <c:dLbls>
                  <c:dLbl>
                    <c:idx val="0"/>
                    <c:layout>
                      <c:manualLayout>
                        <c:x val="-1.5669334656024607E-17"/>
                        <c:y val="-9.0682521918833373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801-438E-B41C-72A339FE7E4C}"/>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0801-438E-B41C-72A339FE7E4C}"/>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0801-438E-B41C-72A339FE7E4C}"/>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0801-438E-B41C-72A339FE7E4C}"/>
                      </c:ext>
                    </c:extLst>
                  </c:dLbl>
                  <c:dLbl>
                    <c:idx val="4"/>
                    <c:layout>
                      <c:manualLayout>
                        <c:x val="-3.4188034188034188E-3"/>
                        <c:y val="-9.7658100527974426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801-438E-B41C-72A339FE7E4C}"/>
                      </c:ext>
                    </c:extLst>
                  </c:dLbl>
                  <c:dLbl>
                    <c:idx val="5"/>
                    <c:delete val="1"/>
                    <c:extLst xmlns:c15="http://schemas.microsoft.com/office/drawing/2012/chart">
                      <c:ext xmlns:c15="http://schemas.microsoft.com/office/drawing/2012/chart" uri="{CE6537A1-D6FC-4f65-9D91-7224C49458BB}">
                        <c15:layout>
                          <c:manualLayout>
                            <c:w val="0.10772649572649572"/>
                            <c:h val="7.5022347941311754E-2"/>
                          </c:manualLayout>
                        </c15:layout>
                      </c:ext>
                      <c:ext xmlns:c16="http://schemas.microsoft.com/office/drawing/2014/chart" uri="{C3380CC4-5D6E-409C-BE32-E72D297353CC}">
                        <c16:uniqueId val="{00000012-0801-438E-B41C-72A339FE7E4C}"/>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5.2'!$C$31:$F$31</c15:sqref>
                        </c15:formulaRef>
                      </c:ext>
                    </c:extLst>
                    <c:numCache>
                      <c:formatCode>General</c:formatCode>
                      <c:ptCount val="4"/>
                      <c:pt idx="0">
                        <c:v>0</c:v>
                      </c:pt>
                      <c:pt idx="1">
                        <c:v>11</c:v>
                      </c:pt>
                      <c:pt idx="2">
                        <c:v>9</c:v>
                      </c:pt>
                      <c:pt idx="3">
                        <c:v>0</c:v>
                      </c:pt>
                    </c:numCache>
                  </c:numRef>
                </c:val>
                <c:extLst xmlns:c15="http://schemas.microsoft.com/office/drawing/2012/chart">
                  <c:ext xmlns:c16="http://schemas.microsoft.com/office/drawing/2014/chart" uri="{C3380CC4-5D6E-409C-BE32-E72D297353CC}">
                    <c16:uniqueId val="{00000013-0801-438E-B41C-72A339FE7E4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5.2'!$B$32</c15:sqref>
                        </c15:formulaRef>
                      </c:ext>
                    </c:extLst>
                    <c:strCache>
                      <c:ptCount val="1"/>
                      <c:pt idx="0">
                        <c:v>Solar PV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5.2'!$C$27:$F$27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5.2'!$C$32:$F$32</c15:sqref>
                        </c15:formulaRef>
                      </c:ext>
                    </c:extLst>
                    <c:numCache>
                      <c:formatCode>General</c:formatCode>
                      <c:ptCount val="4"/>
                      <c:pt idx="0">
                        <c:v>3</c:v>
                      </c:pt>
                      <c:pt idx="1">
                        <c:v>12</c:v>
                      </c:pt>
                      <c:pt idx="2">
                        <c:v>16</c:v>
                      </c:pt>
                      <c:pt idx="3">
                        <c:v>5</c:v>
                      </c:pt>
                    </c:numCache>
                  </c:numRef>
                </c:val>
                <c:extLst xmlns:c15="http://schemas.microsoft.com/office/drawing/2012/chart">
                  <c:ext xmlns:c16="http://schemas.microsoft.com/office/drawing/2014/chart" uri="{C3380CC4-5D6E-409C-BE32-E72D297353CC}">
                    <c16:uniqueId val="{00000015-0801-438E-B41C-72A339FE7E4C}"/>
                  </c:ext>
                </c:extLst>
              </c15:ser>
            </c15:filteredBarSeries>
          </c:ext>
        </c:extLst>
      </c:barChart>
      <c:catAx>
        <c:axId val="1262802992"/>
        <c:scaling>
          <c:orientation val="minMax"/>
        </c:scaling>
        <c:delete val="0"/>
        <c:axPos val="b"/>
        <c:numFmt formatCode="General" sourceLinked="1"/>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11312"/>
        <c:crosses val="autoZero"/>
        <c:auto val="1"/>
        <c:lblAlgn val="ctr"/>
        <c:lblOffset val="100"/>
        <c:noMultiLvlLbl val="0"/>
      </c:catAx>
      <c:valAx>
        <c:axId val="1262811312"/>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a:t>
                </a:r>
                <a:r>
                  <a:rPr lang="en-GB" baseline="0"/>
                  <a:t> of audits</a:t>
                </a:r>
                <a:endParaRPr lang="en-GB"/>
              </a:p>
            </c:rich>
          </c:tx>
          <c:layout>
            <c:manualLayout>
              <c:xMode val="edge"/>
              <c:yMode val="edge"/>
              <c:x val="1.3901867362121137E-2"/>
              <c:y val="0.285576343451126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62802992"/>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1189800842618"/>
          <c:y val="6.9733898564198385E-2"/>
          <c:w val="0.85785457653528174"/>
          <c:h val="0.75590679065987687"/>
        </c:manualLayout>
      </c:layout>
      <c:barChart>
        <c:barDir val="col"/>
        <c:grouping val="percentStacked"/>
        <c:varyColors val="0"/>
        <c:ser>
          <c:idx val="3"/>
          <c:order val="0"/>
          <c:tx>
            <c:strRef>
              <c:f>'Fig 5.3'!$F$40</c:f>
              <c:strCache>
                <c:ptCount val="1"/>
                <c:pt idx="0">
                  <c:v>Unsatisfactory</c:v>
                </c:pt>
              </c:strCache>
            </c:strRef>
          </c:tx>
          <c:spPr>
            <a:solidFill>
              <a:srgbClr val="CD1F45"/>
            </a:solidFill>
            <a:ln w="6350">
              <a:solidFill>
                <a:schemeClr val="tx1"/>
              </a:solidFill>
            </a:ln>
            <a:effectLst/>
          </c:spPr>
          <c:invertIfNegative val="0"/>
          <c:dPt>
            <c:idx val="1"/>
            <c:invertIfNegative val="0"/>
            <c:bubble3D val="0"/>
            <c:spPr>
              <a:solidFill>
                <a:srgbClr val="CD1F45"/>
              </a:solidFill>
              <a:ln w="6350">
                <a:solidFill>
                  <a:schemeClr val="tx1"/>
                </a:solidFill>
              </a:ln>
              <a:effectLst/>
            </c:spPr>
            <c:extLst>
              <c:ext xmlns:c16="http://schemas.microsoft.com/office/drawing/2014/chart" uri="{C3380CC4-5D6E-409C-BE32-E72D297353CC}">
                <c16:uniqueId val="{00000007-5A8A-4EFD-9961-1E687CFD9DE9}"/>
              </c:ext>
            </c:extLst>
          </c:dPt>
          <c:dLbls>
            <c:dLbl>
              <c:idx val="0"/>
              <c:spPr>
                <a:solidFill>
                  <a:srgbClr val="CD1F45"/>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196926032660903"/>
                      <c:h val="0.11396476206274639"/>
                    </c:manualLayout>
                  </c15:layout>
                </c:ext>
                <c:ext xmlns:c16="http://schemas.microsoft.com/office/drawing/2014/chart" uri="{C3380CC4-5D6E-409C-BE32-E72D297353CC}">
                  <c16:uniqueId val="{00000011-170F-4496-92A1-91AA3C517FEE}"/>
                </c:ext>
              </c:extLst>
            </c:dLbl>
            <c:dLbl>
              <c:idx val="1"/>
              <c:spPr>
                <a:solidFill>
                  <a:srgbClr val="CD1F45"/>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389048991354465"/>
                      <c:h val="0.12143541182103852"/>
                    </c:manualLayout>
                  </c15:layout>
                </c:ext>
                <c:ext xmlns:c16="http://schemas.microsoft.com/office/drawing/2014/chart" uri="{C3380CC4-5D6E-409C-BE32-E72D297353CC}">
                  <c16:uniqueId val="{00000007-5A8A-4EFD-9961-1E687CFD9DE9}"/>
                </c:ext>
              </c:extLst>
            </c:dLbl>
            <c:dLbl>
              <c:idx val="2"/>
              <c:spPr>
                <a:solidFill>
                  <a:srgbClr val="CD1F45"/>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196926032660903"/>
                      <c:h val="0.11770008694189245"/>
                    </c:manualLayout>
                  </c15:layout>
                </c:ext>
                <c:ext xmlns:c16="http://schemas.microsoft.com/office/drawing/2014/chart" uri="{C3380CC4-5D6E-409C-BE32-E72D297353CC}">
                  <c16:uniqueId val="{00000012-170F-4496-92A1-91AA3C517FEE}"/>
                </c:ext>
              </c:extLst>
            </c:dLbl>
            <c:dLbl>
              <c:idx val="3"/>
              <c:spPr>
                <a:solidFill>
                  <a:srgbClr val="CD1F45"/>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196926032660903"/>
                      <c:h val="0.12517073670018458"/>
                    </c:manualLayout>
                  </c15:layout>
                </c:ext>
                <c:ext xmlns:c16="http://schemas.microsoft.com/office/drawing/2014/chart" uri="{C3380CC4-5D6E-409C-BE32-E72D297353CC}">
                  <c16:uniqueId val="{00000013-170F-4496-92A1-91AA3C517FEE}"/>
                </c:ext>
              </c:extLst>
            </c:dLbl>
            <c:dLbl>
              <c:idx val="4"/>
              <c:spPr>
                <a:solidFill>
                  <a:srgbClr val="CD1F45"/>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196926032660903"/>
                      <c:h val="8.034683815043181E-2"/>
                    </c:manualLayout>
                  </c15:layout>
                </c:ext>
                <c:ext xmlns:c16="http://schemas.microsoft.com/office/drawing/2014/chart" uri="{C3380CC4-5D6E-409C-BE32-E72D297353CC}">
                  <c16:uniqueId val="{00000014-170F-4496-92A1-91AA3C517FEE}"/>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5.3'!$B$41:$B$45</c:f>
              <c:strCache>
                <c:ptCount val="5"/>
                <c:pt idx="0">
                  <c:v>2016-17</c:v>
                </c:pt>
                <c:pt idx="1">
                  <c:v>2017-18</c:v>
                </c:pt>
                <c:pt idx="2">
                  <c:v>2018-19</c:v>
                </c:pt>
                <c:pt idx="3">
                  <c:v>2019-20</c:v>
                </c:pt>
                <c:pt idx="4">
                  <c:v>2020-21</c:v>
                </c:pt>
              </c:strCache>
            </c:strRef>
          </c:cat>
          <c:val>
            <c:numRef>
              <c:f>'Fig 5.3'!$F$41:$F$45</c:f>
              <c:numCache>
                <c:formatCode>0.00%</c:formatCode>
                <c:ptCount val="5"/>
                <c:pt idx="0">
                  <c:v>0.23404255319148937</c:v>
                </c:pt>
                <c:pt idx="1">
                  <c:v>0.23571428571428571</c:v>
                </c:pt>
                <c:pt idx="2">
                  <c:v>0.28104575163398693</c:v>
                </c:pt>
                <c:pt idx="3">
                  <c:v>0.25925925925925924</c:v>
                </c:pt>
                <c:pt idx="4">
                  <c:v>0.10843373493975904</c:v>
                </c:pt>
              </c:numCache>
            </c:numRef>
          </c:val>
          <c:extLst>
            <c:ext xmlns:c16="http://schemas.microsoft.com/office/drawing/2014/chart" uri="{C3380CC4-5D6E-409C-BE32-E72D297353CC}">
              <c16:uniqueId val="{00000023-A695-41D3-959E-7C98C3D3401D}"/>
            </c:ext>
          </c:extLst>
        </c:ser>
        <c:ser>
          <c:idx val="2"/>
          <c:order val="1"/>
          <c:tx>
            <c:strRef>
              <c:f>'Fig 5.3'!$E$40</c:f>
              <c:strCache>
                <c:ptCount val="1"/>
                <c:pt idx="0">
                  <c:v>Weak</c:v>
                </c:pt>
              </c:strCache>
            </c:strRef>
          </c:tx>
          <c:spPr>
            <a:solidFill>
              <a:srgbClr val="9E712A"/>
            </a:solidFill>
            <a:ln w="3175">
              <a:solidFill>
                <a:schemeClr val="tx1"/>
              </a:solidFill>
            </a:ln>
            <a:effectLst/>
          </c:spPr>
          <c:invertIfNegative val="0"/>
          <c:dPt>
            <c:idx val="1"/>
            <c:invertIfNegative val="0"/>
            <c:bubble3D val="0"/>
            <c:spPr>
              <a:solidFill>
                <a:srgbClr val="9E712A"/>
              </a:solidFill>
              <a:ln w="3175">
                <a:solidFill>
                  <a:schemeClr val="tx1"/>
                </a:solidFill>
              </a:ln>
              <a:effectLst/>
            </c:spPr>
            <c:extLst>
              <c:ext xmlns:c16="http://schemas.microsoft.com/office/drawing/2014/chart" uri="{C3380CC4-5D6E-409C-BE32-E72D297353CC}">
                <c16:uniqueId val="{00000005-5A8A-4EFD-9961-1E687CFD9DE9}"/>
              </c:ext>
            </c:extLst>
          </c:dPt>
          <c:dLbls>
            <c:dLbl>
              <c:idx val="0"/>
              <c:spPr>
                <a:solidFill>
                  <a:srgbClr val="9E712A"/>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0024975984630163"/>
                      <c:h val="8.4082163029577869E-2"/>
                    </c:manualLayout>
                  </c15:layout>
                </c:ext>
                <c:ext xmlns:c16="http://schemas.microsoft.com/office/drawing/2014/chart" uri="{C3380CC4-5D6E-409C-BE32-E72D297353CC}">
                  <c16:uniqueId val="{00000010-170F-4496-92A1-91AA3C517FEE}"/>
                </c:ext>
              </c:extLst>
            </c:dLbl>
            <c:dLbl>
              <c:idx val="1"/>
              <c:spPr>
                <a:solidFill>
                  <a:srgbClr val="9E712A"/>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9.4486071085494699E-2"/>
                      <c:h val="0.10649411230445426"/>
                    </c:manualLayout>
                  </c15:layout>
                </c:ext>
                <c:ext xmlns:c16="http://schemas.microsoft.com/office/drawing/2014/chart" uri="{C3380CC4-5D6E-409C-BE32-E72D297353CC}">
                  <c16:uniqueId val="{00000005-5A8A-4EFD-9961-1E687CFD9DE9}"/>
                </c:ext>
              </c:extLst>
            </c:dLbl>
            <c:dLbl>
              <c:idx val="2"/>
              <c:spPr>
                <a:solidFill>
                  <a:srgbClr val="9E712A"/>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0024975984630162"/>
                      <c:h val="9.902346254616215E-2"/>
                    </c:manualLayout>
                  </c15:layout>
                </c:ext>
                <c:ext xmlns:c16="http://schemas.microsoft.com/office/drawing/2014/chart" uri="{C3380CC4-5D6E-409C-BE32-E72D297353CC}">
                  <c16:uniqueId val="{0000000F-170F-4496-92A1-91AA3C517FEE}"/>
                </c:ext>
              </c:extLst>
            </c:dLbl>
            <c:dLbl>
              <c:idx val="3"/>
              <c:spPr>
                <a:solidFill>
                  <a:srgbClr val="9E712A"/>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0217098943323727"/>
                      <c:h val="0.14384736109591489"/>
                    </c:manualLayout>
                  </c15:layout>
                </c:ext>
                <c:ext xmlns:c16="http://schemas.microsoft.com/office/drawing/2014/chart" uri="{C3380CC4-5D6E-409C-BE32-E72D297353CC}">
                  <c16:uniqueId val="{0000000E-170F-4496-92A1-91AA3C517FEE}"/>
                </c:ext>
              </c:extLst>
            </c:dLbl>
            <c:dLbl>
              <c:idx val="4"/>
              <c:spPr>
                <a:solidFill>
                  <a:srgbClr val="9E712A"/>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0217098943323726"/>
                      <c:h val="8.7817487908723957E-2"/>
                    </c:manualLayout>
                  </c15:layout>
                </c:ext>
                <c:ext xmlns:c16="http://schemas.microsoft.com/office/drawing/2014/chart" uri="{C3380CC4-5D6E-409C-BE32-E72D297353CC}">
                  <c16:uniqueId val="{0000000D-170F-4496-92A1-91AA3C517FEE}"/>
                </c:ext>
              </c:extLst>
            </c:dLbl>
            <c:spPr>
              <a:solidFill>
                <a:srgbClr val="9E712A"/>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5.3'!$B$41:$B$45</c:f>
              <c:strCache>
                <c:ptCount val="5"/>
                <c:pt idx="0">
                  <c:v>2016-17</c:v>
                </c:pt>
                <c:pt idx="1">
                  <c:v>2017-18</c:v>
                </c:pt>
                <c:pt idx="2">
                  <c:v>2018-19</c:v>
                </c:pt>
                <c:pt idx="3">
                  <c:v>2019-20</c:v>
                </c:pt>
                <c:pt idx="4">
                  <c:v>2020-21</c:v>
                </c:pt>
              </c:strCache>
            </c:strRef>
          </c:cat>
          <c:val>
            <c:numRef>
              <c:f>'Fig 5.3'!$E$41:$E$45</c:f>
              <c:numCache>
                <c:formatCode>0.00%</c:formatCode>
                <c:ptCount val="5"/>
                <c:pt idx="0">
                  <c:v>0.1702127659574468</c:v>
                </c:pt>
                <c:pt idx="1">
                  <c:v>0.32142857142857145</c:v>
                </c:pt>
                <c:pt idx="2">
                  <c:v>0.47712418300653597</c:v>
                </c:pt>
                <c:pt idx="3">
                  <c:v>0.44444444444444442</c:v>
                </c:pt>
                <c:pt idx="4">
                  <c:v>0.53012048192771088</c:v>
                </c:pt>
              </c:numCache>
            </c:numRef>
          </c:val>
          <c:extLst>
            <c:ext xmlns:c16="http://schemas.microsoft.com/office/drawing/2014/chart" uri="{C3380CC4-5D6E-409C-BE32-E72D297353CC}">
              <c16:uniqueId val="{00000022-A695-41D3-959E-7C98C3D3401D}"/>
            </c:ext>
          </c:extLst>
        </c:ser>
        <c:ser>
          <c:idx val="1"/>
          <c:order val="2"/>
          <c:tx>
            <c:strRef>
              <c:f>'Fig 5.3'!$D$40</c:f>
              <c:strCache>
                <c:ptCount val="1"/>
                <c:pt idx="0">
                  <c:v>Satisfactory</c:v>
                </c:pt>
              </c:strCache>
            </c:strRef>
          </c:tx>
          <c:spPr>
            <a:solidFill>
              <a:srgbClr val="2363AF"/>
            </a:solidFill>
            <a:ln w="3175">
              <a:solidFill>
                <a:schemeClr val="tx1"/>
              </a:solidFill>
            </a:ln>
            <a:effectLst/>
          </c:spPr>
          <c:invertIfNegative val="0"/>
          <c:dPt>
            <c:idx val="1"/>
            <c:invertIfNegative val="0"/>
            <c:bubble3D val="0"/>
            <c:spPr>
              <a:solidFill>
                <a:srgbClr val="2363AF"/>
              </a:solidFill>
              <a:ln w="3175">
                <a:solidFill>
                  <a:schemeClr val="tx1"/>
                </a:solidFill>
              </a:ln>
              <a:effectLst/>
            </c:spPr>
            <c:extLst>
              <c:ext xmlns:c16="http://schemas.microsoft.com/office/drawing/2014/chart" uri="{C3380CC4-5D6E-409C-BE32-E72D297353CC}">
                <c16:uniqueId val="{00000003-5A8A-4EFD-9961-1E687CFD9DE9}"/>
              </c:ext>
            </c:extLst>
          </c:dPt>
          <c:dLbls>
            <c:dLbl>
              <c:idx val="0"/>
              <c:spPr>
                <a:solidFill>
                  <a:srgbClr val="2363AF"/>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225744476464937"/>
                      <c:h val="9.902346254616215E-2"/>
                    </c:manualLayout>
                  </c15:layout>
                </c:ext>
                <c:ext xmlns:c16="http://schemas.microsoft.com/office/drawing/2014/chart" uri="{C3380CC4-5D6E-409C-BE32-E72D297353CC}">
                  <c16:uniqueId val="{00000009-170F-4496-92A1-91AA3C517FEE}"/>
                </c:ext>
              </c:extLst>
            </c:dLbl>
            <c:dLbl>
              <c:idx val="1"/>
              <c:spPr>
                <a:solidFill>
                  <a:srgbClr val="2363AF"/>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084149855907781"/>
                      <c:h val="0.10275878742530821"/>
                    </c:manualLayout>
                  </c15:layout>
                </c:ext>
                <c:ext xmlns:c16="http://schemas.microsoft.com/office/drawing/2014/chart" uri="{C3380CC4-5D6E-409C-BE32-E72D297353CC}">
                  <c16:uniqueId val="{00000003-5A8A-4EFD-9961-1E687CFD9DE9}"/>
                </c:ext>
              </c:extLst>
            </c:dLbl>
            <c:dLbl>
              <c:idx val="2"/>
              <c:spPr>
                <a:solidFill>
                  <a:srgbClr val="2363AF"/>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417867435158499"/>
                      <c:h val="9.1552812787870017E-2"/>
                    </c:manualLayout>
                  </c15:layout>
                </c:ext>
                <c:ext xmlns:c16="http://schemas.microsoft.com/office/drawing/2014/chart" uri="{C3380CC4-5D6E-409C-BE32-E72D297353CC}">
                  <c16:uniqueId val="{0000000A-170F-4496-92A1-91AA3C517FEE}"/>
                </c:ext>
              </c:extLst>
            </c:dLbl>
            <c:dLbl>
              <c:idx val="3"/>
              <c:spPr>
                <a:solidFill>
                  <a:srgbClr val="2363AF"/>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225744476464937"/>
                      <c:h val="0.11770008694189245"/>
                    </c:manualLayout>
                  </c15:layout>
                </c:ext>
                <c:ext xmlns:c16="http://schemas.microsoft.com/office/drawing/2014/chart" uri="{C3380CC4-5D6E-409C-BE32-E72D297353CC}">
                  <c16:uniqueId val="{0000000B-170F-4496-92A1-91AA3C517FEE}"/>
                </c:ext>
              </c:extLst>
            </c:dLbl>
            <c:dLbl>
              <c:idx val="4"/>
              <c:spPr>
                <a:solidFill>
                  <a:srgbClr val="2363AF"/>
                </a:solid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1033621517771372"/>
                      <c:h val="0.15131801085420704"/>
                    </c:manualLayout>
                  </c15:layout>
                </c:ext>
                <c:ext xmlns:c16="http://schemas.microsoft.com/office/drawing/2014/chart" uri="{C3380CC4-5D6E-409C-BE32-E72D297353CC}">
                  <c16:uniqueId val="{0000000C-170F-4496-92A1-91AA3C517FEE}"/>
                </c:ext>
              </c:extLst>
            </c:dLbl>
            <c:spPr>
              <a:solidFill>
                <a:srgbClr val="2363AF"/>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5.3'!$B$41:$B$45</c:f>
              <c:strCache>
                <c:ptCount val="5"/>
                <c:pt idx="0">
                  <c:v>2016-17</c:v>
                </c:pt>
                <c:pt idx="1">
                  <c:v>2017-18</c:v>
                </c:pt>
                <c:pt idx="2">
                  <c:v>2018-19</c:v>
                </c:pt>
                <c:pt idx="3">
                  <c:v>2019-20</c:v>
                </c:pt>
                <c:pt idx="4">
                  <c:v>2020-21</c:v>
                </c:pt>
              </c:strCache>
            </c:strRef>
          </c:cat>
          <c:val>
            <c:numRef>
              <c:f>'Fig 5.3'!$D$41:$D$45</c:f>
              <c:numCache>
                <c:formatCode>0.00%</c:formatCode>
                <c:ptCount val="5"/>
                <c:pt idx="0">
                  <c:v>0.57446808510638303</c:v>
                </c:pt>
                <c:pt idx="1">
                  <c:v>0.42142857142857143</c:v>
                </c:pt>
                <c:pt idx="2">
                  <c:v>0.23529411764705882</c:v>
                </c:pt>
                <c:pt idx="3">
                  <c:v>0.29629629629629628</c:v>
                </c:pt>
                <c:pt idx="4">
                  <c:v>0.3253012048192771</c:v>
                </c:pt>
              </c:numCache>
            </c:numRef>
          </c:val>
          <c:extLst>
            <c:ext xmlns:c16="http://schemas.microsoft.com/office/drawing/2014/chart" uri="{C3380CC4-5D6E-409C-BE32-E72D297353CC}">
              <c16:uniqueId val="{00000021-A695-41D3-959E-7C98C3D3401D}"/>
            </c:ext>
          </c:extLst>
        </c:ser>
        <c:ser>
          <c:idx val="0"/>
          <c:order val="3"/>
          <c:tx>
            <c:strRef>
              <c:f>'Fig 5.3'!$C$40</c:f>
              <c:strCache>
                <c:ptCount val="1"/>
                <c:pt idx="0">
                  <c:v>Good</c:v>
                </c:pt>
              </c:strCache>
            </c:strRef>
          </c:tx>
          <c:spPr>
            <a:solidFill>
              <a:srgbClr val="079448"/>
            </a:solidFill>
            <a:ln w="3175">
              <a:solidFill>
                <a:schemeClr val="tx1"/>
              </a:solidFill>
            </a:ln>
            <a:effectLst/>
          </c:spPr>
          <c:invertIfNegative val="0"/>
          <c:dPt>
            <c:idx val="1"/>
            <c:invertIfNegative val="0"/>
            <c:bubble3D val="0"/>
            <c:spPr>
              <a:solidFill>
                <a:srgbClr val="079448"/>
              </a:solidFill>
              <a:ln w="3175">
                <a:solidFill>
                  <a:schemeClr val="tx1"/>
                </a:solidFill>
              </a:ln>
              <a:effectLst/>
            </c:spPr>
            <c:extLst>
              <c:ext xmlns:c16="http://schemas.microsoft.com/office/drawing/2014/chart" uri="{C3380CC4-5D6E-409C-BE32-E72D297353CC}">
                <c16:uniqueId val="{00000001-5A8A-4EFD-9961-1E687CFD9DE9}"/>
              </c:ext>
            </c:extLst>
          </c:dPt>
          <c:dLbls>
            <c:dLbl>
              <c:idx val="0"/>
              <c:layout>
                <c:manualLayout>
                  <c:x val="-3.522213553803802E-17"/>
                  <c:y val="-4.8193840008531059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B176-4D5A-8046-535B061E9B08}"/>
                </c:ext>
              </c:extLst>
            </c:dLbl>
            <c:dLbl>
              <c:idx val="1"/>
              <c:layout>
                <c:manualLayout>
                  <c:x val="0"/>
                  <c:y val="-4.7712667438662065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A8A-4EFD-9961-1E687CFD9DE9}"/>
                </c:ext>
              </c:extLst>
            </c:dLbl>
            <c:dLbl>
              <c:idx val="2"/>
              <c:layout>
                <c:manualLayout>
                  <c:x val="-7.0444271076076039E-17"/>
                  <c:y val="-4.7712667438662058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D83-4776-806C-D93AF76AC500}"/>
                </c:ext>
              </c:extLst>
            </c:dLbl>
            <c:dLbl>
              <c:idx val="3"/>
              <c:delete val="1"/>
              <c:extLst>
                <c:ext xmlns:c15="http://schemas.microsoft.com/office/drawing/2012/chart" uri="{CE6537A1-D6FC-4f65-9D91-7224C49458BB}"/>
                <c:ext xmlns:c16="http://schemas.microsoft.com/office/drawing/2014/chart" uri="{C3380CC4-5D6E-409C-BE32-E72D297353CC}">
                  <c16:uniqueId val="{00000009-A799-4BE3-AE7A-A1A921EF62E7}"/>
                </c:ext>
              </c:extLst>
            </c:dLbl>
            <c:dLbl>
              <c:idx val="4"/>
              <c:layout>
                <c:manualLayout>
                  <c:x val="3.8424591738711366E-3"/>
                  <c:y val="-5.8723283001430225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4D83-4776-806C-D93AF76AC500}"/>
                </c:ext>
              </c:extLst>
            </c:dLbl>
            <c:spPr>
              <a:solidFill>
                <a:srgbClr val="079448">
                  <a:alpha val="95000"/>
                </a:srgbClr>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5.3'!$B$41:$B$45</c:f>
              <c:strCache>
                <c:ptCount val="5"/>
                <c:pt idx="0">
                  <c:v>2016-17</c:v>
                </c:pt>
                <c:pt idx="1">
                  <c:v>2017-18</c:v>
                </c:pt>
                <c:pt idx="2">
                  <c:v>2018-19</c:v>
                </c:pt>
                <c:pt idx="3">
                  <c:v>2019-20</c:v>
                </c:pt>
                <c:pt idx="4">
                  <c:v>2020-21</c:v>
                </c:pt>
              </c:strCache>
            </c:strRef>
          </c:cat>
          <c:val>
            <c:numRef>
              <c:f>'Fig 5.3'!$C$41:$C$45</c:f>
              <c:numCache>
                <c:formatCode>0.00%</c:formatCode>
                <c:ptCount val="5"/>
                <c:pt idx="0">
                  <c:v>2.1276595744680851E-2</c:v>
                </c:pt>
                <c:pt idx="1">
                  <c:v>2.1428571428571429E-2</c:v>
                </c:pt>
                <c:pt idx="2">
                  <c:v>6.5359477124183009E-3</c:v>
                </c:pt>
                <c:pt idx="3">
                  <c:v>0</c:v>
                </c:pt>
                <c:pt idx="4">
                  <c:v>3.614457831325301E-2</c:v>
                </c:pt>
              </c:numCache>
            </c:numRef>
          </c:val>
          <c:extLst>
            <c:ext xmlns:c16="http://schemas.microsoft.com/office/drawing/2014/chart" uri="{C3380CC4-5D6E-409C-BE32-E72D297353CC}">
              <c16:uniqueId val="{00000000-E7D6-4E8B-A8F1-6992BFF8CDE6}"/>
            </c:ext>
          </c:extLst>
        </c:ser>
        <c:dLbls>
          <c:dLblPos val="ctr"/>
          <c:showLegendKey val="0"/>
          <c:showVal val="1"/>
          <c:showCatName val="0"/>
          <c:showSerName val="0"/>
          <c:showPercent val="0"/>
          <c:showBubbleSize val="0"/>
        </c:dLbls>
        <c:gapWidth val="50"/>
        <c:overlap val="100"/>
        <c:axId val="795599840"/>
        <c:axId val="795605248"/>
      </c:barChart>
      <c:catAx>
        <c:axId val="795599840"/>
        <c:scaling>
          <c:orientation val="minMax"/>
        </c:scaling>
        <c:delete val="0"/>
        <c:axPos val="b"/>
        <c:numFmt formatCode="General" sourceLinked="0"/>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795605248"/>
        <c:crosses val="autoZero"/>
        <c:auto val="1"/>
        <c:lblAlgn val="ctr"/>
        <c:lblOffset val="100"/>
        <c:noMultiLvlLbl val="0"/>
      </c:catAx>
      <c:valAx>
        <c:axId val="795605248"/>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Percentage of audits</a:t>
                </a:r>
              </a:p>
            </c:rich>
          </c:tx>
          <c:layout>
            <c:manualLayout>
              <c:xMode val="edge"/>
              <c:yMode val="edge"/>
              <c:x val="1.7730160193959E-2"/>
              <c:y val="0.1940015427466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795599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a) England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 5.4'!$B$30</c:f>
              <c:strCache>
                <c:ptCount val="1"/>
                <c:pt idx="0">
                  <c:v>England</c:v>
                </c:pt>
              </c:strCache>
            </c:strRef>
          </c:tx>
          <c:spPr>
            <a:solidFill>
              <a:srgbClr val="079448"/>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E432-4184-9035-5BEEB08F4E15}"/>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E432-4184-9035-5BEEB08F4E15}"/>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3-E432-4184-9035-5BEEB08F4E15}"/>
              </c:ext>
            </c:extLst>
          </c:dPt>
          <c:dLbls>
            <c:dLbl>
              <c:idx val="0"/>
              <c:delete val="1"/>
              <c:extLst>
                <c:ext xmlns:c15="http://schemas.microsoft.com/office/drawing/2012/chart" uri="{CE6537A1-D6FC-4f65-9D91-7224C49458BB}"/>
                <c:ext xmlns:c16="http://schemas.microsoft.com/office/drawing/2014/chart" uri="{C3380CC4-5D6E-409C-BE32-E72D297353CC}">
                  <c16:uniqueId val="{00000008-1BFE-4D1E-94C3-1FB441D5AA6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5.4'!$C$29:$F$29</c:f>
              <c:strCache>
                <c:ptCount val="4"/>
                <c:pt idx="0">
                  <c:v>Good</c:v>
                </c:pt>
                <c:pt idx="1">
                  <c:v>Satisfactory</c:v>
                </c:pt>
                <c:pt idx="2">
                  <c:v>Weak</c:v>
                </c:pt>
                <c:pt idx="3">
                  <c:v>Unsatisfactory</c:v>
                </c:pt>
              </c:strCache>
            </c:strRef>
          </c:cat>
          <c:val>
            <c:numRef>
              <c:f>'Fig 5.4'!$C$30:$F$30</c:f>
              <c:numCache>
                <c:formatCode>General</c:formatCode>
                <c:ptCount val="4"/>
                <c:pt idx="0">
                  <c:v>0</c:v>
                </c:pt>
                <c:pt idx="1">
                  <c:v>41</c:v>
                </c:pt>
                <c:pt idx="2">
                  <c:v>129</c:v>
                </c:pt>
                <c:pt idx="3">
                  <c:v>37</c:v>
                </c:pt>
              </c:numCache>
            </c:numRef>
          </c:val>
          <c:extLst>
            <c:ext xmlns:c16="http://schemas.microsoft.com/office/drawing/2014/chart" uri="{C3380CC4-5D6E-409C-BE32-E72D297353CC}">
              <c16:uniqueId val="{00000000-1BFE-4D1E-94C3-1FB441D5AA62}"/>
            </c:ext>
          </c:extLst>
        </c:ser>
        <c:dLbls>
          <c:dLblPos val="ctr"/>
          <c:showLegendKey val="0"/>
          <c:showVal val="1"/>
          <c:showCatName val="0"/>
          <c:showSerName val="0"/>
          <c:showPercent val="0"/>
          <c:showBubbleSize val="0"/>
        </c:dLbls>
        <c:gapWidth val="50"/>
        <c:overlap val="100"/>
        <c:axId val="1525914143"/>
        <c:axId val="1525927455"/>
        <c:extLst>
          <c:ext xmlns:c15="http://schemas.microsoft.com/office/drawing/2012/chart" uri="{02D57815-91ED-43cb-92C2-25804820EDAC}">
            <c15:filteredBarSeries>
              <c15:ser>
                <c:idx val="1"/>
                <c:order val="1"/>
                <c:tx>
                  <c:strRef>
                    <c:extLst>
                      <c:ext uri="{02D57815-91ED-43cb-92C2-25804820EDAC}">
                        <c15:formulaRef>
                          <c15:sqref>'Fig 5.4'!$B$31</c15:sqref>
                        </c15:formulaRef>
                      </c:ext>
                    </c:extLst>
                    <c:strCache>
                      <c:ptCount val="1"/>
                      <c:pt idx="0">
                        <c:v>Scotland</c:v>
                      </c:pt>
                    </c:strCache>
                  </c:strRef>
                </c:tx>
                <c:spPr>
                  <a:solidFill>
                    <a:srgbClr val="2363AF"/>
                  </a:solidFill>
                  <a:ln>
                    <a:noFill/>
                  </a:ln>
                  <a:effectLst/>
                </c:spPr>
                <c:invertIfNegative val="0"/>
                <c:dLbls>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c:ext uri="{02D57815-91ED-43cb-92C2-25804820EDAC}">
                        <c15:formulaRef>
                          <c15:sqref>'Fig 5.4'!$C$31:$F$31</c15:sqref>
                        </c15:formulaRef>
                      </c:ext>
                    </c:extLst>
                    <c:numCache>
                      <c:formatCode>General</c:formatCode>
                      <c:ptCount val="4"/>
                      <c:pt idx="0">
                        <c:v>0</c:v>
                      </c:pt>
                      <c:pt idx="1">
                        <c:v>16</c:v>
                      </c:pt>
                      <c:pt idx="2">
                        <c:v>75</c:v>
                      </c:pt>
                      <c:pt idx="3">
                        <c:v>6</c:v>
                      </c:pt>
                    </c:numCache>
                  </c:numRef>
                </c:val>
                <c:extLst>
                  <c:ext xmlns:c16="http://schemas.microsoft.com/office/drawing/2014/chart" uri="{C3380CC4-5D6E-409C-BE32-E72D297353CC}">
                    <c16:uniqueId val="{00000001-1BFE-4D1E-94C3-1FB441D5AA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5.4'!$B$32</c15:sqref>
                        </c15:formulaRef>
                      </c:ext>
                    </c:extLst>
                    <c:strCache>
                      <c:ptCount val="1"/>
                      <c:pt idx="0">
                        <c:v>Wales</c:v>
                      </c:pt>
                    </c:strCache>
                  </c:strRef>
                </c:tx>
                <c:spPr>
                  <a:solidFill>
                    <a:srgbClr val="9E712A"/>
                  </a:solidFill>
                  <a:ln>
                    <a:noFill/>
                  </a:ln>
                  <a:effectLst/>
                </c:spPr>
                <c:invertIfNegative val="0"/>
                <c:dLbls>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5.4'!$C$32:$F$32</c15:sqref>
                        </c15:formulaRef>
                      </c:ext>
                    </c:extLst>
                    <c:numCache>
                      <c:formatCode>General</c:formatCode>
                      <c:ptCount val="4"/>
                      <c:pt idx="0">
                        <c:v>0</c:v>
                      </c:pt>
                      <c:pt idx="1">
                        <c:v>8</c:v>
                      </c:pt>
                      <c:pt idx="2">
                        <c:v>20</c:v>
                      </c:pt>
                      <c:pt idx="3">
                        <c:v>2</c:v>
                      </c:pt>
                    </c:numCache>
                  </c:numRef>
                </c:val>
                <c:extLst xmlns:c15="http://schemas.microsoft.com/office/drawing/2012/chart">
                  <c:ext xmlns:c16="http://schemas.microsoft.com/office/drawing/2014/chart" uri="{C3380CC4-5D6E-409C-BE32-E72D297353CC}">
                    <c16:uniqueId val="{00000002-1BFE-4D1E-94C3-1FB441D5AA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5.4'!$B$33</c15:sqref>
                        </c15:formulaRef>
                      </c:ext>
                    </c:extLst>
                    <c:strCache>
                      <c:ptCount val="1"/>
                      <c:pt idx="0">
                        <c:v>Northern Ireland</c:v>
                      </c:pt>
                    </c:strCache>
                  </c:strRef>
                </c:tx>
                <c:spPr>
                  <a:solidFill>
                    <a:srgbClr val="CD1F45"/>
                  </a:solidFill>
                  <a:ln>
                    <a:noFill/>
                  </a:ln>
                  <a:effectLst/>
                </c:spPr>
                <c:invertIfNegative val="0"/>
                <c:dLbls>
                  <c:dLbl>
                    <c:idx val="1"/>
                    <c:layout>
                      <c:manualLayout>
                        <c:x val="0"/>
                        <c:y val="-3.5328753680078581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1BFE-4D1E-94C3-1FB441D5AA62}"/>
                      </c:ext>
                    </c:extLst>
                  </c:dLbl>
                  <c:dLbl>
                    <c:idx val="2"/>
                    <c:layout>
                      <c:manualLayout>
                        <c:x val="0"/>
                        <c:y val="-2.3552502453385672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1BFE-4D1E-94C3-1FB441D5AA62}"/>
                      </c:ext>
                    </c:extLst>
                  </c:dLbl>
                  <c:dLbl>
                    <c:idx val="3"/>
                    <c:layout>
                      <c:manualLayout>
                        <c:x val="0"/>
                        <c:y val="-2.3552502453385672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1BFE-4D1E-94C3-1FB441D5AA62}"/>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5.4'!$C$33:$F$33</c15:sqref>
                        </c15:formulaRef>
                      </c:ext>
                    </c:extLst>
                    <c:numCache>
                      <c:formatCode>General</c:formatCode>
                      <c:ptCount val="4"/>
                      <c:pt idx="0">
                        <c:v>0</c:v>
                      </c:pt>
                      <c:pt idx="1">
                        <c:v>20</c:v>
                      </c:pt>
                      <c:pt idx="2">
                        <c:v>34</c:v>
                      </c:pt>
                      <c:pt idx="3">
                        <c:v>3</c:v>
                      </c:pt>
                    </c:numCache>
                  </c:numRef>
                </c:val>
                <c:extLst xmlns:c15="http://schemas.microsoft.com/office/drawing/2012/chart">
                  <c:ext xmlns:c16="http://schemas.microsoft.com/office/drawing/2014/chart" uri="{C3380CC4-5D6E-409C-BE32-E72D297353CC}">
                    <c16:uniqueId val="{00000006-1BFE-4D1E-94C3-1FB441D5AA62}"/>
                  </c:ext>
                </c:extLst>
              </c15:ser>
            </c15:filteredBarSeries>
          </c:ext>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b) Scotland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1"/>
          <c:tx>
            <c:strRef>
              <c:f>'Fig 5.4'!$B$31</c:f>
              <c:strCache>
                <c:ptCount val="1"/>
                <c:pt idx="0">
                  <c:v>Scotland</c:v>
                </c:pt>
              </c:strCache>
              <c:extLst xmlns:c15="http://schemas.microsoft.com/office/drawing/2012/chart"/>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435A-4951-BAF3-ACC7D093DE69}"/>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435A-4951-BAF3-ACC7D093DE69}"/>
              </c:ext>
            </c:extLst>
          </c:dPt>
          <c:dLbls>
            <c:dLbl>
              <c:idx val="0"/>
              <c:delete val="1"/>
              <c:extLst>
                <c:ext xmlns:c15="http://schemas.microsoft.com/office/drawing/2012/chart" uri="{CE6537A1-D6FC-4f65-9D91-7224C49458BB}"/>
                <c:ext xmlns:c16="http://schemas.microsoft.com/office/drawing/2014/chart" uri="{C3380CC4-5D6E-409C-BE32-E72D297353CC}">
                  <c16:uniqueId val="{00000009-52F3-4E80-8EA3-AC228881676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5.4'!$C$29:$F$29</c:f>
              <c:strCache>
                <c:ptCount val="4"/>
                <c:pt idx="0">
                  <c:v>Good</c:v>
                </c:pt>
                <c:pt idx="1">
                  <c:v>Satisfactory</c:v>
                </c:pt>
                <c:pt idx="2">
                  <c:v>Weak</c:v>
                </c:pt>
                <c:pt idx="3">
                  <c:v>Unsatisfactory</c:v>
                </c:pt>
              </c:strCache>
              <c:extLst xmlns:c15="http://schemas.microsoft.com/office/drawing/2012/chart"/>
            </c:strRef>
          </c:cat>
          <c:val>
            <c:numRef>
              <c:f>'Fig 5.4'!$C$31:$F$31</c:f>
              <c:numCache>
                <c:formatCode>General</c:formatCode>
                <c:ptCount val="4"/>
                <c:pt idx="0">
                  <c:v>0</c:v>
                </c:pt>
                <c:pt idx="1">
                  <c:v>16</c:v>
                </c:pt>
                <c:pt idx="2">
                  <c:v>75</c:v>
                </c:pt>
                <c:pt idx="3">
                  <c:v>6</c:v>
                </c:pt>
              </c:numCache>
              <c:extLst xmlns:c15="http://schemas.microsoft.com/office/drawing/2012/chart"/>
            </c:numRef>
          </c:val>
          <c:extLst xmlns:c15="http://schemas.microsoft.com/office/drawing/2012/chart">
            <c:ext xmlns:c16="http://schemas.microsoft.com/office/drawing/2014/chart" uri="{C3380CC4-5D6E-409C-BE32-E72D297353CC}">
              <c16:uniqueId val="{00000002-52F3-4E80-8EA3-AC228881676C}"/>
            </c:ext>
          </c:extLst>
        </c:ser>
        <c:dLbls>
          <c:dLblPos val="ctr"/>
          <c:showLegendKey val="0"/>
          <c:showVal val="1"/>
          <c:showCatName val="0"/>
          <c:showSerName val="0"/>
          <c:showPercent val="0"/>
          <c:showBubbleSize val="0"/>
        </c:dLbls>
        <c:gapWidth val="50"/>
        <c:overlap val="100"/>
        <c:axId val="1525914143"/>
        <c:axId val="1525927455"/>
        <c:extLst>
          <c:ext xmlns:c15="http://schemas.microsoft.com/office/drawing/2012/chart" uri="{02D57815-91ED-43cb-92C2-25804820EDAC}">
            <c15:filteredBarSeries>
              <c15:ser>
                <c:idx val="0"/>
                <c:order val="0"/>
                <c:tx>
                  <c:strRef>
                    <c:extLst>
                      <c:ext uri="{02D57815-91ED-43cb-92C2-25804820EDAC}">
                        <c15:formulaRef>
                          <c15:sqref>'Fig 5.4'!$B$30</c15:sqref>
                        </c15:formulaRef>
                      </c:ext>
                    </c:extLst>
                    <c:strCache>
                      <c:ptCount val="1"/>
                      <c:pt idx="0">
                        <c:v>England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52F3-4E80-8EA3-AC228881676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c:ext uri="{02D57815-91ED-43cb-92C2-25804820EDAC}">
                        <c15:formulaRef>
                          <c15:sqref>'Fig 5.4'!$C$30:$F$30</c15:sqref>
                        </c15:formulaRef>
                      </c:ext>
                    </c:extLst>
                    <c:numCache>
                      <c:formatCode>General</c:formatCode>
                      <c:ptCount val="4"/>
                      <c:pt idx="0">
                        <c:v>0</c:v>
                      </c:pt>
                      <c:pt idx="1">
                        <c:v>41</c:v>
                      </c:pt>
                      <c:pt idx="2">
                        <c:v>129</c:v>
                      </c:pt>
                      <c:pt idx="3">
                        <c:v>37</c:v>
                      </c:pt>
                    </c:numCache>
                  </c:numRef>
                </c:val>
                <c:extLst>
                  <c:ext xmlns:c16="http://schemas.microsoft.com/office/drawing/2014/chart" uri="{C3380CC4-5D6E-409C-BE32-E72D297353CC}">
                    <c16:uniqueId val="{00000001-52F3-4E80-8EA3-AC228881676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5.4'!$B$32</c15:sqref>
                        </c15:formulaRef>
                      </c:ext>
                    </c:extLst>
                    <c:strCache>
                      <c:ptCount val="1"/>
                      <c:pt idx="0">
                        <c:v>Wales</c:v>
                      </c:pt>
                    </c:strCache>
                  </c:strRef>
                </c:tx>
                <c:spPr>
                  <a:solidFill>
                    <a:srgbClr val="9E712A"/>
                  </a:solidFill>
                  <a:ln>
                    <a:noFill/>
                  </a:ln>
                  <a:effectLst/>
                </c:spPr>
                <c:invertIfNegative val="0"/>
                <c:dLbls>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5.4'!$C$32:$F$32</c15:sqref>
                        </c15:formulaRef>
                      </c:ext>
                    </c:extLst>
                    <c:numCache>
                      <c:formatCode>General</c:formatCode>
                      <c:ptCount val="4"/>
                      <c:pt idx="0">
                        <c:v>0</c:v>
                      </c:pt>
                      <c:pt idx="1">
                        <c:v>8</c:v>
                      </c:pt>
                      <c:pt idx="2">
                        <c:v>20</c:v>
                      </c:pt>
                      <c:pt idx="3">
                        <c:v>2</c:v>
                      </c:pt>
                    </c:numCache>
                  </c:numRef>
                </c:val>
                <c:extLst xmlns:c15="http://schemas.microsoft.com/office/drawing/2012/chart">
                  <c:ext xmlns:c16="http://schemas.microsoft.com/office/drawing/2014/chart" uri="{C3380CC4-5D6E-409C-BE32-E72D297353CC}">
                    <c16:uniqueId val="{00000003-52F3-4E80-8EA3-AC228881676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5.4'!$B$33</c15:sqref>
                        </c15:formulaRef>
                      </c:ext>
                    </c:extLst>
                    <c:strCache>
                      <c:ptCount val="1"/>
                      <c:pt idx="0">
                        <c:v>Northern Ireland</c:v>
                      </c:pt>
                    </c:strCache>
                  </c:strRef>
                </c:tx>
                <c:spPr>
                  <a:solidFill>
                    <a:srgbClr val="CD1F45"/>
                  </a:solidFill>
                  <a:ln>
                    <a:noFill/>
                  </a:ln>
                  <a:effectLst/>
                </c:spPr>
                <c:invertIfNegative val="0"/>
                <c:dLbls>
                  <c:dLbl>
                    <c:idx val="1"/>
                    <c:layout>
                      <c:manualLayout>
                        <c:x val="0"/>
                        <c:y val="-3.5328753680078581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52F3-4E80-8EA3-AC228881676C}"/>
                      </c:ext>
                    </c:extLst>
                  </c:dLbl>
                  <c:dLbl>
                    <c:idx val="2"/>
                    <c:layout>
                      <c:manualLayout>
                        <c:x val="0"/>
                        <c:y val="-2.3552502453385672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52F3-4E80-8EA3-AC228881676C}"/>
                      </c:ext>
                    </c:extLst>
                  </c:dLbl>
                  <c:dLbl>
                    <c:idx val="3"/>
                    <c:layout>
                      <c:manualLayout>
                        <c:x val="0"/>
                        <c:y val="-2.3552502453385672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52F3-4E80-8EA3-AC228881676C}"/>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5.4'!$C$33:$F$33</c15:sqref>
                        </c15:formulaRef>
                      </c:ext>
                    </c:extLst>
                    <c:numCache>
                      <c:formatCode>General</c:formatCode>
                      <c:ptCount val="4"/>
                      <c:pt idx="0">
                        <c:v>0</c:v>
                      </c:pt>
                      <c:pt idx="1">
                        <c:v>20</c:v>
                      </c:pt>
                      <c:pt idx="2">
                        <c:v>34</c:v>
                      </c:pt>
                      <c:pt idx="3">
                        <c:v>3</c:v>
                      </c:pt>
                    </c:numCache>
                  </c:numRef>
                </c:val>
                <c:extLst xmlns:c15="http://schemas.microsoft.com/office/drawing/2012/chart">
                  <c:ext xmlns:c16="http://schemas.microsoft.com/office/drawing/2014/chart" uri="{C3380CC4-5D6E-409C-BE32-E72D297353CC}">
                    <c16:uniqueId val="{00000007-52F3-4E80-8EA3-AC228881676C}"/>
                  </c:ext>
                </c:extLst>
              </c15:ser>
            </c15:filteredBarSeries>
          </c:ext>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c) Wales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2"/>
          <c:tx>
            <c:strRef>
              <c:f>'Fig 5.4'!$B$32</c:f>
              <c:strCache>
                <c:ptCount val="1"/>
                <c:pt idx="0">
                  <c:v>Wales</c:v>
                </c:pt>
              </c:strCache>
              <c:extLst xmlns:c15="http://schemas.microsoft.com/office/drawing/2012/chart"/>
            </c:strRef>
          </c:tx>
          <c:spPr>
            <a:solidFill>
              <a:srgbClr val="9E712A"/>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1-C6C6-48FE-AECD-9E23C92E3BE1}"/>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BA04-4E6E-BA1D-465E3B215EAB}"/>
              </c:ext>
            </c:extLst>
          </c:dPt>
          <c:dLbls>
            <c:dLbl>
              <c:idx val="0"/>
              <c:delete val="1"/>
              <c:extLst>
                <c:ext xmlns:c15="http://schemas.microsoft.com/office/drawing/2012/chart" uri="{CE6537A1-D6FC-4f65-9D91-7224C49458BB}"/>
                <c:ext xmlns:c16="http://schemas.microsoft.com/office/drawing/2014/chart" uri="{C3380CC4-5D6E-409C-BE32-E72D297353CC}">
                  <c16:uniqueId val="{00000009-BA04-4E6E-BA1D-465E3B215EAB}"/>
                </c:ext>
              </c:extLst>
            </c:dLbl>
            <c:dLbl>
              <c:idx val="3"/>
              <c:layout>
                <c:manualLayout>
                  <c:x val="-2.8424535432302494E-3"/>
                  <c:y val="-4.358815327607017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04-4E6E-BA1D-465E3B215EA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5.4'!$C$29:$F$29</c:f>
              <c:strCache>
                <c:ptCount val="4"/>
                <c:pt idx="0">
                  <c:v>Good</c:v>
                </c:pt>
                <c:pt idx="1">
                  <c:v>Satisfactory</c:v>
                </c:pt>
                <c:pt idx="2">
                  <c:v>Weak</c:v>
                </c:pt>
                <c:pt idx="3">
                  <c:v>Unsatisfactory</c:v>
                </c:pt>
              </c:strCache>
              <c:extLst xmlns:c15="http://schemas.microsoft.com/office/drawing/2012/chart"/>
            </c:strRef>
          </c:cat>
          <c:val>
            <c:numRef>
              <c:f>'Fig 5.4'!$C$32:$F$32</c:f>
              <c:numCache>
                <c:formatCode>General</c:formatCode>
                <c:ptCount val="4"/>
                <c:pt idx="0">
                  <c:v>0</c:v>
                </c:pt>
                <c:pt idx="1">
                  <c:v>8</c:v>
                </c:pt>
                <c:pt idx="2">
                  <c:v>20</c:v>
                </c:pt>
                <c:pt idx="3">
                  <c:v>2</c:v>
                </c:pt>
              </c:numCache>
              <c:extLst xmlns:c15="http://schemas.microsoft.com/office/drawing/2012/chart"/>
            </c:numRef>
          </c:val>
          <c:extLst xmlns:c15="http://schemas.microsoft.com/office/drawing/2012/chart">
            <c:ext xmlns:c16="http://schemas.microsoft.com/office/drawing/2014/chart" uri="{C3380CC4-5D6E-409C-BE32-E72D297353CC}">
              <c16:uniqueId val="{00000003-BA04-4E6E-BA1D-465E3B215EAB}"/>
            </c:ext>
          </c:extLst>
        </c:ser>
        <c:dLbls>
          <c:dLblPos val="ctr"/>
          <c:showLegendKey val="0"/>
          <c:showVal val="1"/>
          <c:showCatName val="0"/>
          <c:showSerName val="0"/>
          <c:showPercent val="0"/>
          <c:showBubbleSize val="0"/>
        </c:dLbls>
        <c:gapWidth val="50"/>
        <c:overlap val="100"/>
        <c:axId val="1525914143"/>
        <c:axId val="1525927455"/>
        <c:extLst>
          <c:ext xmlns:c15="http://schemas.microsoft.com/office/drawing/2012/chart" uri="{02D57815-91ED-43cb-92C2-25804820EDAC}">
            <c15:filteredBarSeries>
              <c15:ser>
                <c:idx val="0"/>
                <c:order val="0"/>
                <c:tx>
                  <c:strRef>
                    <c:extLst>
                      <c:ext uri="{02D57815-91ED-43cb-92C2-25804820EDAC}">
                        <c15:formulaRef>
                          <c15:sqref>'Fig 5.4'!$B$30</c15:sqref>
                        </c15:formulaRef>
                      </c:ext>
                    </c:extLst>
                    <c:strCache>
                      <c:ptCount val="1"/>
                      <c:pt idx="0">
                        <c:v>England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BA04-4E6E-BA1D-465E3B215EA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c:ext uri="{02D57815-91ED-43cb-92C2-25804820EDAC}">
                        <c15:formulaRef>
                          <c15:sqref>'Fig 5.4'!$C$30:$F$30</c15:sqref>
                        </c15:formulaRef>
                      </c:ext>
                    </c:extLst>
                    <c:numCache>
                      <c:formatCode>General</c:formatCode>
                      <c:ptCount val="4"/>
                      <c:pt idx="0">
                        <c:v>0</c:v>
                      </c:pt>
                      <c:pt idx="1">
                        <c:v>41</c:v>
                      </c:pt>
                      <c:pt idx="2">
                        <c:v>129</c:v>
                      </c:pt>
                      <c:pt idx="3">
                        <c:v>37</c:v>
                      </c:pt>
                    </c:numCache>
                  </c:numRef>
                </c:val>
                <c:extLst>
                  <c:ext xmlns:c16="http://schemas.microsoft.com/office/drawing/2014/chart" uri="{C3380CC4-5D6E-409C-BE32-E72D297353CC}">
                    <c16:uniqueId val="{00000001-BA04-4E6E-BA1D-465E3B215EA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5.4'!$B$31</c15:sqref>
                        </c15:formulaRef>
                      </c:ext>
                    </c:extLst>
                    <c:strCache>
                      <c:ptCount val="1"/>
                      <c:pt idx="0">
                        <c:v>Scotland</c:v>
                      </c:pt>
                    </c:strCache>
                  </c:strRef>
                </c:tx>
                <c:spPr>
                  <a:solidFill>
                    <a:srgbClr val="2363AF"/>
                  </a:solidFill>
                  <a:ln>
                    <a:noFill/>
                  </a:ln>
                  <a:effectLst/>
                </c:spPr>
                <c:invertIfNegative val="0"/>
                <c:dLbls>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5.4'!$C$31:$F$31</c15:sqref>
                        </c15:formulaRef>
                      </c:ext>
                    </c:extLst>
                    <c:numCache>
                      <c:formatCode>General</c:formatCode>
                      <c:ptCount val="4"/>
                      <c:pt idx="0">
                        <c:v>0</c:v>
                      </c:pt>
                      <c:pt idx="1">
                        <c:v>16</c:v>
                      </c:pt>
                      <c:pt idx="2">
                        <c:v>75</c:v>
                      </c:pt>
                      <c:pt idx="3">
                        <c:v>6</c:v>
                      </c:pt>
                    </c:numCache>
                  </c:numRef>
                </c:val>
                <c:extLst xmlns:c15="http://schemas.microsoft.com/office/drawing/2012/chart">
                  <c:ext xmlns:c16="http://schemas.microsoft.com/office/drawing/2014/chart" uri="{C3380CC4-5D6E-409C-BE32-E72D297353CC}">
                    <c16:uniqueId val="{00000002-BA04-4E6E-BA1D-465E3B215EA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5.4'!$B$33</c15:sqref>
                        </c15:formulaRef>
                      </c:ext>
                    </c:extLst>
                    <c:strCache>
                      <c:ptCount val="1"/>
                      <c:pt idx="0">
                        <c:v>Northern Ireland</c:v>
                      </c:pt>
                    </c:strCache>
                  </c:strRef>
                </c:tx>
                <c:spPr>
                  <a:solidFill>
                    <a:srgbClr val="CD1F45"/>
                  </a:solidFill>
                  <a:ln>
                    <a:noFill/>
                  </a:ln>
                  <a:effectLst/>
                </c:spPr>
                <c:invertIfNegative val="0"/>
                <c:dLbls>
                  <c:dLbl>
                    <c:idx val="1"/>
                    <c:layout>
                      <c:manualLayout>
                        <c:x val="0"/>
                        <c:y val="-3.5328753680078581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BA04-4E6E-BA1D-465E3B215EAB}"/>
                      </c:ext>
                    </c:extLst>
                  </c:dLbl>
                  <c:dLbl>
                    <c:idx val="2"/>
                    <c:layout>
                      <c:manualLayout>
                        <c:x val="0"/>
                        <c:y val="-2.3552502453385672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BA04-4E6E-BA1D-465E3B215EAB}"/>
                      </c:ext>
                    </c:extLst>
                  </c:dLbl>
                  <c:dLbl>
                    <c:idx val="3"/>
                    <c:layout>
                      <c:manualLayout>
                        <c:x val="0"/>
                        <c:y val="-2.3552502453385672E-2"/>
                      </c:manualLayout>
                    </c:layout>
                    <c:dLblPos val="ctr"/>
                    <c:showLegendKey val="0"/>
                    <c:showVal val="1"/>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BA04-4E6E-BA1D-465E3B215EAB}"/>
                      </c:ext>
                    </c:extLst>
                  </c:dLbl>
                  <c:spPr>
                    <a:solidFill>
                      <a:srgbClr val="CD1F45"/>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5.4'!$C$33:$F$33</c15:sqref>
                        </c15:formulaRef>
                      </c:ext>
                    </c:extLst>
                    <c:numCache>
                      <c:formatCode>General</c:formatCode>
                      <c:ptCount val="4"/>
                      <c:pt idx="0">
                        <c:v>0</c:v>
                      </c:pt>
                      <c:pt idx="1">
                        <c:v>20</c:v>
                      </c:pt>
                      <c:pt idx="2">
                        <c:v>34</c:v>
                      </c:pt>
                      <c:pt idx="3">
                        <c:v>3</c:v>
                      </c:pt>
                    </c:numCache>
                  </c:numRef>
                </c:val>
                <c:extLst xmlns:c15="http://schemas.microsoft.com/office/drawing/2012/chart">
                  <c:ext xmlns:c16="http://schemas.microsoft.com/office/drawing/2014/chart" uri="{C3380CC4-5D6E-409C-BE32-E72D297353CC}">
                    <c16:uniqueId val="{00000007-BA04-4E6E-BA1D-465E3B215EAB}"/>
                  </c:ext>
                </c:extLst>
              </c15:ser>
            </c15:filteredBarSeries>
          </c:ext>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d)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3"/>
          <c:tx>
            <c:strRef>
              <c:f>'Fig 5.4'!$B$33</c:f>
              <c:strCache>
                <c:ptCount val="1"/>
                <c:pt idx="0">
                  <c:v>Northern Ireland</c:v>
                </c:pt>
              </c:strCache>
              <c:extLst xmlns:c15="http://schemas.microsoft.com/office/drawing/2012/chart"/>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4-A788-449F-BD11-CE7E4B998D06}"/>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5-A788-449F-BD11-CE7E4B998D06}"/>
              </c:ext>
            </c:extLst>
          </c:dPt>
          <c:dLbls>
            <c:dLbl>
              <c:idx val="0"/>
              <c:delete val="1"/>
              <c:extLst>
                <c:ext xmlns:c15="http://schemas.microsoft.com/office/drawing/2012/chart" uri="{CE6537A1-D6FC-4f65-9D91-7224C49458BB}"/>
                <c:ext xmlns:c16="http://schemas.microsoft.com/office/drawing/2014/chart" uri="{C3380CC4-5D6E-409C-BE32-E72D297353CC}">
                  <c16:uniqueId val="{00000009-A788-449F-BD11-CE7E4B998D06}"/>
                </c:ext>
              </c:extLst>
            </c:dLbl>
            <c:dLbl>
              <c:idx val="1"/>
              <c:layout>
                <c:manualLayout>
                  <c:x val="0"/>
                  <c:y val="-3.5328753680078581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A788-449F-BD11-CE7E4B998D06}"/>
                </c:ext>
              </c:extLst>
            </c:dLbl>
            <c:dLbl>
              <c:idx val="2"/>
              <c:layout>
                <c:manualLayout>
                  <c:x val="0"/>
                  <c:y val="-2.355250245338567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A788-449F-BD11-CE7E4B998D06}"/>
                </c:ext>
              </c:extLst>
            </c:dLbl>
            <c:dLbl>
              <c:idx val="3"/>
              <c:layout>
                <c:manualLayout>
                  <c:x val="0"/>
                  <c:y val="-6.1210064922068312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A788-449F-BD11-CE7E4B998D0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5.4'!$C$29:$F$29</c:f>
              <c:strCache>
                <c:ptCount val="4"/>
                <c:pt idx="0">
                  <c:v>Good</c:v>
                </c:pt>
                <c:pt idx="1">
                  <c:v>Satisfactory</c:v>
                </c:pt>
                <c:pt idx="2">
                  <c:v>Weak</c:v>
                </c:pt>
                <c:pt idx="3">
                  <c:v>Unsatisfactory</c:v>
                </c:pt>
              </c:strCache>
              <c:extLst xmlns:c15="http://schemas.microsoft.com/office/drawing/2012/chart"/>
            </c:strRef>
          </c:cat>
          <c:val>
            <c:numRef>
              <c:f>'Fig 5.4'!$C$33:$F$33</c:f>
              <c:numCache>
                <c:formatCode>General</c:formatCode>
                <c:ptCount val="4"/>
                <c:pt idx="0">
                  <c:v>0</c:v>
                </c:pt>
                <c:pt idx="1">
                  <c:v>20</c:v>
                </c:pt>
                <c:pt idx="2">
                  <c:v>34</c:v>
                </c:pt>
                <c:pt idx="3">
                  <c:v>3</c:v>
                </c:pt>
              </c:numCache>
              <c:extLst xmlns:c15="http://schemas.microsoft.com/office/drawing/2012/chart"/>
            </c:numRef>
          </c:val>
          <c:extLst xmlns:c15="http://schemas.microsoft.com/office/drawing/2012/chart">
            <c:ext xmlns:c16="http://schemas.microsoft.com/office/drawing/2014/chart" uri="{C3380CC4-5D6E-409C-BE32-E72D297353CC}">
              <c16:uniqueId val="{00000007-A788-449F-BD11-CE7E4B998D06}"/>
            </c:ext>
          </c:extLst>
        </c:ser>
        <c:dLbls>
          <c:dLblPos val="ctr"/>
          <c:showLegendKey val="0"/>
          <c:showVal val="1"/>
          <c:showCatName val="0"/>
          <c:showSerName val="0"/>
          <c:showPercent val="0"/>
          <c:showBubbleSize val="0"/>
        </c:dLbls>
        <c:gapWidth val="50"/>
        <c:overlap val="100"/>
        <c:axId val="1525914143"/>
        <c:axId val="1525927455"/>
        <c:extLst>
          <c:ext xmlns:c15="http://schemas.microsoft.com/office/drawing/2012/chart" uri="{02D57815-91ED-43cb-92C2-25804820EDAC}">
            <c15:filteredBarSeries>
              <c15:ser>
                <c:idx val="0"/>
                <c:order val="0"/>
                <c:tx>
                  <c:strRef>
                    <c:extLst>
                      <c:ext uri="{02D57815-91ED-43cb-92C2-25804820EDAC}">
                        <c15:formulaRef>
                          <c15:sqref>'Fig 5.4'!$B$30</c15:sqref>
                        </c15:formulaRef>
                      </c:ext>
                    </c:extLst>
                    <c:strCache>
                      <c:ptCount val="1"/>
                      <c:pt idx="0">
                        <c:v>England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0-A788-449F-BD11-CE7E4B998D0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c:ext uri="{02D57815-91ED-43cb-92C2-25804820EDAC}">
                        <c15:formulaRef>
                          <c15:sqref>'Fig 5.4'!$C$30:$F$30</c15:sqref>
                        </c15:formulaRef>
                      </c:ext>
                    </c:extLst>
                    <c:numCache>
                      <c:formatCode>General</c:formatCode>
                      <c:ptCount val="4"/>
                      <c:pt idx="0">
                        <c:v>0</c:v>
                      </c:pt>
                      <c:pt idx="1">
                        <c:v>41</c:v>
                      </c:pt>
                      <c:pt idx="2">
                        <c:v>129</c:v>
                      </c:pt>
                      <c:pt idx="3">
                        <c:v>37</c:v>
                      </c:pt>
                    </c:numCache>
                  </c:numRef>
                </c:val>
                <c:extLst>
                  <c:ext xmlns:c16="http://schemas.microsoft.com/office/drawing/2014/chart" uri="{C3380CC4-5D6E-409C-BE32-E72D297353CC}">
                    <c16:uniqueId val="{00000001-A788-449F-BD11-CE7E4B998D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5.4'!$B$31</c15:sqref>
                        </c15:formulaRef>
                      </c:ext>
                    </c:extLst>
                    <c:strCache>
                      <c:ptCount val="1"/>
                      <c:pt idx="0">
                        <c:v>Scotland</c:v>
                      </c:pt>
                    </c:strCache>
                  </c:strRef>
                </c:tx>
                <c:spPr>
                  <a:solidFill>
                    <a:srgbClr val="2363AF"/>
                  </a:solidFill>
                  <a:ln>
                    <a:noFill/>
                  </a:ln>
                  <a:effectLst/>
                </c:spPr>
                <c:invertIfNegative val="0"/>
                <c:dLbls>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5.4'!$C$31:$F$31</c15:sqref>
                        </c15:formulaRef>
                      </c:ext>
                    </c:extLst>
                    <c:numCache>
                      <c:formatCode>General</c:formatCode>
                      <c:ptCount val="4"/>
                      <c:pt idx="0">
                        <c:v>0</c:v>
                      </c:pt>
                      <c:pt idx="1">
                        <c:v>16</c:v>
                      </c:pt>
                      <c:pt idx="2">
                        <c:v>75</c:v>
                      </c:pt>
                      <c:pt idx="3">
                        <c:v>6</c:v>
                      </c:pt>
                    </c:numCache>
                  </c:numRef>
                </c:val>
                <c:extLst xmlns:c15="http://schemas.microsoft.com/office/drawing/2012/chart">
                  <c:ext xmlns:c16="http://schemas.microsoft.com/office/drawing/2014/chart" uri="{C3380CC4-5D6E-409C-BE32-E72D297353CC}">
                    <c16:uniqueId val="{00000002-A788-449F-BD11-CE7E4B998D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5.4'!$B$32</c15:sqref>
                        </c15:formulaRef>
                      </c:ext>
                    </c:extLst>
                    <c:strCache>
                      <c:ptCount val="1"/>
                      <c:pt idx="0">
                        <c:v>Wales</c:v>
                      </c:pt>
                    </c:strCache>
                  </c:strRef>
                </c:tx>
                <c:spPr>
                  <a:solidFill>
                    <a:srgbClr val="9E712A"/>
                  </a:solidFill>
                  <a:ln>
                    <a:noFill/>
                  </a:ln>
                  <a:effectLst/>
                </c:spPr>
                <c:invertIfNegative val="0"/>
                <c:dLbls>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5.4'!$C$32:$F$32</c15:sqref>
                        </c15:formulaRef>
                      </c:ext>
                    </c:extLst>
                    <c:numCache>
                      <c:formatCode>General</c:formatCode>
                      <c:ptCount val="4"/>
                      <c:pt idx="0">
                        <c:v>0</c:v>
                      </c:pt>
                      <c:pt idx="1">
                        <c:v>8</c:v>
                      </c:pt>
                      <c:pt idx="2">
                        <c:v>20</c:v>
                      </c:pt>
                      <c:pt idx="3">
                        <c:v>2</c:v>
                      </c:pt>
                    </c:numCache>
                  </c:numRef>
                </c:val>
                <c:extLst xmlns:c15="http://schemas.microsoft.com/office/drawing/2012/chart">
                  <c:ext xmlns:c16="http://schemas.microsoft.com/office/drawing/2014/chart" uri="{C3380CC4-5D6E-409C-BE32-E72D297353CC}">
                    <c16:uniqueId val="{00000003-A788-449F-BD11-CE7E4B998D06}"/>
                  </c:ext>
                </c:extLst>
              </c15:ser>
            </c15:filteredBarSeries>
          </c:ext>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GB" sz="1200"/>
              <a:t>e) UK Combined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4"/>
          <c:tx>
            <c:strRef>
              <c:f>'Fig 5.4'!$B$34</c:f>
              <c:strCache>
                <c:ptCount val="1"/>
                <c:pt idx="0">
                  <c:v>Total</c:v>
                </c:pt>
              </c:strCache>
            </c:strRef>
          </c:tx>
          <c:spPr>
            <a:solidFill>
              <a:schemeClr val="accent5"/>
            </a:solidFill>
            <a:ln>
              <a:noFill/>
            </a:ln>
            <a:effectLst/>
          </c:spPr>
          <c:invertIfNegative val="0"/>
          <c:dPt>
            <c:idx val="1"/>
            <c:invertIfNegative val="0"/>
            <c:bubble3D val="0"/>
            <c:spPr>
              <a:solidFill>
                <a:srgbClr val="2363AF"/>
              </a:solidFill>
              <a:ln>
                <a:noFill/>
              </a:ln>
              <a:effectLst/>
            </c:spPr>
            <c:extLst>
              <c:ext xmlns:c16="http://schemas.microsoft.com/office/drawing/2014/chart" uri="{C3380CC4-5D6E-409C-BE32-E72D297353CC}">
                <c16:uniqueId val="{0000000E-1C4C-414D-94B3-51B1C368E41E}"/>
              </c:ext>
            </c:extLst>
          </c:dPt>
          <c:dPt>
            <c:idx val="2"/>
            <c:invertIfNegative val="0"/>
            <c:bubble3D val="0"/>
            <c:spPr>
              <a:solidFill>
                <a:srgbClr val="9E712A"/>
              </a:solidFill>
              <a:ln>
                <a:noFill/>
              </a:ln>
              <a:effectLst/>
            </c:spPr>
            <c:extLst>
              <c:ext xmlns:c16="http://schemas.microsoft.com/office/drawing/2014/chart" uri="{C3380CC4-5D6E-409C-BE32-E72D297353CC}">
                <c16:uniqueId val="{00000010-1C4C-414D-94B3-51B1C368E41E}"/>
              </c:ext>
            </c:extLst>
          </c:dPt>
          <c:dPt>
            <c:idx val="3"/>
            <c:invertIfNegative val="0"/>
            <c:bubble3D val="0"/>
            <c:spPr>
              <a:solidFill>
                <a:srgbClr val="CD1F45"/>
              </a:solidFill>
              <a:ln>
                <a:noFill/>
              </a:ln>
              <a:effectLst/>
            </c:spPr>
            <c:extLst>
              <c:ext xmlns:c16="http://schemas.microsoft.com/office/drawing/2014/chart" uri="{C3380CC4-5D6E-409C-BE32-E72D297353CC}">
                <c16:uniqueId val="{00000011-1C4C-414D-94B3-51B1C368E41E}"/>
              </c:ext>
            </c:extLst>
          </c:dPt>
          <c:dLbls>
            <c:dLbl>
              <c:idx val="0"/>
              <c:delete val="1"/>
              <c:extLst>
                <c:ext xmlns:c15="http://schemas.microsoft.com/office/drawing/2012/chart" uri="{CE6537A1-D6FC-4f65-9D91-7224C49458BB}"/>
                <c:ext xmlns:c16="http://schemas.microsoft.com/office/drawing/2014/chart" uri="{C3380CC4-5D6E-409C-BE32-E72D297353CC}">
                  <c16:uniqueId val="{0000000F-1C4C-414D-94B3-51B1C368E41E}"/>
                </c:ext>
              </c:extLst>
            </c:dLbl>
            <c:dLbl>
              <c:idx val="1"/>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E-1C4C-414D-94B3-51B1C368E41E}"/>
                </c:ext>
              </c:extLst>
            </c:dLbl>
            <c:dLbl>
              <c:idx val="2"/>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0-1C4C-414D-94B3-51B1C368E41E}"/>
                </c:ext>
              </c:extLst>
            </c:dLbl>
            <c:dLbl>
              <c:idx val="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11-1C4C-414D-94B3-51B1C368E41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5.4'!$C$29:$F$29</c:f>
              <c:strCache>
                <c:ptCount val="4"/>
                <c:pt idx="0">
                  <c:v>Good</c:v>
                </c:pt>
                <c:pt idx="1">
                  <c:v>Satisfactory</c:v>
                </c:pt>
                <c:pt idx="2">
                  <c:v>Weak</c:v>
                </c:pt>
                <c:pt idx="3">
                  <c:v>Unsatisfactory</c:v>
                </c:pt>
              </c:strCache>
            </c:strRef>
          </c:cat>
          <c:val>
            <c:numRef>
              <c:f>'Fig 5.4'!$C$34:$F$34</c:f>
              <c:numCache>
                <c:formatCode>General</c:formatCode>
                <c:ptCount val="4"/>
                <c:pt idx="0">
                  <c:v>0</c:v>
                </c:pt>
                <c:pt idx="1">
                  <c:v>85</c:v>
                </c:pt>
                <c:pt idx="2">
                  <c:v>258</c:v>
                </c:pt>
                <c:pt idx="3">
                  <c:v>48</c:v>
                </c:pt>
              </c:numCache>
            </c:numRef>
          </c:val>
          <c:extLst>
            <c:ext xmlns:c16="http://schemas.microsoft.com/office/drawing/2014/chart" uri="{C3380CC4-5D6E-409C-BE32-E72D297353CC}">
              <c16:uniqueId val="{0000000C-1C4C-414D-94B3-51B1C368E41E}"/>
            </c:ext>
          </c:extLst>
        </c:ser>
        <c:dLbls>
          <c:dLblPos val="ctr"/>
          <c:showLegendKey val="0"/>
          <c:showVal val="1"/>
          <c:showCatName val="0"/>
          <c:showSerName val="0"/>
          <c:showPercent val="0"/>
          <c:showBubbleSize val="0"/>
        </c:dLbls>
        <c:gapWidth val="50"/>
        <c:overlap val="100"/>
        <c:axId val="1525914143"/>
        <c:axId val="1525927455"/>
        <c:extLst>
          <c:ext xmlns:c15="http://schemas.microsoft.com/office/drawing/2012/chart" uri="{02D57815-91ED-43cb-92C2-25804820EDAC}">
            <c15:filteredBarSeries>
              <c15:ser>
                <c:idx val="0"/>
                <c:order val="0"/>
                <c:tx>
                  <c:strRef>
                    <c:extLst>
                      <c:ext uri="{02D57815-91ED-43cb-92C2-25804820EDAC}">
                        <c15:formulaRef>
                          <c15:sqref>'Fig 5.4'!$B$30</c15:sqref>
                        </c15:formulaRef>
                      </c:ext>
                    </c:extLst>
                    <c:strCache>
                      <c:ptCount val="1"/>
                      <c:pt idx="0">
                        <c:v>England</c:v>
                      </c:pt>
                    </c:strCache>
                  </c:strRef>
                </c:tx>
                <c:spPr>
                  <a:solidFill>
                    <a:srgbClr val="079448"/>
                  </a:solidFill>
                  <a:ln>
                    <a:noFill/>
                  </a:ln>
                  <a:effectLst/>
                </c:spPr>
                <c:invertIfNegative val="0"/>
                <c:dLbls>
                  <c:dLbl>
                    <c:idx val="0"/>
                    <c:delete val="1"/>
                    <c:extLst>
                      <c:ext uri="{CE6537A1-D6FC-4f65-9D91-7224C49458BB}"/>
                      <c:ext xmlns:c16="http://schemas.microsoft.com/office/drawing/2014/chart" uri="{C3380CC4-5D6E-409C-BE32-E72D297353CC}">
                        <c16:uniqueId val="{00000007-1C4C-414D-94B3-51B1C368E41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c:ext uri="{02D57815-91ED-43cb-92C2-25804820EDAC}">
                        <c15:formulaRef>
                          <c15:sqref>'Fig 5.4'!$C$30:$F$30</c15:sqref>
                        </c15:formulaRef>
                      </c:ext>
                    </c:extLst>
                    <c:numCache>
                      <c:formatCode>General</c:formatCode>
                      <c:ptCount val="4"/>
                      <c:pt idx="0">
                        <c:v>0</c:v>
                      </c:pt>
                      <c:pt idx="1">
                        <c:v>41</c:v>
                      </c:pt>
                      <c:pt idx="2">
                        <c:v>129</c:v>
                      </c:pt>
                      <c:pt idx="3">
                        <c:v>37</c:v>
                      </c:pt>
                    </c:numCache>
                  </c:numRef>
                </c:val>
                <c:extLst>
                  <c:ext xmlns:c16="http://schemas.microsoft.com/office/drawing/2014/chart" uri="{C3380CC4-5D6E-409C-BE32-E72D297353CC}">
                    <c16:uniqueId val="{00000008-1C4C-414D-94B3-51B1C368E41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5.4'!$B$31</c15:sqref>
                        </c15:formulaRef>
                      </c:ext>
                    </c:extLst>
                    <c:strCache>
                      <c:ptCount val="1"/>
                      <c:pt idx="0">
                        <c:v>Scotland</c:v>
                      </c:pt>
                    </c:strCache>
                  </c:strRef>
                </c:tx>
                <c:spPr>
                  <a:solidFill>
                    <a:srgbClr val="2363AF"/>
                  </a:solidFill>
                  <a:ln>
                    <a:noFill/>
                  </a:ln>
                  <a:effectLst/>
                </c:spPr>
                <c:invertIfNegative val="0"/>
                <c:dLbls>
                  <c:spPr>
                    <a:solidFill>
                      <a:srgbClr val="2363A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5.4'!$C$31:$F$31</c15:sqref>
                        </c15:formulaRef>
                      </c:ext>
                    </c:extLst>
                    <c:numCache>
                      <c:formatCode>General</c:formatCode>
                      <c:ptCount val="4"/>
                      <c:pt idx="0">
                        <c:v>0</c:v>
                      </c:pt>
                      <c:pt idx="1">
                        <c:v>16</c:v>
                      </c:pt>
                      <c:pt idx="2">
                        <c:v>75</c:v>
                      </c:pt>
                      <c:pt idx="3">
                        <c:v>6</c:v>
                      </c:pt>
                    </c:numCache>
                  </c:numRef>
                </c:val>
                <c:extLst xmlns:c15="http://schemas.microsoft.com/office/drawing/2012/chart">
                  <c:ext xmlns:c16="http://schemas.microsoft.com/office/drawing/2014/chart" uri="{C3380CC4-5D6E-409C-BE32-E72D297353CC}">
                    <c16:uniqueId val="{00000009-1C4C-414D-94B3-51B1C368E41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5.4'!$B$32</c15:sqref>
                        </c15:formulaRef>
                      </c:ext>
                    </c:extLst>
                    <c:strCache>
                      <c:ptCount val="1"/>
                      <c:pt idx="0">
                        <c:v>Wales</c:v>
                      </c:pt>
                    </c:strCache>
                  </c:strRef>
                </c:tx>
                <c:spPr>
                  <a:solidFill>
                    <a:srgbClr val="9E712A"/>
                  </a:solidFill>
                  <a:ln>
                    <a:noFill/>
                  </a:ln>
                  <a:effectLst/>
                </c:spPr>
                <c:invertIfNegative val="0"/>
                <c:dLbls>
                  <c:spPr>
                    <a:solidFill>
                      <a:srgbClr val="9E712A"/>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5.4'!$C$32:$F$32</c15:sqref>
                        </c15:formulaRef>
                      </c:ext>
                    </c:extLst>
                    <c:numCache>
                      <c:formatCode>General</c:formatCode>
                      <c:ptCount val="4"/>
                      <c:pt idx="0">
                        <c:v>0</c:v>
                      </c:pt>
                      <c:pt idx="1">
                        <c:v>8</c:v>
                      </c:pt>
                      <c:pt idx="2">
                        <c:v>20</c:v>
                      </c:pt>
                      <c:pt idx="3">
                        <c:v>2</c:v>
                      </c:pt>
                    </c:numCache>
                  </c:numRef>
                </c:val>
                <c:extLst xmlns:c15="http://schemas.microsoft.com/office/drawing/2012/chart">
                  <c:ext xmlns:c16="http://schemas.microsoft.com/office/drawing/2014/chart" uri="{C3380CC4-5D6E-409C-BE32-E72D297353CC}">
                    <c16:uniqueId val="{0000000A-1C4C-414D-94B3-51B1C368E41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5.4'!$B$33</c15:sqref>
                        </c15:formulaRef>
                      </c:ext>
                    </c:extLst>
                    <c:strCache>
                      <c:ptCount val="1"/>
                      <c:pt idx="0">
                        <c:v>Northern Ireland</c:v>
                      </c:pt>
                    </c:strCache>
                  </c:strRef>
                </c:tx>
                <c:spPr>
                  <a:solidFill>
                    <a:srgbClr val="CD1F4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xmlns:c15="http://schemas.microsoft.com/office/drawing/2012/chart">
                    <c:ext xmlns:c16="http://schemas.microsoft.com/office/drawing/2014/chart" uri="{C3380CC4-5D6E-409C-BE32-E72D297353CC}">
                      <c16:uniqueId val="{00000001-1C4C-414D-94B3-51B1C368E41E}"/>
                    </c:ext>
                  </c:extLst>
                </c:dPt>
                <c:dPt>
                  <c:idx val="2"/>
                  <c:invertIfNegative val="0"/>
                  <c:bubble3D val="0"/>
                  <c:spPr>
                    <a:solidFill>
                      <a:srgbClr val="9E712A"/>
                    </a:solidFill>
                    <a:ln w="3175">
                      <a:solidFill>
                        <a:sysClr val="windowText" lastClr="000000"/>
                      </a:solidFill>
                    </a:ln>
                    <a:effectLst/>
                  </c:spPr>
                  <c:extLst xmlns:c15="http://schemas.microsoft.com/office/drawing/2012/chart">
                    <c:ext xmlns:c16="http://schemas.microsoft.com/office/drawing/2014/chart" uri="{C3380CC4-5D6E-409C-BE32-E72D297353CC}">
                      <c16:uniqueId val="{00000003-1C4C-414D-94B3-51B1C368E41E}"/>
                    </c:ext>
                  </c:extLst>
                </c:dPt>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1C4C-414D-94B3-51B1C368E41E}"/>
                      </c:ext>
                    </c:extLst>
                  </c:dLbl>
                  <c:dLbl>
                    <c:idx val="1"/>
                    <c:layout>
                      <c:manualLayout>
                        <c:x val="0"/>
                        <c:y val="-3.5328753680078581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1C4C-414D-94B3-51B1C368E41E}"/>
                      </c:ext>
                    </c:extLst>
                  </c:dLbl>
                  <c:dLbl>
                    <c:idx val="2"/>
                    <c:layout>
                      <c:manualLayout>
                        <c:x val="0"/>
                        <c:y val="-2.355250245338567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1C4C-414D-94B3-51B1C368E41E}"/>
                      </c:ext>
                    </c:extLst>
                  </c:dLbl>
                  <c:dLbl>
                    <c:idx val="3"/>
                    <c:layout>
                      <c:manualLayout>
                        <c:x val="0"/>
                        <c:y val="-6.1210064922068312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1C4C-414D-94B3-51B1C368E41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5.4'!$C$29:$F$29</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5.4'!$C$33:$F$33</c15:sqref>
                        </c15:formulaRef>
                      </c:ext>
                    </c:extLst>
                    <c:numCache>
                      <c:formatCode>General</c:formatCode>
                      <c:ptCount val="4"/>
                      <c:pt idx="0">
                        <c:v>0</c:v>
                      </c:pt>
                      <c:pt idx="1">
                        <c:v>20</c:v>
                      </c:pt>
                      <c:pt idx="2">
                        <c:v>34</c:v>
                      </c:pt>
                      <c:pt idx="3">
                        <c:v>3</c:v>
                      </c:pt>
                    </c:numCache>
                  </c:numRef>
                </c:val>
                <c:extLst xmlns:c15="http://schemas.microsoft.com/office/drawing/2012/chart">
                  <c:ext xmlns:c16="http://schemas.microsoft.com/office/drawing/2014/chart" uri="{C3380CC4-5D6E-409C-BE32-E72D297353CC}">
                    <c16:uniqueId val="{00000006-1C4C-414D-94B3-51B1C368E41E}"/>
                  </c:ext>
                </c:extLst>
              </c15:ser>
            </c15:filteredBarSeries>
          </c:ext>
        </c:extLst>
      </c:barChart>
      <c:catAx>
        <c:axId val="1525914143"/>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27455"/>
        <c:crosses val="autoZero"/>
        <c:auto val="1"/>
        <c:lblAlgn val="ctr"/>
        <c:lblOffset val="100"/>
        <c:noMultiLvlLbl val="0"/>
      </c:catAx>
      <c:valAx>
        <c:axId val="1525927455"/>
        <c:scaling>
          <c:orientation val="minMax"/>
        </c:scaling>
        <c:delete val="0"/>
        <c:axPos val="l"/>
        <c:majorGridlines>
          <c:spPr>
            <a:ln w="6350" cap="flat" cmpd="sng" algn="ctr">
              <a:solidFill>
                <a:srgbClr val="7F7F7F"/>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52591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a) Fuelled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0"/>
          <c:order val="0"/>
          <c:tx>
            <c:strRef>
              <c:f>'Fig 5.5'!$B$28</c:f>
              <c:strCache>
                <c:ptCount val="1"/>
                <c:pt idx="0">
                  <c:v>Fuelled</c:v>
                </c:pt>
              </c:strCache>
            </c:strRef>
          </c:tx>
          <c:spPr>
            <a:solidFill>
              <a:srgbClr val="079448"/>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22E4-4F74-B715-0250505E9054}"/>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22E4-4F74-B715-0250505E9054}"/>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22E4-4F74-B715-0250505E9054}"/>
              </c:ext>
            </c:extLst>
          </c:dPt>
          <c:dLbls>
            <c:dLbl>
              <c:idx val="0"/>
              <c:delete val="1"/>
              <c:extLst>
                <c:ext xmlns:c15="http://schemas.microsoft.com/office/drawing/2012/chart" uri="{CE6537A1-D6FC-4f65-9D91-7224C49458BB}"/>
                <c:ext xmlns:c16="http://schemas.microsoft.com/office/drawing/2014/chart" uri="{C3380CC4-5D6E-409C-BE32-E72D297353CC}">
                  <c16:uniqueId val="{00000012-DDFA-4ED7-8E61-9B4DF8550B7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strRef>
          </c:cat>
          <c:val>
            <c:numRef>
              <c:f>'Fig 5.5'!$C$28:$F$28</c:f>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0-DDFA-4ED7-8E61-9B4DF8550B7F}"/>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1"/>
                <c:order val="1"/>
                <c:tx>
                  <c:strRef>
                    <c:extLst>
                      <c:ext uri="{02D57815-91ED-43cb-92C2-25804820EDAC}">
                        <c15:formulaRef>
                          <c15:sqref>'Fig 5.5'!$B$29</c15:sqref>
                        </c15:formulaRef>
                      </c:ext>
                    </c:extLst>
                    <c:strCache>
                      <c:ptCount val="1"/>
                      <c:pt idx="0">
                        <c:v>Hydro</c:v>
                      </c:pt>
                    </c:strCache>
                  </c:strRef>
                </c:tx>
                <c:spPr>
                  <a:solidFill>
                    <a:srgbClr val="2363A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5.5'!$C$29:$F$29</c15:sqref>
                        </c15:formulaRef>
                      </c:ext>
                    </c:extLst>
                    <c:numCache>
                      <c:formatCode>General</c:formatCode>
                      <c:ptCount val="4"/>
                      <c:pt idx="0">
                        <c:v>0</c:v>
                      </c:pt>
                      <c:pt idx="1">
                        <c:v>1</c:v>
                      </c:pt>
                      <c:pt idx="2">
                        <c:v>66</c:v>
                      </c:pt>
                      <c:pt idx="3">
                        <c:v>2</c:v>
                      </c:pt>
                    </c:numCache>
                  </c:numRef>
                </c:val>
                <c:extLst>
                  <c:ext xmlns:c16="http://schemas.microsoft.com/office/drawing/2014/chart" uri="{C3380CC4-5D6E-409C-BE32-E72D297353CC}">
                    <c16:uniqueId val="{00000005-DDFA-4ED7-8E61-9B4DF8550B7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5.5'!$B$30</c15:sqref>
                        </c15:formulaRef>
                      </c:ext>
                    </c:extLst>
                    <c:strCache>
                      <c:ptCount val="1"/>
                      <c:pt idx="0">
                        <c:v>Landfill gas</c:v>
                      </c:pt>
                    </c:strCache>
                  </c:strRef>
                </c:tx>
                <c:spPr>
                  <a:solidFill>
                    <a:srgbClr val="9E712A"/>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5.5'!$C$30:$F$30</c15:sqref>
                        </c15:formulaRef>
                      </c:ext>
                    </c:extLst>
                    <c:numCache>
                      <c:formatCode>General</c:formatCode>
                      <c:ptCount val="4"/>
                      <c:pt idx="0">
                        <c:v>0</c:v>
                      </c:pt>
                      <c:pt idx="1">
                        <c:v>0</c:v>
                      </c:pt>
                      <c:pt idx="2">
                        <c:v>48</c:v>
                      </c:pt>
                      <c:pt idx="3">
                        <c:v>11</c:v>
                      </c:pt>
                    </c:numCache>
                  </c:numRef>
                </c:val>
                <c:extLst xmlns:c15="http://schemas.microsoft.com/office/drawing/2012/chart">
                  <c:ext xmlns:c16="http://schemas.microsoft.com/office/drawing/2014/chart" uri="{C3380CC4-5D6E-409C-BE32-E72D297353CC}">
                    <c16:uniqueId val="{00000009-DDFA-4ED7-8E61-9B4DF8550B7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5.5'!$B$31</c15:sqref>
                        </c15:formulaRef>
                      </c:ext>
                    </c:extLst>
                    <c:strCache>
                      <c:ptCount val="1"/>
                      <c:pt idx="0">
                        <c:v>Offshore wind</c:v>
                      </c:pt>
                    </c:strCache>
                  </c:strRef>
                </c:tx>
                <c:spPr>
                  <a:solidFill>
                    <a:srgbClr val="CD1F45"/>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5.5'!$C$31:$F$31</c15:sqref>
                        </c15:formulaRef>
                      </c:ext>
                    </c:extLst>
                    <c:numCache>
                      <c:formatCode>General</c:formatCode>
                      <c:ptCount val="4"/>
                      <c:pt idx="0">
                        <c:v>0</c:v>
                      </c:pt>
                      <c:pt idx="1">
                        <c:v>3</c:v>
                      </c:pt>
                      <c:pt idx="2">
                        <c:v>0</c:v>
                      </c:pt>
                      <c:pt idx="3">
                        <c:v>0</c:v>
                      </c:pt>
                    </c:numCache>
                  </c:numRef>
                </c:val>
                <c:extLst xmlns:c15="http://schemas.microsoft.com/office/drawing/2012/chart">
                  <c:ext xmlns:c16="http://schemas.microsoft.com/office/drawing/2014/chart" uri="{C3380CC4-5D6E-409C-BE32-E72D297353CC}">
                    <c16:uniqueId val="{0000000D-DDFA-4ED7-8E61-9B4DF8550B7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5.5'!$B$32</c15:sqref>
                        </c15:formulaRef>
                      </c:ext>
                    </c:extLst>
                    <c:strCache>
                      <c:ptCount val="1"/>
                      <c:pt idx="0">
                        <c:v>Onshore wind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5.5'!$C$32:$F$32</c15:sqref>
                        </c15:formulaRef>
                      </c:ext>
                    </c:extLst>
                    <c:numCache>
                      <c:formatCode>General</c:formatCode>
                      <c:ptCount val="4"/>
                      <c:pt idx="0">
                        <c:v>0</c:v>
                      </c:pt>
                      <c:pt idx="1">
                        <c:v>34</c:v>
                      </c:pt>
                      <c:pt idx="2">
                        <c:v>46</c:v>
                      </c:pt>
                      <c:pt idx="3">
                        <c:v>3</c:v>
                      </c:pt>
                    </c:numCache>
                  </c:numRef>
                </c:val>
                <c:extLst xmlns:c15="http://schemas.microsoft.com/office/drawing/2012/chart">
                  <c:ext xmlns:c16="http://schemas.microsoft.com/office/drawing/2014/chart" uri="{C3380CC4-5D6E-409C-BE32-E72D297353CC}">
                    <c16:uniqueId val="{0000000F-DDFA-4ED7-8E61-9B4DF8550B7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5.5'!$B$33</c15:sqref>
                        </c15:formulaRef>
                      </c:ext>
                    </c:extLst>
                    <c:strCache>
                      <c:ptCount val="1"/>
                      <c:pt idx="0">
                        <c:v>Solar PV</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5.5'!$C$33:$F$33</c15:sqref>
                        </c15:formulaRef>
                      </c:ext>
                    </c:extLst>
                    <c:numCache>
                      <c:formatCode>General</c:formatCode>
                      <c:ptCount val="4"/>
                      <c:pt idx="0">
                        <c:v>0</c:v>
                      </c:pt>
                      <c:pt idx="1">
                        <c:v>33</c:v>
                      </c:pt>
                      <c:pt idx="2">
                        <c:v>45</c:v>
                      </c:pt>
                      <c:pt idx="3">
                        <c:v>14</c:v>
                      </c:pt>
                    </c:numCache>
                  </c:numRef>
                </c:val>
                <c:extLst xmlns:c15="http://schemas.microsoft.com/office/drawing/2012/chart">
                  <c:ext xmlns:c16="http://schemas.microsoft.com/office/drawing/2014/chart" uri="{C3380CC4-5D6E-409C-BE32-E72D297353CC}">
                    <c16:uniqueId val="{00000010-DDFA-4ED7-8E61-9B4DF8550B7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5.5'!$B$34</c15:sqref>
                        </c15:formulaRef>
                      </c:ext>
                    </c:extLst>
                    <c:strCache>
                      <c:ptCount val="1"/>
                      <c:pt idx="0">
                        <c:v>Sewage gas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5.5'!$C$34:$F$34</c15:sqref>
                        </c15:formulaRef>
                      </c:ext>
                    </c:extLst>
                    <c:numCache>
                      <c:formatCode>General</c:formatCode>
                      <c:ptCount val="4"/>
                      <c:pt idx="0">
                        <c:v>0</c:v>
                      </c:pt>
                      <c:pt idx="1">
                        <c:v>1</c:v>
                      </c:pt>
                      <c:pt idx="2">
                        <c:v>14</c:v>
                      </c:pt>
                      <c:pt idx="3">
                        <c:v>4</c:v>
                      </c:pt>
                    </c:numCache>
                  </c:numRef>
                </c:val>
                <c:extLst xmlns:c15="http://schemas.microsoft.com/office/drawing/2012/chart">
                  <c:ext xmlns:c16="http://schemas.microsoft.com/office/drawing/2014/chart" uri="{C3380CC4-5D6E-409C-BE32-E72D297353CC}">
                    <c16:uniqueId val="{00000011-DDFA-4ED7-8E61-9B4DF8550B7F}"/>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8100629314032E-2"/>
              <c:y val="0.269081893730538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40178849452323"/>
          <c:y val="5.4856802991857412E-2"/>
          <c:w val="0.84005791245791228"/>
          <c:h val="0.64168975821787555"/>
        </c:manualLayout>
      </c:layout>
      <c:barChart>
        <c:barDir val="col"/>
        <c:grouping val="clustered"/>
        <c:varyColors val="0"/>
        <c:ser>
          <c:idx val="6"/>
          <c:order val="6"/>
          <c:tx>
            <c:strRef>
              <c:f>'Fig 2.1 &amp; 2.2'!$I$50</c:f>
              <c:strCache>
                <c:ptCount val="1"/>
                <c:pt idx="0">
                  <c:v>Annual ROCs issued</c:v>
                </c:pt>
              </c:strCache>
            </c:strRef>
          </c:tx>
          <c:spPr>
            <a:solidFill>
              <a:srgbClr val="91AE3C"/>
            </a:soli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2.1 &amp; 2.2'!$I$51:$I$64</c:f>
              <c:numCache>
                <c:formatCode>_-* #,##0_-;\-* #,##0_-;_-* "-"??_-;_-@_-</c:formatCode>
                <c:ptCount val="14"/>
                <c:pt idx="0">
                  <c:v>16164420</c:v>
                </c:pt>
                <c:pt idx="1">
                  <c:v>19049754</c:v>
                </c:pt>
                <c:pt idx="2">
                  <c:v>21361759</c:v>
                </c:pt>
                <c:pt idx="3">
                  <c:v>24962401</c:v>
                </c:pt>
                <c:pt idx="4">
                  <c:v>34972637</c:v>
                </c:pt>
                <c:pt idx="5">
                  <c:v>44402579</c:v>
                </c:pt>
                <c:pt idx="6">
                  <c:v>63013713</c:v>
                </c:pt>
                <c:pt idx="7">
                  <c:v>71462555</c:v>
                </c:pt>
                <c:pt idx="8">
                  <c:v>90563678</c:v>
                </c:pt>
                <c:pt idx="9">
                  <c:v>86170351</c:v>
                </c:pt>
                <c:pt idx="10">
                  <c:v>100581303</c:v>
                </c:pt>
                <c:pt idx="11">
                  <c:v>105948003</c:v>
                </c:pt>
                <c:pt idx="12">
                  <c:v>114706958</c:v>
                </c:pt>
                <c:pt idx="13">
                  <c:v>109252882</c:v>
                </c:pt>
              </c:numCache>
            </c:numRef>
          </c:val>
          <c:extLst>
            <c:ext xmlns:c16="http://schemas.microsoft.com/office/drawing/2014/chart" uri="{C3380CC4-5D6E-409C-BE32-E72D297353CC}">
              <c16:uniqueId val="{00000007-1CC2-4828-A7D0-5259A62DE4F9}"/>
            </c:ext>
          </c:extLst>
        </c:ser>
        <c:dLbls>
          <c:showLegendKey val="0"/>
          <c:showVal val="0"/>
          <c:showCatName val="0"/>
          <c:showSerName val="0"/>
          <c:showPercent val="0"/>
          <c:showBubbleSize val="0"/>
        </c:dLbls>
        <c:gapWidth val="50"/>
        <c:axId val="991727256"/>
        <c:axId val="991722664"/>
        <c:extLst>
          <c:ext xmlns:c15="http://schemas.microsoft.com/office/drawing/2012/chart" uri="{02D57815-91ED-43cb-92C2-25804820EDAC}">
            <c15:filteredBarSeries>
              <c15:ser>
                <c:idx val="0"/>
                <c:order val="0"/>
                <c:tx>
                  <c:strRef>
                    <c:extLst>
                      <c:ext uri="{02D57815-91ED-43cb-92C2-25804820EDAC}">
                        <c15:formulaRef>
                          <c15:sqref>'Fig 2.1 &amp; 2.2'!$C$50</c15:sqref>
                        </c15:formulaRef>
                      </c:ext>
                    </c:extLst>
                    <c:strCache>
                      <c:ptCount val="1"/>
                      <c:pt idx="0">
                        <c:v>England</c:v>
                      </c:pt>
                    </c:strCache>
                  </c:strRef>
                </c:tx>
                <c:spPr>
                  <a:solidFill>
                    <a:srgbClr val="079448"/>
                  </a:solidFill>
                  <a:ln>
                    <a:noFill/>
                  </a:ln>
                  <a:effectLst/>
                </c:spPr>
                <c:invertIfNegative val="0"/>
                <c:cat>
                  <c:strRef>
                    <c:extLst>
                      <c:ex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c:ext uri="{02D57815-91ED-43cb-92C2-25804820EDAC}">
                        <c15:formulaRef>
                          <c15:sqref>'Fig 2.1 &amp; 2.2'!$C$51:$C$64</c15:sqref>
                        </c15:formulaRef>
                      </c:ext>
                    </c:extLst>
                    <c:numCache>
                      <c:formatCode>_-* #,##0_-;\-* #,##0_-;_-* "-"??_-;_-@_-</c:formatCode>
                      <c:ptCount val="14"/>
                      <c:pt idx="0">
                        <c:v>8573690</c:v>
                      </c:pt>
                      <c:pt idx="1">
                        <c:v>10174435</c:v>
                      </c:pt>
                      <c:pt idx="2">
                        <c:v>11091849</c:v>
                      </c:pt>
                      <c:pt idx="3">
                        <c:v>13487804</c:v>
                      </c:pt>
                      <c:pt idx="4">
                        <c:v>18602423</c:v>
                      </c:pt>
                      <c:pt idx="5">
                        <c:v>28567045</c:v>
                      </c:pt>
                      <c:pt idx="6">
                        <c:v>41509011</c:v>
                      </c:pt>
                      <c:pt idx="7">
                        <c:v>48996897</c:v>
                      </c:pt>
                      <c:pt idx="8">
                        <c:v>63595494</c:v>
                      </c:pt>
                      <c:pt idx="9">
                        <c:v>59162570</c:v>
                      </c:pt>
                      <c:pt idx="10">
                        <c:v>65336694</c:v>
                      </c:pt>
                      <c:pt idx="11">
                        <c:v>69094995</c:v>
                      </c:pt>
                      <c:pt idx="12">
                        <c:v>74550247</c:v>
                      </c:pt>
                      <c:pt idx="13">
                        <c:v>72558007</c:v>
                      </c:pt>
                    </c:numCache>
                  </c:numRef>
                </c:val>
                <c:extLst>
                  <c:ext xmlns:c16="http://schemas.microsoft.com/office/drawing/2014/chart" uri="{C3380CC4-5D6E-409C-BE32-E72D297353CC}">
                    <c16:uniqueId val="{00000000-1CC2-4828-A7D0-5259A62DE4F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2.1 &amp; 2.2'!$D$50</c15:sqref>
                        </c15:formulaRef>
                      </c:ext>
                    </c:extLst>
                    <c:strCache>
                      <c:ptCount val="1"/>
                      <c:pt idx="0">
                        <c:v>Scotland</c:v>
                      </c:pt>
                    </c:strCache>
                  </c:strRef>
                </c:tx>
                <c:spPr>
                  <a:pattFill prst="pct90">
                    <a:fgClr>
                      <a:srgbClr val="2363AF"/>
                    </a:fgClr>
                    <a:bgClr>
                      <a:schemeClr val="bg1"/>
                    </a:bgClr>
                  </a:pattFill>
                  <a:ln>
                    <a:noFill/>
                  </a:ln>
                  <a:effectLst/>
                </c:spPr>
                <c:invertIfNegative val="0"/>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2.2'!$D$51:$D$64</c15:sqref>
                        </c15:formulaRef>
                      </c:ext>
                    </c:extLst>
                    <c:numCache>
                      <c:formatCode>_-* #,##0_-;\-* #,##0_-;_-* "-"??_-;_-@_-</c:formatCode>
                      <c:ptCount val="14"/>
                      <c:pt idx="0">
                        <c:v>5806454</c:v>
                      </c:pt>
                      <c:pt idx="1">
                        <c:v>6824674</c:v>
                      </c:pt>
                      <c:pt idx="2">
                        <c:v>7739201</c:v>
                      </c:pt>
                      <c:pt idx="3">
                        <c:v>8868936</c:v>
                      </c:pt>
                      <c:pt idx="4">
                        <c:v>12772905</c:v>
                      </c:pt>
                      <c:pt idx="5">
                        <c:v>12384987</c:v>
                      </c:pt>
                      <c:pt idx="6">
                        <c:v>17046916</c:v>
                      </c:pt>
                      <c:pt idx="7">
                        <c:v>16466006</c:v>
                      </c:pt>
                      <c:pt idx="8">
                        <c:v>17437039</c:v>
                      </c:pt>
                      <c:pt idx="9">
                        <c:v>17029872</c:v>
                      </c:pt>
                      <c:pt idx="10">
                        <c:v>21838223</c:v>
                      </c:pt>
                      <c:pt idx="11">
                        <c:v>23530224</c:v>
                      </c:pt>
                      <c:pt idx="12">
                        <c:v>25208643</c:v>
                      </c:pt>
                      <c:pt idx="13">
                        <c:v>22573854</c:v>
                      </c:pt>
                    </c:numCache>
                  </c:numRef>
                </c:val>
                <c:extLst xmlns:c15="http://schemas.microsoft.com/office/drawing/2012/chart">
                  <c:ext xmlns:c16="http://schemas.microsoft.com/office/drawing/2014/chart" uri="{C3380CC4-5D6E-409C-BE32-E72D297353CC}">
                    <c16:uniqueId val="{00000001-1CC2-4828-A7D0-5259A62DE4F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2.1 &amp; 2.2'!$E$50</c15:sqref>
                        </c15:formulaRef>
                      </c:ext>
                    </c:extLst>
                    <c:strCache>
                      <c:ptCount val="1"/>
                      <c:pt idx="0">
                        <c:v>Wales</c:v>
                      </c:pt>
                    </c:strCache>
                  </c:strRef>
                </c:tx>
                <c:spPr>
                  <a:pattFill prst="pct80">
                    <a:fgClr>
                      <a:srgbClr val="CD1F45"/>
                    </a:fgClr>
                    <a:bgClr>
                      <a:schemeClr val="bg1"/>
                    </a:bgClr>
                  </a:pattFill>
                  <a:ln>
                    <a:noFill/>
                  </a:ln>
                  <a:effectLst/>
                </c:spPr>
                <c:invertIfNegative val="0"/>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2.2'!$E$51:$E$64</c15:sqref>
                        </c15:formulaRef>
                      </c:ext>
                    </c:extLst>
                    <c:numCache>
                      <c:formatCode>_-* #,##0_-;\-* #,##0_-;_-* "-"??_-;_-@_-</c:formatCode>
                      <c:ptCount val="14"/>
                      <c:pt idx="0">
                        <c:v>1353224</c:v>
                      </c:pt>
                      <c:pt idx="1">
                        <c:v>1429788</c:v>
                      </c:pt>
                      <c:pt idx="2">
                        <c:v>1730347</c:v>
                      </c:pt>
                      <c:pt idx="3">
                        <c:v>1817838</c:v>
                      </c:pt>
                      <c:pt idx="4">
                        <c:v>2352685</c:v>
                      </c:pt>
                      <c:pt idx="5">
                        <c:v>2203328</c:v>
                      </c:pt>
                      <c:pt idx="6">
                        <c:v>2596267</c:v>
                      </c:pt>
                      <c:pt idx="7">
                        <c:v>3847685</c:v>
                      </c:pt>
                      <c:pt idx="8">
                        <c:v>6506156</c:v>
                      </c:pt>
                      <c:pt idx="9">
                        <c:v>6432021</c:v>
                      </c:pt>
                      <c:pt idx="10">
                        <c:v>8373083</c:v>
                      </c:pt>
                      <c:pt idx="11">
                        <c:v>7606217</c:v>
                      </c:pt>
                      <c:pt idx="12">
                        <c:v>8799234</c:v>
                      </c:pt>
                      <c:pt idx="13">
                        <c:v>8140214</c:v>
                      </c:pt>
                    </c:numCache>
                  </c:numRef>
                </c:val>
                <c:extLst xmlns:c15="http://schemas.microsoft.com/office/drawing/2012/chart">
                  <c:ext xmlns:c16="http://schemas.microsoft.com/office/drawing/2014/chart" uri="{C3380CC4-5D6E-409C-BE32-E72D297353CC}">
                    <c16:uniqueId val="{00000002-1CC2-4828-A7D0-5259A62DE4F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2.1 &amp; 2.2'!$F$50</c15:sqref>
                        </c15:formulaRef>
                      </c:ext>
                    </c:extLst>
                    <c:strCache>
                      <c:ptCount val="1"/>
                      <c:pt idx="0">
                        <c:v>Northern Ireland</c:v>
                      </c:pt>
                    </c:strCache>
                  </c:strRef>
                </c:tx>
                <c:spPr>
                  <a:pattFill prst="pct20">
                    <a:fgClr>
                      <a:srgbClr val="FFFFFF"/>
                    </a:fgClr>
                    <a:bgClr>
                      <a:srgbClr val="9E712A"/>
                    </a:bgClr>
                  </a:pattFill>
                  <a:ln>
                    <a:noFill/>
                  </a:ln>
                  <a:effectLst/>
                </c:spPr>
                <c:invertIfNegative val="0"/>
                <c:cat>
                  <c:strRef>
                    <c:extLst xmlns:c15="http://schemas.microsoft.com/office/drawing/2012/chart">
                      <c:ext xmlns:c15="http://schemas.microsoft.com/office/drawing/2012/chart" uri="{02D57815-91ED-43cb-92C2-25804820EDAC}">
                        <c15:formulaRef>
                          <c15:sqref>'Fig 2.1 &amp; 2.2'!$B$51:$B$64</c15:sqref>
                        </c15:formulaRef>
                      </c:ext>
                    </c:extLst>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extLst xmlns:c15="http://schemas.microsoft.com/office/drawing/2012/chart">
                      <c:ext xmlns:c15="http://schemas.microsoft.com/office/drawing/2012/chart" uri="{02D57815-91ED-43cb-92C2-25804820EDAC}">
                        <c15:formulaRef>
                          <c15:sqref>'Fig 2.1 &amp; 2.2'!$F$51:$F$64</c15:sqref>
                        </c15:formulaRef>
                      </c:ext>
                    </c:extLst>
                    <c:numCache>
                      <c:formatCode>_-* #,##0_-;\-* #,##0_-;_-* "-"??_-;_-@_-</c:formatCode>
                      <c:ptCount val="14"/>
                      <c:pt idx="0">
                        <c:v>431052</c:v>
                      </c:pt>
                      <c:pt idx="1">
                        <c:v>620857</c:v>
                      </c:pt>
                      <c:pt idx="2">
                        <c:v>800362</c:v>
                      </c:pt>
                      <c:pt idx="3">
                        <c:v>787823</c:v>
                      </c:pt>
                      <c:pt idx="4">
                        <c:v>1244624</c:v>
                      </c:pt>
                      <c:pt idx="5">
                        <c:v>1247219</c:v>
                      </c:pt>
                      <c:pt idx="6">
                        <c:v>1861519</c:v>
                      </c:pt>
                      <c:pt idx="7">
                        <c:v>2151967</c:v>
                      </c:pt>
                      <c:pt idx="8">
                        <c:v>3024989</c:v>
                      </c:pt>
                      <c:pt idx="9">
                        <c:v>3545888</c:v>
                      </c:pt>
                      <c:pt idx="10">
                        <c:v>5033303</c:v>
                      </c:pt>
                      <c:pt idx="11">
                        <c:v>5716567</c:v>
                      </c:pt>
                      <c:pt idx="12">
                        <c:v>6148834</c:v>
                      </c:pt>
                      <c:pt idx="13">
                        <c:v>5980807</c:v>
                      </c:pt>
                    </c:numCache>
                  </c:numRef>
                </c:val>
                <c:extLst xmlns:c15="http://schemas.microsoft.com/office/drawing/2012/chart">
                  <c:ext xmlns:c16="http://schemas.microsoft.com/office/drawing/2014/chart" uri="{C3380CC4-5D6E-409C-BE32-E72D297353CC}">
                    <c16:uniqueId val="{00000003-1CC2-4828-A7D0-5259A62DE4F9}"/>
                  </c:ext>
                </c:extLst>
              </c15:ser>
            </c15:filteredBarSeries>
          </c:ext>
        </c:extLst>
      </c:barChart>
      <c:lineChart>
        <c:grouping val="standard"/>
        <c:varyColors val="0"/>
        <c:ser>
          <c:idx val="4"/>
          <c:order val="4"/>
          <c:tx>
            <c:strRef>
              <c:f>'Fig 2.1 &amp; 2.2'!$G$50</c:f>
              <c:strCache>
                <c:ptCount val="1"/>
                <c:pt idx="0">
                  <c:v>RO generation (TWh)</c:v>
                </c:pt>
              </c:strCache>
            </c:strRef>
          </c:tx>
          <c:spPr>
            <a:ln w="28575" cap="rnd">
              <a:solidFill>
                <a:srgbClr val="CD1F45"/>
              </a:solidFill>
              <a:round/>
            </a:ln>
            <a:effectLst/>
          </c:spPr>
          <c:marker>
            <c:symbol val="none"/>
          </c:marker>
          <c:cat>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2.1 &amp; 2.2'!$G$51:$G$64</c:f>
              <c:numCache>
                <c:formatCode>_-* #,##0_-;\-* #,##0_-;_-* "-"??_-;_-@_-</c:formatCode>
                <c:ptCount val="14"/>
                <c:pt idx="0">
                  <c:v>16164420</c:v>
                </c:pt>
                <c:pt idx="1">
                  <c:v>19049754</c:v>
                </c:pt>
                <c:pt idx="2">
                  <c:v>20466190.999997403</c:v>
                </c:pt>
                <c:pt idx="3">
                  <c:v>23289739.416663691</c:v>
                </c:pt>
                <c:pt idx="4">
                  <c:v>31266240.899996206</c:v>
                </c:pt>
                <c:pt idx="5">
                  <c:v>35098127.783327565</c:v>
                </c:pt>
                <c:pt idx="6">
                  <c:v>49733554.545935087</c:v>
                </c:pt>
                <c:pt idx="7">
                  <c:v>55877518.95800291</c:v>
                </c:pt>
                <c:pt idx="8">
                  <c:v>69180692.447682679</c:v>
                </c:pt>
                <c:pt idx="9">
                  <c:v>65232940.377441831</c:v>
                </c:pt>
                <c:pt idx="10">
                  <c:v>75161322.997715786</c:v>
                </c:pt>
                <c:pt idx="11">
                  <c:v>79102225.020451128</c:v>
                </c:pt>
                <c:pt idx="12">
                  <c:v>84920897.264358833</c:v>
                </c:pt>
                <c:pt idx="13">
                  <c:v>80348926.404663816</c:v>
                </c:pt>
              </c:numCache>
            </c:numRef>
          </c:val>
          <c:smooth val="0"/>
          <c:extLst>
            <c:ext xmlns:c16="http://schemas.microsoft.com/office/drawing/2014/chart" uri="{C3380CC4-5D6E-409C-BE32-E72D297353CC}">
              <c16:uniqueId val="{00000004-1CC2-4828-A7D0-5259A62DE4F9}"/>
            </c:ext>
          </c:extLst>
        </c:ser>
        <c:dLbls>
          <c:showLegendKey val="0"/>
          <c:showVal val="0"/>
          <c:showCatName val="0"/>
          <c:showSerName val="0"/>
          <c:showPercent val="0"/>
          <c:showBubbleSize val="0"/>
        </c:dLbls>
        <c:marker val="1"/>
        <c:smooth val="0"/>
        <c:axId val="991727256"/>
        <c:axId val="991722664"/>
      </c:lineChart>
      <c:scatterChart>
        <c:scatterStyle val="lineMarker"/>
        <c:varyColors val="0"/>
        <c:ser>
          <c:idx val="5"/>
          <c:order val="5"/>
          <c:tx>
            <c:strRef>
              <c:f>'Fig 2.1 &amp; 2.2'!$H$50</c:f>
              <c:strCache>
                <c:ptCount val="1"/>
                <c:pt idx="0">
                  <c:v>UK obligation (ROCs)</c:v>
                </c:pt>
              </c:strCache>
            </c:strRef>
          </c:tx>
          <c:spPr>
            <a:ln w="25400" cap="rnd">
              <a:noFill/>
              <a:round/>
            </a:ln>
            <a:effectLst/>
          </c:spPr>
          <c:marker>
            <c:symbol val="dash"/>
            <c:size val="13"/>
            <c:spPr>
              <a:solidFill>
                <a:schemeClr val="tx1"/>
              </a:solidFill>
              <a:ln w="9525">
                <a:noFill/>
              </a:ln>
              <a:effectLst/>
            </c:spPr>
          </c:marker>
          <c:dLbls>
            <c:dLbl>
              <c:idx val="9"/>
              <c:layout>
                <c:manualLayout>
                  <c:x val="-4.3652182105548783E-2"/>
                  <c:y val="-3.44588730844128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88-4039-BD72-ABBD809B0E0A}"/>
                </c:ext>
              </c:extLst>
            </c:dLbl>
            <c:dLbl>
              <c:idx val="10"/>
              <c:layout>
                <c:manualLayout>
                  <c:x val="-4.3652182105548706E-2"/>
                  <c:y val="-3.7819088138176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88-4039-BD72-ABBD809B0E0A}"/>
                </c:ext>
              </c:extLst>
            </c:dLbl>
            <c:dLbl>
              <c:idx val="11"/>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88-4039-BD72-ABBD809B0E0A}"/>
                </c:ext>
              </c:extLst>
            </c:dLbl>
            <c:dLbl>
              <c:idx val="12"/>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88-4039-BD72-ABBD809B0E0A}"/>
                </c:ext>
              </c:extLst>
            </c:dLbl>
            <c:dLbl>
              <c:idx val="13"/>
              <c:layout>
                <c:manualLayout>
                  <c:x val="-4.3652182105548706E-2"/>
                  <c:y val="-3.1098658030649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88-4039-BD72-ABBD809B0E0A}"/>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'Fig 2.1 &amp; 2.2'!$B$51:$B$64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xVal>
          <c:yVal>
            <c:numRef>
              <c:f>'Fig 2.1 &amp; 2.2'!$H$51:$H$64</c:f>
              <c:numCache>
                <c:formatCode>_-* #,##0_-;\-* #,##0_-;_-* "-"??_-;_-@_-</c:formatCode>
                <c:ptCount val="14"/>
                <c:pt idx="0">
                  <c:v>25551357</c:v>
                </c:pt>
                <c:pt idx="1">
                  <c:v>28975678</c:v>
                </c:pt>
                <c:pt idx="2">
                  <c:v>30101092</c:v>
                </c:pt>
                <c:pt idx="3">
                  <c:v>34749941</c:v>
                </c:pt>
                <c:pt idx="4">
                  <c:v>37676829</c:v>
                </c:pt>
                <c:pt idx="5">
                  <c:v>48915432</c:v>
                </c:pt>
                <c:pt idx="6">
                  <c:v>61858174</c:v>
                </c:pt>
                <c:pt idx="7">
                  <c:v>71922000</c:v>
                </c:pt>
                <c:pt idx="8">
                  <c:v>84439465</c:v>
                </c:pt>
                <c:pt idx="9">
                  <c:v>100748885</c:v>
                </c:pt>
                <c:pt idx="10">
                  <c:v>117842123</c:v>
                </c:pt>
                <c:pt idx="11">
                  <c:v>127623995</c:v>
                </c:pt>
                <c:pt idx="12">
                  <c:v>130183968</c:v>
                </c:pt>
                <c:pt idx="13">
                  <c:v>119090744</c:v>
                </c:pt>
              </c:numCache>
            </c:numRef>
          </c:yVal>
          <c:smooth val="0"/>
          <c:extLst>
            <c:ext xmlns:c16="http://schemas.microsoft.com/office/drawing/2014/chart" uri="{C3380CC4-5D6E-409C-BE32-E72D297353CC}">
              <c16:uniqueId val="{00000005-1CC2-4828-A7D0-5259A62DE4F9}"/>
            </c:ext>
          </c:extLst>
        </c:ser>
        <c:dLbls>
          <c:showLegendKey val="0"/>
          <c:showVal val="0"/>
          <c:showCatName val="0"/>
          <c:showSerName val="0"/>
          <c:showPercent val="0"/>
          <c:showBubbleSize val="0"/>
        </c:dLbls>
        <c:axId val="991727256"/>
        <c:axId val="991722664"/>
      </c:scatterChart>
      <c:catAx>
        <c:axId val="991727256"/>
        <c:scaling>
          <c:orientation val="minMax"/>
        </c:scaling>
        <c:delete val="0"/>
        <c:axPos val="b"/>
        <c:numFmt formatCode="General" sourceLinked="1"/>
        <c:majorTickMark val="out"/>
        <c:minorTickMark val="none"/>
        <c:tickLblPos val="nextTo"/>
        <c:spPr>
          <a:noFill/>
          <a:ln w="6350" cap="flat" cmpd="sng" algn="ctr">
            <a:solidFill>
              <a:srgbClr val="7F7F7F"/>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2664"/>
        <c:crosses val="autoZero"/>
        <c:auto val="1"/>
        <c:lblAlgn val="ctr"/>
        <c:lblOffset val="100"/>
        <c:noMultiLvlLbl val="0"/>
      </c:catAx>
      <c:valAx>
        <c:axId val="991722664"/>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US"/>
                  <a:t>ROCs Issued (Millions) </a:t>
                </a:r>
              </a:p>
              <a:p>
                <a:pPr>
                  <a:defRPr/>
                </a:pPr>
                <a:r>
                  <a:rPr lang="en-US"/>
                  <a:t>or RO Generation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991727256"/>
        <c:crosses val="autoZero"/>
        <c:crossBetween val="between"/>
        <c:dispUnits>
          <c:builtInUnit val="millions"/>
        </c:dispUnits>
      </c:valAx>
      <c:spPr>
        <a:noFill/>
        <a:ln>
          <a:noFill/>
        </a:ln>
        <a:effectLst/>
      </c:spPr>
    </c:plotArea>
    <c:legend>
      <c:legendPos val="b"/>
      <c:layout>
        <c:manualLayout>
          <c:xMode val="edge"/>
          <c:yMode val="edge"/>
          <c:x val="0.13093960626010301"/>
          <c:y val="0.88973780068966957"/>
          <c:w val="0.86906037882268516"/>
          <c:h val="6.0213643079867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b) Hydro</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1"/>
          <c:order val="1"/>
          <c:tx>
            <c:strRef>
              <c:f>'Fig 5.5'!$B$29</c:f>
              <c:strCache>
                <c:ptCount val="1"/>
                <c:pt idx="0">
                  <c:v>Hydro</c:v>
                </c:pt>
              </c:strCache>
              <c:extLst xmlns:c15="http://schemas.microsoft.com/office/drawing/2012/chart"/>
            </c:strRef>
          </c:tx>
          <c:spPr>
            <a:solidFill>
              <a:srgbClr val="2363AF"/>
            </a:solidFill>
            <a:ln w="3175">
              <a:solidFill>
                <a:sysClr val="windowText" lastClr="000000"/>
              </a:solidFill>
            </a:ln>
            <a:effectLst/>
          </c:spPr>
          <c:invertIfNegative val="0"/>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7BF2-438A-8C11-26F96E073E2A}"/>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6B18-4100-83AF-A4D42BD7B6FF}"/>
              </c:ext>
            </c:extLst>
          </c:dPt>
          <c:dLbls>
            <c:dLbl>
              <c:idx val="0"/>
              <c:delete val="1"/>
              <c:extLst>
                <c:ext xmlns:c15="http://schemas.microsoft.com/office/drawing/2012/chart" uri="{CE6537A1-D6FC-4f65-9D91-7224C49458BB}"/>
                <c:ext xmlns:c16="http://schemas.microsoft.com/office/drawing/2014/chart" uri="{C3380CC4-5D6E-409C-BE32-E72D297353CC}">
                  <c16:uniqueId val="{00000009-6B18-4100-83AF-A4D42BD7B6FF}"/>
                </c:ext>
              </c:extLst>
            </c:dLbl>
            <c:dLbl>
              <c:idx val="1"/>
              <c:layout>
                <c:manualLayout>
                  <c:x val="-9.3333072901202078E-17"/>
                  <c:y val="-3.5264483627204031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18-4100-83AF-A4D42BD7B6FF}"/>
                </c:ext>
              </c:extLst>
            </c:dLbl>
            <c:dLbl>
              <c:idx val="3"/>
              <c:layout>
                <c:manualLayout>
                  <c:x val="0"/>
                  <c:y val="-4.0302267002518891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18-4100-83AF-A4D42BD7B6F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extLst xmlns:c15="http://schemas.microsoft.com/office/drawing/2012/chart"/>
            </c:strRef>
          </c:cat>
          <c:val>
            <c:numRef>
              <c:f>'Fig 5.5'!$C$29:$F$29</c:f>
              <c:numCache>
                <c:formatCode>General</c:formatCode>
                <c:ptCount val="4"/>
                <c:pt idx="0">
                  <c:v>0</c:v>
                </c:pt>
                <c:pt idx="1">
                  <c:v>1</c:v>
                </c:pt>
                <c:pt idx="2">
                  <c:v>66</c:v>
                </c:pt>
                <c:pt idx="3">
                  <c:v>2</c:v>
                </c:pt>
              </c:numCache>
              <c:extLst xmlns:c15="http://schemas.microsoft.com/office/drawing/2012/chart"/>
            </c:numRef>
          </c:val>
          <c:extLst xmlns:c15="http://schemas.microsoft.com/office/drawing/2012/chart">
            <c:ext xmlns:c16="http://schemas.microsoft.com/office/drawing/2014/chart" uri="{C3380CC4-5D6E-409C-BE32-E72D297353CC}">
              <c16:uniqueId val="{00000002-6B18-4100-83AF-A4D42BD7B6FF}"/>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0"/>
                <c:order val="0"/>
                <c:tx>
                  <c:strRef>
                    <c:extLst>
                      <c:ext uri="{02D57815-91ED-43cb-92C2-25804820EDAC}">
                        <c15:formulaRef>
                          <c15:sqref>'Fig 5.5'!$B$28</c15:sqref>
                        </c15:formulaRef>
                      </c:ext>
                    </c:extLst>
                    <c:strCache>
                      <c:ptCount val="1"/>
                      <c:pt idx="0">
                        <c:v>Fuelled</c:v>
                      </c:pt>
                    </c:strCache>
                  </c:strRef>
                </c:tx>
                <c:spPr>
                  <a:solidFill>
                    <a:srgbClr val="079448"/>
                  </a:solidFill>
                  <a:ln w="3175">
                    <a:solidFill>
                      <a:sysClr val="windowText" lastClr="000000"/>
                    </a:solidFill>
                  </a:ln>
                  <a:effectLst/>
                </c:spPr>
                <c:invertIfNegative val="0"/>
                <c:dLbls>
                  <c:dLbl>
                    <c:idx val="0"/>
                    <c:delete val="1"/>
                    <c:extLst>
                      <c:ext uri="{CE6537A1-D6FC-4f65-9D91-7224C49458BB}"/>
                      <c:ext xmlns:c16="http://schemas.microsoft.com/office/drawing/2014/chart" uri="{C3380CC4-5D6E-409C-BE32-E72D297353CC}">
                        <c16:uniqueId val="{00000000-6B18-4100-83AF-A4D42BD7B6F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5.5'!$C$28:$F$28</c15:sqref>
                        </c15:formulaRef>
                      </c:ext>
                    </c:extLst>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1-6B18-4100-83AF-A4D42BD7B6F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5.5'!$B$30</c15:sqref>
                        </c15:formulaRef>
                      </c:ext>
                    </c:extLst>
                    <c:strCache>
                      <c:ptCount val="1"/>
                      <c:pt idx="0">
                        <c:v>Landfill gas</c:v>
                      </c:pt>
                    </c:strCache>
                  </c:strRef>
                </c:tx>
                <c:spPr>
                  <a:solidFill>
                    <a:srgbClr val="9E712A"/>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5.5'!$C$30:$F$30</c15:sqref>
                        </c15:formulaRef>
                      </c:ext>
                    </c:extLst>
                    <c:numCache>
                      <c:formatCode>General</c:formatCode>
                      <c:ptCount val="4"/>
                      <c:pt idx="0">
                        <c:v>0</c:v>
                      </c:pt>
                      <c:pt idx="1">
                        <c:v>0</c:v>
                      </c:pt>
                      <c:pt idx="2">
                        <c:v>48</c:v>
                      </c:pt>
                      <c:pt idx="3">
                        <c:v>11</c:v>
                      </c:pt>
                    </c:numCache>
                  </c:numRef>
                </c:val>
                <c:extLst xmlns:c15="http://schemas.microsoft.com/office/drawing/2012/chart">
                  <c:ext xmlns:c16="http://schemas.microsoft.com/office/drawing/2014/chart" uri="{C3380CC4-5D6E-409C-BE32-E72D297353CC}">
                    <c16:uniqueId val="{00000003-6B18-4100-83AF-A4D42BD7B6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5.5'!$B$31</c15:sqref>
                        </c15:formulaRef>
                      </c:ext>
                    </c:extLst>
                    <c:strCache>
                      <c:ptCount val="1"/>
                      <c:pt idx="0">
                        <c:v>Offshore wind</c:v>
                      </c:pt>
                    </c:strCache>
                  </c:strRef>
                </c:tx>
                <c:spPr>
                  <a:solidFill>
                    <a:srgbClr val="CD1F45"/>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5.5'!$C$31:$F$31</c15:sqref>
                        </c15:formulaRef>
                      </c:ext>
                    </c:extLst>
                    <c:numCache>
                      <c:formatCode>General</c:formatCode>
                      <c:ptCount val="4"/>
                      <c:pt idx="0">
                        <c:v>0</c:v>
                      </c:pt>
                      <c:pt idx="1">
                        <c:v>3</c:v>
                      </c:pt>
                      <c:pt idx="2">
                        <c:v>0</c:v>
                      </c:pt>
                      <c:pt idx="3">
                        <c:v>0</c:v>
                      </c:pt>
                    </c:numCache>
                  </c:numRef>
                </c:val>
                <c:extLst xmlns:c15="http://schemas.microsoft.com/office/drawing/2012/chart">
                  <c:ext xmlns:c16="http://schemas.microsoft.com/office/drawing/2014/chart" uri="{C3380CC4-5D6E-409C-BE32-E72D297353CC}">
                    <c16:uniqueId val="{00000004-6B18-4100-83AF-A4D42BD7B6F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5.5'!$B$32</c15:sqref>
                        </c15:formulaRef>
                      </c:ext>
                    </c:extLst>
                    <c:strCache>
                      <c:ptCount val="1"/>
                      <c:pt idx="0">
                        <c:v>Onshore wind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5.5'!$C$32:$F$32</c15:sqref>
                        </c15:formulaRef>
                      </c:ext>
                    </c:extLst>
                    <c:numCache>
                      <c:formatCode>General</c:formatCode>
                      <c:ptCount val="4"/>
                      <c:pt idx="0">
                        <c:v>0</c:v>
                      </c:pt>
                      <c:pt idx="1">
                        <c:v>34</c:v>
                      </c:pt>
                      <c:pt idx="2">
                        <c:v>46</c:v>
                      </c:pt>
                      <c:pt idx="3">
                        <c:v>3</c:v>
                      </c:pt>
                    </c:numCache>
                  </c:numRef>
                </c:val>
                <c:extLst xmlns:c15="http://schemas.microsoft.com/office/drawing/2012/chart">
                  <c:ext xmlns:c16="http://schemas.microsoft.com/office/drawing/2014/chart" uri="{C3380CC4-5D6E-409C-BE32-E72D297353CC}">
                    <c16:uniqueId val="{00000005-6B18-4100-83AF-A4D42BD7B6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5.5'!$B$33</c15:sqref>
                        </c15:formulaRef>
                      </c:ext>
                    </c:extLst>
                    <c:strCache>
                      <c:ptCount val="1"/>
                      <c:pt idx="0">
                        <c:v>Solar PV</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5.5'!$C$33:$F$33</c15:sqref>
                        </c15:formulaRef>
                      </c:ext>
                    </c:extLst>
                    <c:numCache>
                      <c:formatCode>General</c:formatCode>
                      <c:ptCount val="4"/>
                      <c:pt idx="0">
                        <c:v>0</c:v>
                      </c:pt>
                      <c:pt idx="1">
                        <c:v>33</c:v>
                      </c:pt>
                      <c:pt idx="2">
                        <c:v>45</c:v>
                      </c:pt>
                      <c:pt idx="3">
                        <c:v>14</c:v>
                      </c:pt>
                    </c:numCache>
                  </c:numRef>
                </c:val>
                <c:extLst xmlns:c15="http://schemas.microsoft.com/office/drawing/2012/chart">
                  <c:ext xmlns:c16="http://schemas.microsoft.com/office/drawing/2014/chart" uri="{C3380CC4-5D6E-409C-BE32-E72D297353CC}">
                    <c16:uniqueId val="{00000006-6B18-4100-83AF-A4D42BD7B6F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5.5'!$B$34</c15:sqref>
                        </c15:formulaRef>
                      </c:ext>
                    </c:extLst>
                    <c:strCache>
                      <c:ptCount val="1"/>
                      <c:pt idx="0">
                        <c:v>Sewage gas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5.5'!$C$34:$F$34</c15:sqref>
                        </c15:formulaRef>
                      </c:ext>
                    </c:extLst>
                    <c:numCache>
                      <c:formatCode>General</c:formatCode>
                      <c:ptCount val="4"/>
                      <c:pt idx="0">
                        <c:v>0</c:v>
                      </c:pt>
                      <c:pt idx="1">
                        <c:v>1</c:v>
                      </c:pt>
                      <c:pt idx="2">
                        <c:v>14</c:v>
                      </c:pt>
                      <c:pt idx="3">
                        <c:v>4</c:v>
                      </c:pt>
                    </c:numCache>
                  </c:numRef>
                </c:val>
                <c:extLst xmlns:c15="http://schemas.microsoft.com/office/drawing/2012/chart">
                  <c:ext xmlns:c16="http://schemas.microsoft.com/office/drawing/2014/chart" uri="{C3380CC4-5D6E-409C-BE32-E72D297353CC}">
                    <c16:uniqueId val="{00000007-6B18-4100-83AF-A4D42BD7B6FF}"/>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8100629314032E-2"/>
              <c:y val="0.27915746048116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c) Landfill gas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2"/>
          <c:order val="2"/>
          <c:tx>
            <c:strRef>
              <c:f>'Fig 5.5'!$B$30</c:f>
              <c:strCache>
                <c:ptCount val="1"/>
                <c:pt idx="0">
                  <c:v>Landfill gas</c:v>
                </c:pt>
              </c:strCache>
              <c:extLst xmlns:c15="http://schemas.microsoft.com/office/drawing/2012/chart"/>
            </c:strRef>
          </c:tx>
          <c:spPr>
            <a:solidFill>
              <a:srgbClr val="9E712A"/>
            </a:solidFill>
            <a:ln w="3175">
              <a:solidFill>
                <a:sysClr val="windowText" lastClr="000000"/>
              </a:solidFill>
            </a:ln>
            <a:effectLst/>
          </c:spPr>
          <c:invertIfNegative val="0"/>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75E8-4502-B72A-CD2B24F3EF72}"/>
              </c:ext>
            </c:extLst>
          </c:dPt>
          <c:dLbls>
            <c:dLbl>
              <c:idx val="0"/>
              <c:delete val="1"/>
              <c:extLst>
                <c:ext xmlns:c15="http://schemas.microsoft.com/office/drawing/2012/chart" uri="{CE6537A1-D6FC-4f65-9D91-7224C49458BB}"/>
                <c:ext xmlns:c16="http://schemas.microsoft.com/office/drawing/2014/chart" uri="{C3380CC4-5D6E-409C-BE32-E72D297353CC}">
                  <c16:uniqueId val="{00000009-4DB6-4714-A877-65D5ACC630B9}"/>
                </c:ext>
              </c:extLst>
            </c:dLbl>
            <c:dLbl>
              <c:idx val="1"/>
              <c:delete val="1"/>
              <c:extLst>
                <c:ext xmlns:c15="http://schemas.microsoft.com/office/drawing/2012/chart" uri="{CE6537A1-D6FC-4f65-9D91-7224C49458BB}"/>
                <c:ext xmlns:c16="http://schemas.microsoft.com/office/drawing/2014/chart" uri="{C3380CC4-5D6E-409C-BE32-E72D297353CC}">
                  <c16:uniqueId val="{0000000A-4DB6-4714-A877-65D5ACC630B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extLst xmlns:c15="http://schemas.microsoft.com/office/drawing/2012/chart"/>
            </c:strRef>
          </c:cat>
          <c:val>
            <c:numRef>
              <c:f>'Fig 5.5'!$C$30:$F$30</c:f>
              <c:numCache>
                <c:formatCode>General</c:formatCode>
                <c:ptCount val="4"/>
                <c:pt idx="0">
                  <c:v>0</c:v>
                </c:pt>
                <c:pt idx="1">
                  <c:v>0</c:v>
                </c:pt>
                <c:pt idx="2">
                  <c:v>48</c:v>
                </c:pt>
                <c:pt idx="3">
                  <c:v>11</c:v>
                </c:pt>
              </c:numCache>
              <c:extLst xmlns:c15="http://schemas.microsoft.com/office/drawing/2012/chart"/>
            </c:numRef>
          </c:val>
          <c:extLst xmlns:c15="http://schemas.microsoft.com/office/drawing/2012/chart">
            <c:ext xmlns:c16="http://schemas.microsoft.com/office/drawing/2014/chart" uri="{C3380CC4-5D6E-409C-BE32-E72D297353CC}">
              <c16:uniqueId val="{00000003-4DB6-4714-A877-65D5ACC630B9}"/>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0"/>
                <c:order val="0"/>
                <c:tx>
                  <c:strRef>
                    <c:extLst>
                      <c:ext uri="{02D57815-91ED-43cb-92C2-25804820EDAC}">
                        <c15:formulaRef>
                          <c15:sqref>'Fig 5.5'!$B$28</c15:sqref>
                        </c15:formulaRef>
                      </c:ext>
                    </c:extLst>
                    <c:strCache>
                      <c:ptCount val="1"/>
                      <c:pt idx="0">
                        <c:v>Fuelled</c:v>
                      </c:pt>
                    </c:strCache>
                  </c:strRef>
                </c:tx>
                <c:spPr>
                  <a:solidFill>
                    <a:srgbClr val="079448"/>
                  </a:solidFill>
                  <a:ln w="3175">
                    <a:solidFill>
                      <a:sysClr val="windowText" lastClr="000000"/>
                    </a:solidFill>
                  </a:ln>
                  <a:effectLst/>
                </c:spPr>
                <c:invertIfNegative val="0"/>
                <c:dLbls>
                  <c:dLbl>
                    <c:idx val="0"/>
                    <c:delete val="1"/>
                    <c:extLst>
                      <c:ext uri="{CE6537A1-D6FC-4f65-9D91-7224C49458BB}"/>
                      <c:ext xmlns:c16="http://schemas.microsoft.com/office/drawing/2014/chart" uri="{C3380CC4-5D6E-409C-BE32-E72D297353CC}">
                        <c16:uniqueId val="{00000000-4DB6-4714-A877-65D5ACC630B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5.5'!$C$28:$F$28</c15:sqref>
                        </c15:formulaRef>
                      </c:ext>
                    </c:extLst>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1-4DB6-4714-A877-65D5ACC630B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5.5'!$B$29</c15:sqref>
                        </c15:formulaRef>
                      </c:ext>
                    </c:extLst>
                    <c:strCache>
                      <c:ptCount val="1"/>
                      <c:pt idx="0">
                        <c:v>Hydro</c:v>
                      </c:pt>
                    </c:strCache>
                  </c:strRef>
                </c:tx>
                <c:spPr>
                  <a:solidFill>
                    <a:srgbClr val="2363A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5.5'!$C$29:$F$29</c15:sqref>
                        </c15:formulaRef>
                      </c:ext>
                    </c:extLst>
                    <c:numCache>
                      <c:formatCode>General</c:formatCode>
                      <c:ptCount val="4"/>
                      <c:pt idx="0">
                        <c:v>0</c:v>
                      </c:pt>
                      <c:pt idx="1">
                        <c:v>1</c:v>
                      </c:pt>
                      <c:pt idx="2">
                        <c:v>66</c:v>
                      </c:pt>
                      <c:pt idx="3">
                        <c:v>2</c:v>
                      </c:pt>
                    </c:numCache>
                  </c:numRef>
                </c:val>
                <c:extLst xmlns:c15="http://schemas.microsoft.com/office/drawing/2012/chart">
                  <c:ext xmlns:c16="http://schemas.microsoft.com/office/drawing/2014/chart" uri="{C3380CC4-5D6E-409C-BE32-E72D297353CC}">
                    <c16:uniqueId val="{00000002-4DB6-4714-A877-65D5ACC630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5.5'!$B$31</c15:sqref>
                        </c15:formulaRef>
                      </c:ext>
                    </c:extLst>
                    <c:strCache>
                      <c:ptCount val="1"/>
                      <c:pt idx="0">
                        <c:v>Offshore wind</c:v>
                      </c:pt>
                    </c:strCache>
                  </c:strRef>
                </c:tx>
                <c:spPr>
                  <a:solidFill>
                    <a:srgbClr val="CD1F45"/>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5.5'!$C$31:$F$31</c15:sqref>
                        </c15:formulaRef>
                      </c:ext>
                    </c:extLst>
                    <c:numCache>
                      <c:formatCode>General</c:formatCode>
                      <c:ptCount val="4"/>
                      <c:pt idx="0">
                        <c:v>0</c:v>
                      </c:pt>
                      <c:pt idx="1">
                        <c:v>3</c:v>
                      </c:pt>
                      <c:pt idx="2">
                        <c:v>0</c:v>
                      </c:pt>
                      <c:pt idx="3">
                        <c:v>0</c:v>
                      </c:pt>
                    </c:numCache>
                  </c:numRef>
                </c:val>
                <c:extLst xmlns:c15="http://schemas.microsoft.com/office/drawing/2012/chart">
                  <c:ext xmlns:c16="http://schemas.microsoft.com/office/drawing/2014/chart" uri="{C3380CC4-5D6E-409C-BE32-E72D297353CC}">
                    <c16:uniqueId val="{00000004-4DB6-4714-A877-65D5ACC630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5.5'!$B$32</c15:sqref>
                        </c15:formulaRef>
                      </c:ext>
                    </c:extLst>
                    <c:strCache>
                      <c:ptCount val="1"/>
                      <c:pt idx="0">
                        <c:v>Onshore wind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5.5'!$C$32:$F$32</c15:sqref>
                        </c15:formulaRef>
                      </c:ext>
                    </c:extLst>
                    <c:numCache>
                      <c:formatCode>General</c:formatCode>
                      <c:ptCount val="4"/>
                      <c:pt idx="0">
                        <c:v>0</c:v>
                      </c:pt>
                      <c:pt idx="1">
                        <c:v>34</c:v>
                      </c:pt>
                      <c:pt idx="2">
                        <c:v>46</c:v>
                      </c:pt>
                      <c:pt idx="3">
                        <c:v>3</c:v>
                      </c:pt>
                    </c:numCache>
                  </c:numRef>
                </c:val>
                <c:extLst xmlns:c15="http://schemas.microsoft.com/office/drawing/2012/chart">
                  <c:ext xmlns:c16="http://schemas.microsoft.com/office/drawing/2014/chart" uri="{C3380CC4-5D6E-409C-BE32-E72D297353CC}">
                    <c16:uniqueId val="{00000005-4DB6-4714-A877-65D5ACC630B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5.5'!$B$33</c15:sqref>
                        </c15:formulaRef>
                      </c:ext>
                    </c:extLst>
                    <c:strCache>
                      <c:ptCount val="1"/>
                      <c:pt idx="0">
                        <c:v>Solar PV</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5.5'!$C$33:$F$33</c15:sqref>
                        </c15:formulaRef>
                      </c:ext>
                    </c:extLst>
                    <c:numCache>
                      <c:formatCode>General</c:formatCode>
                      <c:ptCount val="4"/>
                      <c:pt idx="0">
                        <c:v>0</c:v>
                      </c:pt>
                      <c:pt idx="1">
                        <c:v>33</c:v>
                      </c:pt>
                      <c:pt idx="2">
                        <c:v>45</c:v>
                      </c:pt>
                      <c:pt idx="3">
                        <c:v>14</c:v>
                      </c:pt>
                    </c:numCache>
                  </c:numRef>
                </c:val>
                <c:extLst xmlns:c15="http://schemas.microsoft.com/office/drawing/2012/chart">
                  <c:ext xmlns:c16="http://schemas.microsoft.com/office/drawing/2014/chart" uri="{C3380CC4-5D6E-409C-BE32-E72D297353CC}">
                    <c16:uniqueId val="{00000006-4DB6-4714-A877-65D5ACC630B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5.5'!$B$34</c15:sqref>
                        </c15:formulaRef>
                      </c:ext>
                    </c:extLst>
                    <c:strCache>
                      <c:ptCount val="1"/>
                      <c:pt idx="0">
                        <c:v>Sewage gas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5.5'!$C$34:$F$34</c15:sqref>
                        </c15:formulaRef>
                      </c:ext>
                    </c:extLst>
                    <c:numCache>
                      <c:formatCode>General</c:formatCode>
                      <c:ptCount val="4"/>
                      <c:pt idx="0">
                        <c:v>0</c:v>
                      </c:pt>
                      <c:pt idx="1">
                        <c:v>1</c:v>
                      </c:pt>
                      <c:pt idx="2">
                        <c:v>14</c:v>
                      </c:pt>
                      <c:pt idx="3">
                        <c:v>4</c:v>
                      </c:pt>
                    </c:numCache>
                  </c:numRef>
                </c:val>
                <c:extLst xmlns:c15="http://schemas.microsoft.com/office/drawing/2012/chart">
                  <c:ext xmlns:c16="http://schemas.microsoft.com/office/drawing/2014/chart" uri="{C3380CC4-5D6E-409C-BE32-E72D297353CC}">
                    <c16:uniqueId val="{00000007-4DB6-4714-A877-65D5ACC630B9}"/>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76047333385812E-2"/>
              <c:y val="0.319459727483686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d) Offshore wind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3"/>
          <c:order val="3"/>
          <c:tx>
            <c:strRef>
              <c:f>'Fig 5.5'!$B$31</c:f>
              <c:strCache>
                <c:ptCount val="1"/>
                <c:pt idx="0">
                  <c:v>Offshore wind</c:v>
                </c:pt>
              </c:strCache>
              <c:extLst xmlns:c15="http://schemas.microsoft.com/office/drawing/2012/chart"/>
            </c:strRef>
          </c:tx>
          <c:spPr>
            <a:solidFill>
              <a:srgbClr val="2363AF"/>
            </a:solidFill>
            <a:ln w="3175">
              <a:solidFill>
                <a:sysClr val="windowText" lastClr="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0FDE-401C-8595-F0B6611582DB}"/>
                </c:ext>
              </c:extLst>
            </c:dLbl>
            <c:dLbl>
              <c:idx val="2"/>
              <c:delete val="1"/>
              <c:extLst>
                <c:ext xmlns:c15="http://schemas.microsoft.com/office/drawing/2012/chart" uri="{CE6537A1-D6FC-4f65-9D91-7224C49458BB}"/>
                <c:ext xmlns:c16="http://schemas.microsoft.com/office/drawing/2014/chart" uri="{C3380CC4-5D6E-409C-BE32-E72D297353CC}">
                  <c16:uniqueId val="{0000000A-0FDE-401C-8595-F0B6611582DB}"/>
                </c:ext>
              </c:extLst>
            </c:dLbl>
            <c:dLbl>
              <c:idx val="3"/>
              <c:delete val="1"/>
              <c:extLst>
                <c:ext xmlns:c15="http://schemas.microsoft.com/office/drawing/2012/chart" uri="{CE6537A1-D6FC-4f65-9D91-7224C49458BB}"/>
                <c:ext xmlns:c16="http://schemas.microsoft.com/office/drawing/2014/chart" uri="{C3380CC4-5D6E-409C-BE32-E72D297353CC}">
                  <c16:uniqueId val="{0000000B-0FDE-401C-8595-F0B6611582D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extLst xmlns:c15="http://schemas.microsoft.com/office/drawing/2012/chart"/>
            </c:strRef>
          </c:cat>
          <c:val>
            <c:numRef>
              <c:f>'Fig 5.5'!$C$31:$F$31</c:f>
              <c:numCache>
                <c:formatCode>General</c:formatCode>
                <c:ptCount val="4"/>
                <c:pt idx="0">
                  <c:v>0</c:v>
                </c:pt>
                <c:pt idx="1">
                  <c:v>3</c:v>
                </c:pt>
                <c:pt idx="2">
                  <c:v>0</c:v>
                </c:pt>
                <c:pt idx="3">
                  <c:v>0</c:v>
                </c:pt>
              </c:numCache>
              <c:extLst xmlns:c15="http://schemas.microsoft.com/office/drawing/2012/chart"/>
            </c:numRef>
          </c:val>
          <c:extLst xmlns:c15="http://schemas.microsoft.com/office/drawing/2012/chart">
            <c:ext xmlns:c16="http://schemas.microsoft.com/office/drawing/2014/chart" uri="{C3380CC4-5D6E-409C-BE32-E72D297353CC}">
              <c16:uniqueId val="{00000004-0FDE-401C-8595-F0B6611582DB}"/>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0"/>
                <c:order val="0"/>
                <c:tx>
                  <c:strRef>
                    <c:extLst>
                      <c:ext uri="{02D57815-91ED-43cb-92C2-25804820EDAC}">
                        <c15:formulaRef>
                          <c15:sqref>'Fig 5.5'!$B$28</c15:sqref>
                        </c15:formulaRef>
                      </c:ext>
                    </c:extLst>
                    <c:strCache>
                      <c:ptCount val="1"/>
                      <c:pt idx="0">
                        <c:v>Fuelled</c:v>
                      </c:pt>
                    </c:strCache>
                  </c:strRef>
                </c:tx>
                <c:spPr>
                  <a:solidFill>
                    <a:srgbClr val="079448"/>
                  </a:solidFill>
                  <a:ln w="3175">
                    <a:solidFill>
                      <a:sysClr val="windowText" lastClr="000000"/>
                    </a:solidFill>
                  </a:ln>
                  <a:effectLst/>
                </c:spPr>
                <c:invertIfNegative val="0"/>
                <c:dLbls>
                  <c:dLbl>
                    <c:idx val="0"/>
                    <c:delete val="1"/>
                    <c:extLst>
                      <c:ext uri="{CE6537A1-D6FC-4f65-9D91-7224C49458BB}"/>
                      <c:ext xmlns:c16="http://schemas.microsoft.com/office/drawing/2014/chart" uri="{C3380CC4-5D6E-409C-BE32-E72D297353CC}">
                        <c16:uniqueId val="{00000000-0FDE-401C-8595-F0B6611582D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5.5'!$C$28:$F$28</c15:sqref>
                        </c15:formulaRef>
                      </c:ext>
                    </c:extLst>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1-0FDE-401C-8595-F0B6611582D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5.5'!$B$29</c15:sqref>
                        </c15:formulaRef>
                      </c:ext>
                    </c:extLst>
                    <c:strCache>
                      <c:ptCount val="1"/>
                      <c:pt idx="0">
                        <c:v>Hydro</c:v>
                      </c:pt>
                    </c:strCache>
                  </c:strRef>
                </c:tx>
                <c:spPr>
                  <a:solidFill>
                    <a:srgbClr val="2363A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5.5'!$C$29:$F$29</c15:sqref>
                        </c15:formulaRef>
                      </c:ext>
                    </c:extLst>
                    <c:numCache>
                      <c:formatCode>General</c:formatCode>
                      <c:ptCount val="4"/>
                      <c:pt idx="0">
                        <c:v>0</c:v>
                      </c:pt>
                      <c:pt idx="1">
                        <c:v>1</c:v>
                      </c:pt>
                      <c:pt idx="2">
                        <c:v>66</c:v>
                      </c:pt>
                      <c:pt idx="3">
                        <c:v>2</c:v>
                      </c:pt>
                    </c:numCache>
                  </c:numRef>
                </c:val>
                <c:extLst xmlns:c15="http://schemas.microsoft.com/office/drawing/2012/chart">
                  <c:ext xmlns:c16="http://schemas.microsoft.com/office/drawing/2014/chart" uri="{C3380CC4-5D6E-409C-BE32-E72D297353CC}">
                    <c16:uniqueId val="{00000002-0FDE-401C-8595-F0B6611582D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5.5'!$B$30</c15:sqref>
                        </c15:formulaRef>
                      </c:ext>
                    </c:extLst>
                    <c:strCache>
                      <c:ptCount val="1"/>
                      <c:pt idx="0">
                        <c:v>Landfill gas</c:v>
                      </c:pt>
                    </c:strCache>
                  </c:strRef>
                </c:tx>
                <c:spPr>
                  <a:solidFill>
                    <a:srgbClr val="9E712A"/>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5.5'!$C$30:$F$30</c15:sqref>
                        </c15:formulaRef>
                      </c:ext>
                    </c:extLst>
                    <c:numCache>
                      <c:formatCode>General</c:formatCode>
                      <c:ptCount val="4"/>
                      <c:pt idx="0">
                        <c:v>0</c:v>
                      </c:pt>
                      <c:pt idx="1">
                        <c:v>0</c:v>
                      </c:pt>
                      <c:pt idx="2">
                        <c:v>48</c:v>
                      </c:pt>
                      <c:pt idx="3">
                        <c:v>11</c:v>
                      </c:pt>
                    </c:numCache>
                  </c:numRef>
                </c:val>
                <c:extLst xmlns:c15="http://schemas.microsoft.com/office/drawing/2012/chart">
                  <c:ext xmlns:c16="http://schemas.microsoft.com/office/drawing/2014/chart" uri="{C3380CC4-5D6E-409C-BE32-E72D297353CC}">
                    <c16:uniqueId val="{00000003-0FDE-401C-8595-F0B6611582D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5.5'!$B$32</c15:sqref>
                        </c15:formulaRef>
                      </c:ext>
                    </c:extLst>
                    <c:strCache>
                      <c:ptCount val="1"/>
                      <c:pt idx="0">
                        <c:v>Onshore wind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5.5'!$C$32:$F$32</c15:sqref>
                        </c15:formulaRef>
                      </c:ext>
                    </c:extLst>
                    <c:numCache>
                      <c:formatCode>General</c:formatCode>
                      <c:ptCount val="4"/>
                      <c:pt idx="0">
                        <c:v>0</c:v>
                      </c:pt>
                      <c:pt idx="1">
                        <c:v>34</c:v>
                      </c:pt>
                      <c:pt idx="2">
                        <c:v>46</c:v>
                      </c:pt>
                      <c:pt idx="3">
                        <c:v>3</c:v>
                      </c:pt>
                    </c:numCache>
                  </c:numRef>
                </c:val>
                <c:extLst xmlns:c15="http://schemas.microsoft.com/office/drawing/2012/chart">
                  <c:ext xmlns:c16="http://schemas.microsoft.com/office/drawing/2014/chart" uri="{C3380CC4-5D6E-409C-BE32-E72D297353CC}">
                    <c16:uniqueId val="{00000005-0FDE-401C-8595-F0B6611582D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5.5'!$B$33</c15:sqref>
                        </c15:formulaRef>
                      </c:ext>
                    </c:extLst>
                    <c:strCache>
                      <c:ptCount val="1"/>
                      <c:pt idx="0">
                        <c:v>Solar PV</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5.5'!$C$33:$F$33</c15:sqref>
                        </c15:formulaRef>
                      </c:ext>
                    </c:extLst>
                    <c:numCache>
                      <c:formatCode>General</c:formatCode>
                      <c:ptCount val="4"/>
                      <c:pt idx="0">
                        <c:v>0</c:v>
                      </c:pt>
                      <c:pt idx="1">
                        <c:v>33</c:v>
                      </c:pt>
                      <c:pt idx="2">
                        <c:v>45</c:v>
                      </c:pt>
                      <c:pt idx="3">
                        <c:v>14</c:v>
                      </c:pt>
                    </c:numCache>
                  </c:numRef>
                </c:val>
                <c:extLst xmlns:c15="http://schemas.microsoft.com/office/drawing/2012/chart">
                  <c:ext xmlns:c16="http://schemas.microsoft.com/office/drawing/2014/chart" uri="{C3380CC4-5D6E-409C-BE32-E72D297353CC}">
                    <c16:uniqueId val="{00000006-0FDE-401C-8595-F0B6611582D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5.5'!$B$34</c15:sqref>
                        </c15:formulaRef>
                      </c:ext>
                    </c:extLst>
                    <c:strCache>
                      <c:ptCount val="1"/>
                      <c:pt idx="0">
                        <c:v>Sewage gas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5.5'!$C$34:$F$34</c15:sqref>
                        </c15:formulaRef>
                      </c:ext>
                    </c:extLst>
                    <c:numCache>
                      <c:formatCode>General</c:formatCode>
                      <c:ptCount val="4"/>
                      <c:pt idx="0">
                        <c:v>0</c:v>
                      </c:pt>
                      <c:pt idx="1">
                        <c:v>1</c:v>
                      </c:pt>
                      <c:pt idx="2">
                        <c:v>14</c:v>
                      </c:pt>
                      <c:pt idx="3">
                        <c:v>4</c:v>
                      </c:pt>
                    </c:numCache>
                  </c:numRef>
                </c:val>
                <c:extLst xmlns:c15="http://schemas.microsoft.com/office/drawing/2012/chart">
                  <c:ext xmlns:c16="http://schemas.microsoft.com/office/drawing/2014/chart" uri="{C3380CC4-5D6E-409C-BE32-E72D297353CC}">
                    <c16:uniqueId val="{00000007-0FDE-401C-8595-F0B6611582DB}"/>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1.7532189318320165E-2"/>
              <c:y val="0.304346377357742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e) Onshore wind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4"/>
          <c:order val="4"/>
          <c:tx>
            <c:strRef>
              <c:f>'Fig 5.5'!$B$32</c:f>
              <c:strCache>
                <c:ptCount val="1"/>
                <c:pt idx="0">
                  <c:v>Onshore wind</c:v>
                </c:pt>
              </c:strCache>
              <c:extLst xmlns:c15="http://schemas.microsoft.com/office/drawing/2012/chart"/>
            </c:strRef>
          </c:tx>
          <c:spPr>
            <a:solidFill>
              <a:schemeClr val="accent5"/>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2-9DA8-4E3E-B286-4F8171FE68D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9DA8-4E3E-B286-4F8171FE68D2}"/>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A-85DD-48DE-A9FB-9ADADFD81ED0}"/>
              </c:ext>
            </c:extLst>
          </c:dPt>
          <c:dLbls>
            <c:dLbl>
              <c:idx val="0"/>
              <c:delete val="1"/>
              <c:extLst>
                <c:ext xmlns:c15="http://schemas.microsoft.com/office/drawing/2012/chart" uri="{CE6537A1-D6FC-4f65-9D91-7224C49458BB}"/>
                <c:ext xmlns:c16="http://schemas.microsoft.com/office/drawing/2014/chart" uri="{C3380CC4-5D6E-409C-BE32-E72D297353CC}">
                  <c16:uniqueId val="{00000009-85DD-48DE-A9FB-9ADADFD81ED0}"/>
                </c:ext>
              </c:extLst>
            </c:dLbl>
            <c:dLbl>
              <c:idx val="3"/>
              <c:layout>
                <c:manualLayout>
                  <c:x val="0"/>
                  <c:y val="-4.0302267002518981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DD-48DE-A9FB-9ADADFD81ED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extLst xmlns:c15="http://schemas.microsoft.com/office/drawing/2012/chart"/>
            </c:strRef>
          </c:cat>
          <c:val>
            <c:numRef>
              <c:f>'Fig 5.5'!$C$32:$F$32</c:f>
              <c:numCache>
                <c:formatCode>General</c:formatCode>
                <c:ptCount val="4"/>
                <c:pt idx="0">
                  <c:v>0</c:v>
                </c:pt>
                <c:pt idx="1">
                  <c:v>34</c:v>
                </c:pt>
                <c:pt idx="2">
                  <c:v>46</c:v>
                </c:pt>
                <c:pt idx="3">
                  <c:v>3</c:v>
                </c:pt>
              </c:numCache>
              <c:extLst xmlns:c15="http://schemas.microsoft.com/office/drawing/2012/chart"/>
            </c:numRef>
          </c:val>
          <c:extLst>
            <c:ext xmlns:c16="http://schemas.microsoft.com/office/drawing/2014/chart" uri="{C3380CC4-5D6E-409C-BE32-E72D297353CC}">
              <c16:uniqueId val="{00000005-85DD-48DE-A9FB-9ADADFD81ED0}"/>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0"/>
                <c:order val="0"/>
                <c:tx>
                  <c:strRef>
                    <c:extLst>
                      <c:ext uri="{02D57815-91ED-43cb-92C2-25804820EDAC}">
                        <c15:formulaRef>
                          <c15:sqref>'Fig 5.5'!$B$28</c15:sqref>
                        </c15:formulaRef>
                      </c:ext>
                    </c:extLst>
                    <c:strCache>
                      <c:ptCount val="1"/>
                      <c:pt idx="0">
                        <c:v>Fuelled</c:v>
                      </c:pt>
                    </c:strCache>
                  </c:strRef>
                </c:tx>
                <c:spPr>
                  <a:solidFill>
                    <a:srgbClr val="079448"/>
                  </a:solidFill>
                  <a:ln w="3175">
                    <a:solidFill>
                      <a:sysClr val="windowText" lastClr="000000"/>
                    </a:solidFill>
                  </a:ln>
                  <a:effectLst/>
                </c:spPr>
                <c:invertIfNegative val="0"/>
                <c:dLbls>
                  <c:dLbl>
                    <c:idx val="0"/>
                    <c:delete val="1"/>
                    <c:extLst>
                      <c:ext uri="{CE6537A1-D6FC-4f65-9D91-7224C49458BB}"/>
                      <c:ext xmlns:c16="http://schemas.microsoft.com/office/drawing/2014/chart" uri="{C3380CC4-5D6E-409C-BE32-E72D297353CC}">
                        <c16:uniqueId val="{00000000-85DD-48DE-A9FB-9ADADFD81ED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5.5'!$C$28:$F$28</c15:sqref>
                        </c15:formulaRef>
                      </c:ext>
                    </c:extLst>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1-85DD-48DE-A9FB-9ADADFD81ED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5.5'!$B$29</c15:sqref>
                        </c15:formulaRef>
                      </c:ext>
                    </c:extLst>
                    <c:strCache>
                      <c:ptCount val="1"/>
                      <c:pt idx="0">
                        <c:v>Hydro</c:v>
                      </c:pt>
                    </c:strCache>
                  </c:strRef>
                </c:tx>
                <c:spPr>
                  <a:solidFill>
                    <a:srgbClr val="2363A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5.5'!$C$29:$F$29</c15:sqref>
                        </c15:formulaRef>
                      </c:ext>
                    </c:extLst>
                    <c:numCache>
                      <c:formatCode>General</c:formatCode>
                      <c:ptCount val="4"/>
                      <c:pt idx="0">
                        <c:v>0</c:v>
                      </c:pt>
                      <c:pt idx="1">
                        <c:v>1</c:v>
                      </c:pt>
                      <c:pt idx="2">
                        <c:v>66</c:v>
                      </c:pt>
                      <c:pt idx="3">
                        <c:v>2</c:v>
                      </c:pt>
                    </c:numCache>
                  </c:numRef>
                </c:val>
                <c:extLst xmlns:c15="http://schemas.microsoft.com/office/drawing/2012/chart">
                  <c:ext xmlns:c16="http://schemas.microsoft.com/office/drawing/2014/chart" uri="{C3380CC4-5D6E-409C-BE32-E72D297353CC}">
                    <c16:uniqueId val="{00000002-85DD-48DE-A9FB-9ADADFD81ED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5.5'!$B$30</c15:sqref>
                        </c15:formulaRef>
                      </c:ext>
                    </c:extLst>
                    <c:strCache>
                      <c:ptCount val="1"/>
                      <c:pt idx="0">
                        <c:v>Landfill gas</c:v>
                      </c:pt>
                    </c:strCache>
                  </c:strRef>
                </c:tx>
                <c:spPr>
                  <a:solidFill>
                    <a:srgbClr val="9E712A"/>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5.5'!$C$30:$F$30</c15:sqref>
                        </c15:formulaRef>
                      </c:ext>
                    </c:extLst>
                    <c:numCache>
                      <c:formatCode>General</c:formatCode>
                      <c:ptCount val="4"/>
                      <c:pt idx="0">
                        <c:v>0</c:v>
                      </c:pt>
                      <c:pt idx="1">
                        <c:v>0</c:v>
                      </c:pt>
                      <c:pt idx="2">
                        <c:v>48</c:v>
                      </c:pt>
                      <c:pt idx="3">
                        <c:v>11</c:v>
                      </c:pt>
                    </c:numCache>
                  </c:numRef>
                </c:val>
                <c:extLst xmlns:c15="http://schemas.microsoft.com/office/drawing/2012/chart">
                  <c:ext xmlns:c16="http://schemas.microsoft.com/office/drawing/2014/chart" uri="{C3380CC4-5D6E-409C-BE32-E72D297353CC}">
                    <c16:uniqueId val="{00000003-85DD-48DE-A9FB-9ADADFD81ED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5.5'!$B$31</c15:sqref>
                        </c15:formulaRef>
                      </c:ext>
                    </c:extLst>
                    <c:strCache>
                      <c:ptCount val="1"/>
                      <c:pt idx="0">
                        <c:v>Offshore wind</c:v>
                      </c:pt>
                    </c:strCache>
                  </c:strRef>
                </c:tx>
                <c:spPr>
                  <a:solidFill>
                    <a:srgbClr val="CD1F45"/>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5.5'!$C$31:$F$31</c15:sqref>
                        </c15:formulaRef>
                      </c:ext>
                    </c:extLst>
                    <c:numCache>
                      <c:formatCode>General</c:formatCode>
                      <c:ptCount val="4"/>
                      <c:pt idx="0">
                        <c:v>0</c:v>
                      </c:pt>
                      <c:pt idx="1">
                        <c:v>3</c:v>
                      </c:pt>
                      <c:pt idx="2">
                        <c:v>0</c:v>
                      </c:pt>
                      <c:pt idx="3">
                        <c:v>0</c:v>
                      </c:pt>
                    </c:numCache>
                  </c:numRef>
                </c:val>
                <c:extLst xmlns:c15="http://schemas.microsoft.com/office/drawing/2012/chart">
                  <c:ext xmlns:c16="http://schemas.microsoft.com/office/drawing/2014/chart" uri="{C3380CC4-5D6E-409C-BE32-E72D297353CC}">
                    <c16:uniqueId val="{00000004-85DD-48DE-A9FB-9ADADFD81ED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5.5'!$B$33</c15:sqref>
                        </c15:formulaRef>
                      </c:ext>
                    </c:extLst>
                    <c:strCache>
                      <c:ptCount val="1"/>
                      <c:pt idx="0">
                        <c:v>Solar PV</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5.5'!$C$33:$F$33</c15:sqref>
                        </c15:formulaRef>
                      </c:ext>
                    </c:extLst>
                    <c:numCache>
                      <c:formatCode>General</c:formatCode>
                      <c:ptCount val="4"/>
                      <c:pt idx="0">
                        <c:v>0</c:v>
                      </c:pt>
                      <c:pt idx="1">
                        <c:v>33</c:v>
                      </c:pt>
                      <c:pt idx="2">
                        <c:v>45</c:v>
                      </c:pt>
                      <c:pt idx="3">
                        <c:v>14</c:v>
                      </c:pt>
                    </c:numCache>
                  </c:numRef>
                </c:val>
                <c:extLst xmlns:c15="http://schemas.microsoft.com/office/drawing/2012/chart">
                  <c:ext xmlns:c16="http://schemas.microsoft.com/office/drawing/2014/chart" uri="{C3380CC4-5D6E-409C-BE32-E72D297353CC}">
                    <c16:uniqueId val="{00000006-85DD-48DE-A9FB-9ADADFD81ED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5.5'!$B$34</c15:sqref>
                        </c15:formulaRef>
                      </c:ext>
                    </c:extLst>
                    <c:strCache>
                      <c:ptCount val="1"/>
                      <c:pt idx="0">
                        <c:v>Sewage gas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5.5'!$C$34:$F$34</c15:sqref>
                        </c15:formulaRef>
                      </c:ext>
                    </c:extLst>
                    <c:numCache>
                      <c:formatCode>General</c:formatCode>
                      <c:ptCount val="4"/>
                      <c:pt idx="0">
                        <c:v>0</c:v>
                      </c:pt>
                      <c:pt idx="1">
                        <c:v>1</c:v>
                      </c:pt>
                      <c:pt idx="2">
                        <c:v>14</c:v>
                      </c:pt>
                      <c:pt idx="3">
                        <c:v>4</c:v>
                      </c:pt>
                    </c:numCache>
                  </c:numRef>
                </c:val>
                <c:extLst xmlns:c15="http://schemas.microsoft.com/office/drawing/2012/chart">
                  <c:ext xmlns:c16="http://schemas.microsoft.com/office/drawing/2014/chart" uri="{C3380CC4-5D6E-409C-BE32-E72D297353CC}">
                    <c16:uniqueId val="{00000007-85DD-48DE-A9FB-9ADADFD81ED0}"/>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2626483141126443E-2"/>
              <c:y val="0.284195243856482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f) Solar</a:t>
            </a:r>
            <a:r>
              <a:rPr lang="en-US" sz="1200" baseline="0"/>
              <a:t> PV</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stacked"/>
        <c:varyColors val="0"/>
        <c:ser>
          <c:idx val="5"/>
          <c:order val="5"/>
          <c:tx>
            <c:strRef>
              <c:f>'Fig 5.5'!$B$33</c:f>
              <c:strCache>
                <c:ptCount val="1"/>
                <c:pt idx="0">
                  <c:v>Solar PV</c:v>
                </c:pt>
              </c:strCache>
              <c:extLst xmlns:c15="http://schemas.microsoft.com/office/drawing/2012/chart"/>
            </c:strRef>
          </c:tx>
          <c:spPr>
            <a:solidFill>
              <a:schemeClr val="accent6"/>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3-82C0-4192-883F-54D70866CFAD}"/>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2-82C0-4192-883F-54D70866CFAD}"/>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1-82C0-4192-883F-54D70866CFAD}"/>
              </c:ext>
            </c:extLst>
          </c:dPt>
          <c:dLbls>
            <c:dLbl>
              <c:idx val="0"/>
              <c:delete val="1"/>
              <c:extLst>
                <c:ext xmlns:c15="http://schemas.microsoft.com/office/drawing/2012/chart" uri="{CE6537A1-D6FC-4f65-9D91-7224C49458BB}"/>
                <c:ext xmlns:c16="http://schemas.microsoft.com/office/drawing/2014/chart" uri="{C3380CC4-5D6E-409C-BE32-E72D297353CC}">
                  <c16:uniqueId val="{00000009-8CB6-4700-823F-CC3658817A7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extLst xmlns:c15="http://schemas.microsoft.com/office/drawing/2012/chart"/>
            </c:strRef>
          </c:cat>
          <c:val>
            <c:numRef>
              <c:f>'Fig 5.5'!$C$33:$F$33</c:f>
              <c:numCache>
                <c:formatCode>General</c:formatCode>
                <c:ptCount val="4"/>
                <c:pt idx="0">
                  <c:v>0</c:v>
                </c:pt>
                <c:pt idx="1">
                  <c:v>33</c:v>
                </c:pt>
                <c:pt idx="2">
                  <c:v>45</c:v>
                </c:pt>
                <c:pt idx="3">
                  <c:v>14</c:v>
                </c:pt>
              </c:numCache>
              <c:extLst xmlns:c15="http://schemas.microsoft.com/office/drawing/2012/chart"/>
            </c:numRef>
          </c:val>
          <c:extLst>
            <c:ext xmlns:c16="http://schemas.microsoft.com/office/drawing/2014/chart" uri="{C3380CC4-5D6E-409C-BE32-E72D297353CC}">
              <c16:uniqueId val="{00000006-8CB6-4700-823F-CC3658817A7F}"/>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0"/>
                <c:order val="0"/>
                <c:tx>
                  <c:strRef>
                    <c:extLst>
                      <c:ext uri="{02D57815-91ED-43cb-92C2-25804820EDAC}">
                        <c15:formulaRef>
                          <c15:sqref>'Fig 5.5'!$B$28</c15:sqref>
                        </c15:formulaRef>
                      </c:ext>
                    </c:extLst>
                    <c:strCache>
                      <c:ptCount val="1"/>
                      <c:pt idx="0">
                        <c:v>Fuelled</c:v>
                      </c:pt>
                    </c:strCache>
                  </c:strRef>
                </c:tx>
                <c:spPr>
                  <a:solidFill>
                    <a:srgbClr val="079448"/>
                  </a:solidFill>
                  <a:ln w="3175">
                    <a:solidFill>
                      <a:sysClr val="windowText" lastClr="000000"/>
                    </a:solidFill>
                  </a:ln>
                  <a:effectLst/>
                </c:spPr>
                <c:invertIfNegative val="0"/>
                <c:dLbls>
                  <c:dLbl>
                    <c:idx val="0"/>
                    <c:delete val="1"/>
                    <c:extLst>
                      <c:ext uri="{CE6537A1-D6FC-4f65-9D91-7224C49458BB}"/>
                      <c:ext xmlns:c16="http://schemas.microsoft.com/office/drawing/2014/chart" uri="{C3380CC4-5D6E-409C-BE32-E72D297353CC}">
                        <c16:uniqueId val="{00000000-8CB6-4700-823F-CC3658817A7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5.5'!$C$28:$F$28</c15:sqref>
                        </c15:formulaRef>
                      </c:ext>
                    </c:extLst>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1-8CB6-4700-823F-CC3658817A7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5.5'!$B$29</c15:sqref>
                        </c15:formulaRef>
                      </c:ext>
                    </c:extLst>
                    <c:strCache>
                      <c:ptCount val="1"/>
                      <c:pt idx="0">
                        <c:v>Hydro</c:v>
                      </c:pt>
                    </c:strCache>
                  </c:strRef>
                </c:tx>
                <c:spPr>
                  <a:solidFill>
                    <a:srgbClr val="2363A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5.5'!$C$29:$F$29</c15:sqref>
                        </c15:formulaRef>
                      </c:ext>
                    </c:extLst>
                    <c:numCache>
                      <c:formatCode>General</c:formatCode>
                      <c:ptCount val="4"/>
                      <c:pt idx="0">
                        <c:v>0</c:v>
                      </c:pt>
                      <c:pt idx="1">
                        <c:v>1</c:v>
                      </c:pt>
                      <c:pt idx="2">
                        <c:v>66</c:v>
                      </c:pt>
                      <c:pt idx="3">
                        <c:v>2</c:v>
                      </c:pt>
                    </c:numCache>
                  </c:numRef>
                </c:val>
                <c:extLst xmlns:c15="http://schemas.microsoft.com/office/drawing/2012/chart">
                  <c:ext xmlns:c16="http://schemas.microsoft.com/office/drawing/2014/chart" uri="{C3380CC4-5D6E-409C-BE32-E72D297353CC}">
                    <c16:uniqueId val="{00000002-8CB6-4700-823F-CC3658817A7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5.5'!$B$30</c15:sqref>
                        </c15:formulaRef>
                      </c:ext>
                    </c:extLst>
                    <c:strCache>
                      <c:ptCount val="1"/>
                      <c:pt idx="0">
                        <c:v>Landfill gas</c:v>
                      </c:pt>
                    </c:strCache>
                  </c:strRef>
                </c:tx>
                <c:spPr>
                  <a:solidFill>
                    <a:srgbClr val="9E712A"/>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5.5'!$C$30:$F$30</c15:sqref>
                        </c15:formulaRef>
                      </c:ext>
                    </c:extLst>
                    <c:numCache>
                      <c:formatCode>General</c:formatCode>
                      <c:ptCount val="4"/>
                      <c:pt idx="0">
                        <c:v>0</c:v>
                      </c:pt>
                      <c:pt idx="1">
                        <c:v>0</c:v>
                      </c:pt>
                      <c:pt idx="2">
                        <c:v>48</c:v>
                      </c:pt>
                      <c:pt idx="3">
                        <c:v>11</c:v>
                      </c:pt>
                    </c:numCache>
                  </c:numRef>
                </c:val>
                <c:extLst xmlns:c15="http://schemas.microsoft.com/office/drawing/2012/chart">
                  <c:ext xmlns:c16="http://schemas.microsoft.com/office/drawing/2014/chart" uri="{C3380CC4-5D6E-409C-BE32-E72D297353CC}">
                    <c16:uniqueId val="{00000003-8CB6-4700-823F-CC3658817A7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5.5'!$B$31</c15:sqref>
                        </c15:formulaRef>
                      </c:ext>
                    </c:extLst>
                    <c:strCache>
                      <c:ptCount val="1"/>
                      <c:pt idx="0">
                        <c:v>Offshore wind</c:v>
                      </c:pt>
                    </c:strCache>
                  </c:strRef>
                </c:tx>
                <c:spPr>
                  <a:solidFill>
                    <a:srgbClr val="CD1F45"/>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5.5'!$C$31:$F$31</c15:sqref>
                        </c15:formulaRef>
                      </c:ext>
                    </c:extLst>
                    <c:numCache>
                      <c:formatCode>General</c:formatCode>
                      <c:ptCount val="4"/>
                      <c:pt idx="0">
                        <c:v>0</c:v>
                      </c:pt>
                      <c:pt idx="1">
                        <c:v>3</c:v>
                      </c:pt>
                      <c:pt idx="2">
                        <c:v>0</c:v>
                      </c:pt>
                      <c:pt idx="3">
                        <c:v>0</c:v>
                      </c:pt>
                    </c:numCache>
                  </c:numRef>
                </c:val>
                <c:extLst xmlns:c15="http://schemas.microsoft.com/office/drawing/2012/chart">
                  <c:ext xmlns:c16="http://schemas.microsoft.com/office/drawing/2014/chart" uri="{C3380CC4-5D6E-409C-BE32-E72D297353CC}">
                    <c16:uniqueId val="{00000004-8CB6-4700-823F-CC3658817A7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5.5'!$B$32</c15:sqref>
                        </c15:formulaRef>
                      </c:ext>
                    </c:extLst>
                    <c:strCache>
                      <c:ptCount val="1"/>
                      <c:pt idx="0">
                        <c:v>Onshore wind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5.5'!$C$32:$F$32</c15:sqref>
                        </c15:formulaRef>
                      </c:ext>
                    </c:extLst>
                    <c:numCache>
                      <c:formatCode>General</c:formatCode>
                      <c:ptCount val="4"/>
                      <c:pt idx="0">
                        <c:v>0</c:v>
                      </c:pt>
                      <c:pt idx="1">
                        <c:v>34</c:v>
                      </c:pt>
                      <c:pt idx="2">
                        <c:v>46</c:v>
                      </c:pt>
                      <c:pt idx="3">
                        <c:v>3</c:v>
                      </c:pt>
                    </c:numCache>
                  </c:numRef>
                </c:val>
                <c:extLst xmlns:c15="http://schemas.microsoft.com/office/drawing/2012/chart">
                  <c:ext xmlns:c16="http://schemas.microsoft.com/office/drawing/2014/chart" uri="{C3380CC4-5D6E-409C-BE32-E72D297353CC}">
                    <c16:uniqueId val="{00000005-8CB6-4700-823F-CC3658817A7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'Fig 5.5'!$B$34</c15:sqref>
                        </c15:formulaRef>
                      </c:ext>
                    </c:extLst>
                    <c:strCache>
                      <c:ptCount val="1"/>
                      <c:pt idx="0">
                        <c:v>Sewage gas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5.5'!$C$34:$F$34</c15:sqref>
                        </c15:formulaRef>
                      </c:ext>
                    </c:extLst>
                    <c:numCache>
                      <c:formatCode>General</c:formatCode>
                      <c:ptCount val="4"/>
                      <c:pt idx="0">
                        <c:v>0</c:v>
                      </c:pt>
                      <c:pt idx="1">
                        <c:v>1</c:v>
                      </c:pt>
                      <c:pt idx="2">
                        <c:v>14</c:v>
                      </c:pt>
                      <c:pt idx="3">
                        <c:v>4</c:v>
                      </c:pt>
                    </c:numCache>
                  </c:numRef>
                </c:val>
                <c:extLst xmlns:c15="http://schemas.microsoft.com/office/drawing/2012/chart">
                  <c:ext xmlns:c16="http://schemas.microsoft.com/office/drawing/2014/chart" uri="{C3380CC4-5D6E-409C-BE32-E72D297353CC}">
                    <c16:uniqueId val="{00000007-8CB6-4700-823F-CC3658817A7F}"/>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2.0076047333385812E-2"/>
              <c:y val="0.32953529423431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a:t>g)</a:t>
            </a:r>
            <a:r>
              <a:rPr lang="en-US" sz="1200" baseline="0"/>
              <a:t> </a:t>
            </a:r>
            <a:r>
              <a:rPr lang="en-US" sz="1200"/>
              <a:t>Sewage gas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14653831967299411"/>
          <c:y val="0.16123859912346508"/>
          <c:w val="0.85031567781862616"/>
          <c:h val="0.72437398823390053"/>
        </c:manualLayout>
      </c:layout>
      <c:barChart>
        <c:barDir val="col"/>
        <c:grouping val="stacked"/>
        <c:varyColors val="0"/>
        <c:ser>
          <c:idx val="6"/>
          <c:order val="6"/>
          <c:tx>
            <c:strRef>
              <c:f>'Fig 5.5'!$B$34</c:f>
              <c:strCache>
                <c:ptCount val="1"/>
                <c:pt idx="0">
                  <c:v>Sewage gas</c:v>
                </c:pt>
              </c:strCache>
              <c:extLst xmlns:c15="http://schemas.microsoft.com/office/drawing/2012/chart"/>
            </c:strRef>
          </c:tx>
          <c:spPr>
            <a:solidFill>
              <a:schemeClr val="accent1">
                <a:lumMod val="60000"/>
              </a:schemeClr>
            </a:solidFill>
            <a:ln w="3175">
              <a:solidFill>
                <a:sysClr val="windowText" lastClr="000000"/>
              </a:solidFill>
            </a:ln>
            <a:effectLst/>
          </c:spPr>
          <c:invertIfNegative val="0"/>
          <c:dPt>
            <c:idx val="1"/>
            <c:invertIfNegative val="0"/>
            <c:bubble3D val="0"/>
            <c:spPr>
              <a:solidFill>
                <a:srgbClr val="2363AF"/>
              </a:solidFill>
              <a:ln w="3175">
                <a:solidFill>
                  <a:sysClr val="windowText" lastClr="000000"/>
                </a:solidFill>
              </a:ln>
              <a:effectLst/>
            </c:spPr>
            <c:extLst>
              <c:ext xmlns:c16="http://schemas.microsoft.com/office/drawing/2014/chart" uri="{C3380CC4-5D6E-409C-BE32-E72D297353CC}">
                <c16:uniqueId val="{0000000A-1D82-4E20-A894-9CB51BBB0702}"/>
              </c:ext>
            </c:extLst>
          </c:dPt>
          <c:dPt>
            <c:idx val="2"/>
            <c:invertIfNegative val="0"/>
            <c:bubble3D val="0"/>
            <c:spPr>
              <a:solidFill>
                <a:srgbClr val="9E712A"/>
              </a:solidFill>
              <a:ln w="3175">
                <a:solidFill>
                  <a:sysClr val="windowText" lastClr="000000"/>
                </a:solidFill>
              </a:ln>
              <a:effectLst/>
            </c:spPr>
            <c:extLst>
              <c:ext xmlns:c16="http://schemas.microsoft.com/office/drawing/2014/chart" uri="{C3380CC4-5D6E-409C-BE32-E72D297353CC}">
                <c16:uniqueId val="{00000001-2239-4F82-83A0-07774855B8EA}"/>
              </c:ext>
            </c:extLst>
          </c:dPt>
          <c:dPt>
            <c:idx val="3"/>
            <c:invertIfNegative val="0"/>
            <c:bubble3D val="0"/>
            <c:spPr>
              <a:solidFill>
                <a:srgbClr val="CD1F45"/>
              </a:solidFill>
              <a:ln w="3175">
                <a:solidFill>
                  <a:sysClr val="windowText" lastClr="000000"/>
                </a:solidFill>
              </a:ln>
              <a:effectLst/>
            </c:spPr>
            <c:extLst>
              <c:ext xmlns:c16="http://schemas.microsoft.com/office/drawing/2014/chart" uri="{C3380CC4-5D6E-409C-BE32-E72D297353CC}">
                <c16:uniqueId val="{00000002-2239-4F82-83A0-07774855B8EA}"/>
              </c:ext>
            </c:extLst>
          </c:dPt>
          <c:dLbls>
            <c:dLbl>
              <c:idx val="0"/>
              <c:delete val="1"/>
              <c:extLst>
                <c:ext xmlns:c15="http://schemas.microsoft.com/office/drawing/2012/chart" uri="{CE6537A1-D6FC-4f65-9D91-7224C49458BB}"/>
                <c:ext xmlns:c16="http://schemas.microsoft.com/office/drawing/2014/chart" uri="{C3380CC4-5D6E-409C-BE32-E72D297353CC}">
                  <c16:uniqueId val="{00000009-1D82-4E20-A894-9CB51BBB0702}"/>
                </c:ext>
              </c:extLst>
            </c:dLbl>
            <c:dLbl>
              <c:idx val="1"/>
              <c:layout>
                <c:manualLayout>
                  <c:x val="0"/>
                  <c:y val="-5.0377833753148707E-2"/>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2-4E20-A894-9CB51BBB070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5.5'!$C$27:$F$27</c:f>
              <c:strCache>
                <c:ptCount val="4"/>
                <c:pt idx="0">
                  <c:v>Good</c:v>
                </c:pt>
                <c:pt idx="1">
                  <c:v>Satisfactory</c:v>
                </c:pt>
                <c:pt idx="2">
                  <c:v>Weak</c:v>
                </c:pt>
                <c:pt idx="3">
                  <c:v>Unsatisfactory</c:v>
                </c:pt>
              </c:strCache>
              <c:extLst xmlns:c15="http://schemas.microsoft.com/office/drawing/2012/chart"/>
            </c:strRef>
          </c:cat>
          <c:val>
            <c:numRef>
              <c:f>'Fig 5.5'!$C$34:$F$34</c:f>
              <c:numCache>
                <c:formatCode>General</c:formatCode>
                <c:ptCount val="4"/>
                <c:pt idx="0">
                  <c:v>0</c:v>
                </c:pt>
                <c:pt idx="1">
                  <c:v>1</c:v>
                </c:pt>
                <c:pt idx="2">
                  <c:v>14</c:v>
                </c:pt>
                <c:pt idx="3">
                  <c:v>4</c:v>
                </c:pt>
              </c:numCache>
              <c:extLst xmlns:c15="http://schemas.microsoft.com/office/drawing/2012/chart"/>
            </c:numRef>
          </c:val>
          <c:extLst>
            <c:ext xmlns:c16="http://schemas.microsoft.com/office/drawing/2014/chart" uri="{C3380CC4-5D6E-409C-BE32-E72D297353CC}">
              <c16:uniqueId val="{00000007-1D82-4E20-A894-9CB51BBB0702}"/>
            </c:ext>
          </c:extLst>
        </c:ser>
        <c:dLbls>
          <c:dLblPos val="ctr"/>
          <c:showLegendKey val="0"/>
          <c:showVal val="1"/>
          <c:showCatName val="0"/>
          <c:showSerName val="0"/>
          <c:showPercent val="0"/>
          <c:showBubbleSize val="0"/>
        </c:dLbls>
        <c:gapWidth val="50"/>
        <c:overlap val="100"/>
        <c:axId val="1678408671"/>
        <c:axId val="1678411167"/>
        <c:extLst>
          <c:ext xmlns:c15="http://schemas.microsoft.com/office/drawing/2012/chart" uri="{02D57815-91ED-43cb-92C2-25804820EDAC}">
            <c15:filteredBarSeries>
              <c15:ser>
                <c:idx val="0"/>
                <c:order val="0"/>
                <c:tx>
                  <c:strRef>
                    <c:extLst>
                      <c:ext uri="{02D57815-91ED-43cb-92C2-25804820EDAC}">
                        <c15:formulaRef>
                          <c15:sqref>'Fig 5.5'!$B$28</c15:sqref>
                        </c15:formulaRef>
                      </c:ext>
                    </c:extLst>
                    <c:strCache>
                      <c:ptCount val="1"/>
                      <c:pt idx="0">
                        <c:v>Fuelled</c:v>
                      </c:pt>
                    </c:strCache>
                  </c:strRef>
                </c:tx>
                <c:spPr>
                  <a:solidFill>
                    <a:srgbClr val="079448"/>
                  </a:solidFill>
                  <a:ln w="3175">
                    <a:solidFill>
                      <a:sysClr val="windowText" lastClr="000000"/>
                    </a:solidFill>
                  </a:ln>
                  <a:effectLst/>
                </c:spPr>
                <c:invertIfNegative val="0"/>
                <c:dLbls>
                  <c:dLbl>
                    <c:idx val="0"/>
                    <c:delete val="1"/>
                    <c:extLst>
                      <c:ext uri="{CE6537A1-D6FC-4f65-9D91-7224C49458BB}"/>
                      <c:ext xmlns:c16="http://schemas.microsoft.com/office/drawing/2014/chart" uri="{C3380CC4-5D6E-409C-BE32-E72D297353CC}">
                        <c16:uniqueId val="{00000000-1D82-4E20-A894-9CB51BBB070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c:ext uri="{02D57815-91ED-43cb-92C2-25804820EDAC}">
                        <c15:formulaRef>
                          <c15:sqref>'Fig 5.5'!$C$28:$F$28</c15:sqref>
                        </c15:formulaRef>
                      </c:ext>
                    </c:extLst>
                    <c:numCache>
                      <c:formatCode>General</c:formatCode>
                      <c:ptCount val="4"/>
                      <c:pt idx="0">
                        <c:v>0</c:v>
                      </c:pt>
                      <c:pt idx="1">
                        <c:v>15</c:v>
                      </c:pt>
                      <c:pt idx="2">
                        <c:v>39</c:v>
                      </c:pt>
                      <c:pt idx="3">
                        <c:v>12</c:v>
                      </c:pt>
                    </c:numCache>
                  </c:numRef>
                </c:val>
                <c:extLst>
                  <c:ext xmlns:c16="http://schemas.microsoft.com/office/drawing/2014/chart" uri="{C3380CC4-5D6E-409C-BE32-E72D297353CC}">
                    <c16:uniqueId val="{00000001-1D82-4E20-A894-9CB51BBB070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 5.5'!$B$29</c15:sqref>
                        </c15:formulaRef>
                      </c:ext>
                    </c:extLst>
                    <c:strCache>
                      <c:ptCount val="1"/>
                      <c:pt idx="0">
                        <c:v>Hydro</c:v>
                      </c:pt>
                    </c:strCache>
                  </c:strRef>
                </c:tx>
                <c:spPr>
                  <a:solidFill>
                    <a:srgbClr val="2363AF"/>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5.5'!$C$29:$F$29</c15:sqref>
                        </c15:formulaRef>
                      </c:ext>
                    </c:extLst>
                    <c:numCache>
                      <c:formatCode>General</c:formatCode>
                      <c:ptCount val="4"/>
                      <c:pt idx="0">
                        <c:v>0</c:v>
                      </c:pt>
                      <c:pt idx="1">
                        <c:v>1</c:v>
                      </c:pt>
                      <c:pt idx="2">
                        <c:v>66</c:v>
                      </c:pt>
                      <c:pt idx="3">
                        <c:v>2</c:v>
                      </c:pt>
                    </c:numCache>
                  </c:numRef>
                </c:val>
                <c:extLst xmlns:c15="http://schemas.microsoft.com/office/drawing/2012/chart">
                  <c:ext xmlns:c16="http://schemas.microsoft.com/office/drawing/2014/chart" uri="{C3380CC4-5D6E-409C-BE32-E72D297353CC}">
                    <c16:uniqueId val="{00000002-1D82-4E20-A894-9CB51BBB070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 5.5'!$B$30</c15:sqref>
                        </c15:formulaRef>
                      </c:ext>
                    </c:extLst>
                    <c:strCache>
                      <c:ptCount val="1"/>
                      <c:pt idx="0">
                        <c:v>Landfill gas</c:v>
                      </c:pt>
                    </c:strCache>
                  </c:strRef>
                </c:tx>
                <c:spPr>
                  <a:solidFill>
                    <a:srgbClr val="9E712A"/>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5.5'!$C$30:$F$30</c15:sqref>
                        </c15:formulaRef>
                      </c:ext>
                    </c:extLst>
                    <c:numCache>
                      <c:formatCode>General</c:formatCode>
                      <c:ptCount val="4"/>
                      <c:pt idx="0">
                        <c:v>0</c:v>
                      </c:pt>
                      <c:pt idx="1">
                        <c:v>0</c:v>
                      </c:pt>
                      <c:pt idx="2">
                        <c:v>48</c:v>
                      </c:pt>
                      <c:pt idx="3">
                        <c:v>11</c:v>
                      </c:pt>
                    </c:numCache>
                  </c:numRef>
                </c:val>
                <c:extLst xmlns:c15="http://schemas.microsoft.com/office/drawing/2012/chart">
                  <c:ext xmlns:c16="http://schemas.microsoft.com/office/drawing/2014/chart" uri="{C3380CC4-5D6E-409C-BE32-E72D297353CC}">
                    <c16:uniqueId val="{00000003-1D82-4E20-A894-9CB51BBB070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 5.5'!$B$31</c15:sqref>
                        </c15:formulaRef>
                      </c:ext>
                    </c:extLst>
                    <c:strCache>
                      <c:ptCount val="1"/>
                      <c:pt idx="0">
                        <c:v>Offshore wind</c:v>
                      </c:pt>
                    </c:strCache>
                  </c:strRef>
                </c:tx>
                <c:spPr>
                  <a:solidFill>
                    <a:srgbClr val="CD1F45"/>
                  </a:solidFill>
                  <a:ln w="3175">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5.5'!$C$31:$F$31</c15:sqref>
                        </c15:formulaRef>
                      </c:ext>
                    </c:extLst>
                    <c:numCache>
                      <c:formatCode>General</c:formatCode>
                      <c:ptCount val="4"/>
                      <c:pt idx="0">
                        <c:v>0</c:v>
                      </c:pt>
                      <c:pt idx="1">
                        <c:v>3</c:v>
                      </c:pt>
                      <c:pt idx="2">
                        <c:v>0</c:v>
                      </c:pt>
                      <c:pt idx="3">
                        <c:v>0</c:v>
                      </c:pt>
                    </c:numCache>
                  </c:numRef>
                </c:val>
                <c:extLst xmlns:c15="http://schemas.microsoft.com/office/drawing/2012/chart">
                  <c:ext xmlns:c16="http://schemas.microsoft.com/office/drawing/2014/chart" uri="{C3380CC4-5D6E-409C-BE32-E72D297353CC}">
                    <c16:uniqueId val="{00000004-1D82-4E20-A894-9CB51BBB070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 5.5'!$B$32</c15:sqref>
                        </c15:formulaRef>
                      </c:ext>
                    </c:extLst>
                    <c:strCache>
                      <c:ptCount val="1"/>
                      <c:pt idx="0">
                        <c:v>Onshore wind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5.5'!$C$32:$F$32</c15:sqref>
                        </c15:formulaRef>
                      </c:ext>
                    </c:extLst>
                    <c:numCache>
                      <c:formatCode>General</c:formatCode>
                      <c:ptCount val="4"/>
                      <c:pt idx="0">
                        <c:v>0</c:v>
                      </c:pt>
                      <c:pt idx="1">
                        <c:v>34</c:v>
                      </c:pt>
                      <c:pt idx="2">
                        <c:v>46</c:v>
                      </c:pt>
                      <c:pt idx="3">
                        <c:v>3</c:v>
                      </c:pt>
                    </c:numCache>
                  </c:numRef>
                </c:val>
                <c:extLst xmlns:c15="http://schemas.microsoft.com/office/drawing/2012/chart">
                  <c:ext xmlns:c16="http://schemas.microsoft.com/office/drawing/2014/chart" uri="{C3380CC4-5D6E-409C-BE32-E72D297353CC}">
                    <c16:uniqueId val="{00000005-1D82-4E20-A894-9CB51BBB070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 5.5'!$B$33</c15:sqref>
                        </c15:formulaRef>
                      </c:ext>
                    </c:extLst>
                    <c:strCache>
                      <c:ptCount val="1"/>
                      <c:pt idx="0">
                        <c:v>Solar PV</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 5.5'!$C$27:$F$27</c15:sqref>
                        </c15:formulaRef>
                      </c:ext>
                    </c:extLst>
                    <c:strCache>
                      <c:ptCount val="4"/>
                      <c:pt idx="0">
                        <c:v>Good</c:v>
                      </c:pt>
                      <c:pt idx="1">
                        <c:v>Satisfactory</c:v>
                      </c:pt>
                      <c:pt idx="2">
                        <c:v>Weak</c:v>
                      </c:pt>
                      <c:pt idx="3">
                        <c:v>Unsatisfactory</c:v>
                      </c:pt>
                    </c:strCache>
                  </c:strRef>
                </c:cat>
                <c:val>
                  <c:numRef>
                    <c:extLst xmlns:c15="http://schemas.microsoft.com/office/drawing/2012/chart">
                      <c:ext xmlns:c15="http://schemas.microsoft.com/office/drawing/2012/chart" uri="{02D57815-91ED-43cb-92C2-25804820EDAC}">
                        <c15:formulaRef>
                          <c15:sqref>'Fig 5.5'!$C$33:$F$33</c15:sqref>
                        </c15:formulaRef>
                      </c:ext>
                    </c:extLst>
                    <c:numCache>
                      <c:formatCode>General</c:formatCode>
                      <c:ptCount val="4"/>
                      <c:pt idx="0">
                        <c:v>0</c:v>
                      </c:pt>
                      <c:pt idx="1">
                        <c:v>33</c:v>
                      </c:pt>
                      <c:pt idx="2">
                        <c:v>45</c:v>
                      </c:pt>
                      <c:pt idx="3">
                        <c:v>14</c:v>
                      </c:pt>
                    </c:numCache>
                  </c:numRef>
                </c:val>
                <c:extLst xmlns:c15="http://schemas.microsoft.com/office/drawing/2012/chart">
                  <c:ext xmlns:c16="http://schemas.microsoft.com/office/drawing/2014/chart" uri="{C3380CC4-5D6E-409C-BE32-E72D297353CC}">
                    <c16:uniqueId val="{00000006-1D82-4E20-A894-9CB51BBB0702}"/>
                  </c:ext>
                </c:extLst>
              </c15:ser>
            </c15:filteredBarSeries>
          </c:ext>
        </c:extLst>
      </c:barChart>
      <c:catAx>
        <c:axId val="167840867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11167"/>
        <c:crosses val="autoZero"/>
        <c:auto val="1"/>
        <c:lblAlgn val="ctr"/>
        <c:lblOffset val="100"/>
        <c:noMultiLvlLbl val="0"/>
      </c:catAx>
      <c:valAx>
        <c:axId val="1678411167"/>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Audits</a:t>
                </a:r>
              </a:p>
            </c:rich>
          </c:tx>
          <c:layout>
            <c:manualLayout>
              <c:xMode val="edge"/>
              <c:yMode val="edge"/>
              <c:x val="1.7532189318320165E-2"/>
              <c:y val="0.29427081060711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67840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100">
                <a:solidFill>
                  <a:sysClr val="windowText" lastClr="000000"/>
                </a:solidFill>
                <a:latin typeface="Verdana" panose="020B0604030504040204" pitchFamily="34" charset="0"/>
                <a:ea typeface="Verdana" panose="020B0604030504040204" pitchFamily="34" charset="0"/>
              </a:rPr>
              <a:t>Installed capacity</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tx>
            <c:strRef>
              <c:f>'Fig 6.2'!$G$25</c:f>
              <c:strCache>
                <c:ptCount val="1"/>
                <c:pt idx="0">
                  <c:v>Capacity (MW)</c:v>
                </c:pt>
              </c:strCache>
            </c:strRef>
          </c:tx>
          <c:dPt>
            <c:idx val="0"/>
            <c:bubble3D val="0"/>
            <c:spPr>
              <a:solidFill>
                <a:srgbClr val="A1ABB2"/>
              </a:solidFill>
              <a:ln w="19050">
                <a:solidFill>
                  <a:schemeClr val="lt1"/>
                </a:solidFill>
              </a:ln>
              <a:effectLst/>
            </c:spPr>
            <c:extLst>
              <c:ext xmlns:c16="http://schemas.microsoft.com/office/drawing/2014/chart" uri="{C3380CC4-5D6E-409C-BE32-E72D297353CC}">
                <c16:uniqueId val="{00000001-4BF8-4610-81F0-6876223E3D7F}"/>
              </c:ext>
            </c:extLst>
          </c:dPt>
          <c:dPt>
            <c:idx val="1"/>
            <c:bubble3D val="0"/>
            <c:spPr>
              <a:solidFill>
                <a:srgbClr val="45286F"/>
              </a:solidFill>
              <a:ln w="19050">
                <a:solidFill>
                  <a:schemeClr val="lt1"/>
                </a:solidFill>
              </a:ln>
              <a:effectLst/>
            </c:spPr>
            <c:extLst>
              <c:ext xmlns:c16="http://schemas.microsoft.com/office/drawing/2014/chart" uri="{C3380CC4-5D6E-409C-BE32-E72D297353CC}">
                <c16:uniqueId val="{00000003-4BF8-4610-81F0-6876223E3D7F}"/>
              </c:ext>
            </c:extLst>
          </c:dPt>
          <c:dLbls>
            <c:dLbl>
              <c:idx val="0"/>
              <c:layout>
                <c:manualLayout>
                  <c:x val="-2.6487534000156424E-2"/>
                  <c:y val="-0.21197727771659558"/>
                </c:manualLayout>
              </c:layout>
              <c:numFmt formatCode="0.00%" sourceLinked="0"/>
              <c:spPr>
                <a:solidFill>
                  <a:srgbClr val="A1ABB2"/>
                </a:solid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7149722350160332"/>
                      <c:h val="0.16589952048071671"/>
                    </c:manualLayout>
                  </c15:layout>
                </c:ext>
                <c:ext xmlns:c16="http://schemas.microsoft.com/office/drawing/2014/chart" uri="{C3380CC4-5D6E-409C-BE32-E72D297353CC}">
                  <c16:uniqueId val="{00000001-4BF8-4610-81F0-6876223E3D7F}"/>
                </c:ext>
              </c:extLst>
            </c:dLbl>
            <c:dLbl>
              <c:idx val="1"/>
              <c:layout>
                <c:manualLayout>
                  <c:x val="-0.16897047960859629"/>
                  <c:y val="1.0368720030044794E-2"/>
                </c:manualLayout>
              </c:layout>
              <c:numFmt formatCode="0.00%" sourceLinked="0"/>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F8-4610-81F0-6876223E3D7F}"/>
                </c:ext>
              </c:extLst>
            </c:dLbl>
            <c:numFmt formatCode="0.00%" sourceLinked="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 6.2'!$F$26:$F$27</c:f>
              <c:strCache>
                <c:ptCount val="2"/>
                <c:pt idx="0">
                  <c:v>Non-Micro</c:v>
                </c:pt>
                <c:pt idx="1">
                  <c:v>Micro</c:v>
                </c:pt>
              </c:strCache>
            </c:strRef>
          </c:cat>
          <c:val>
            <c:numRef>
              <c:f>'Fig 6.2'!$G$26:$G$27</c:f>
              <c:numCache>
                <c:formatCode>_(* #,##0.00_);_(* \(#,##0.00\);_(* "-"??_);_(@_)</c:formatCode>
                <c:ptCount val="2"/>
                <c:pt idx="0">
                  <c:v>35254.270549363726</c:v>
                </c:pt>
                <c:pt idx="1">
                  <c:v>121.52864999999873</c:v>
                </c:pt>
              </c:numCache>
            </c:numRef>
          </c:val>
          <c:extLst>
            <c:ext xmlns:c16="http://schemas.microsoft.com/office/drawing/2014/chart" uri="{C3380CC4-5D6E-409C-BE32-E72D297353CC}">
              <c16:uniqueId val="{00000004-4BF8-4610-81F0-6876223E3D7F}"/>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lotArea>
      <c:layout/>
      <c:pieChart>
        <c:varyColors val="1"/>
        <c:ser>
          <c:idx val="0"/>
          <c:order val="0"/>
          <c:tx>
            <c:strRef>
              <c:f>'Fig 6.2'!$C$25</c:f>
              <c:strCache>
                <c:ptCount val="1"/>
                <c:pt idx="0">
                  <c:v>Number of stations</c:v>
                </c:pt>
              </c:strCache>
            </c:strRef>
          </c:tx>
          <c:dPt>
            <c:idx val="0"/>
            <c:bubble3D val="0"/>
            <c:spPr>
              <a:solidFill>
                <a:srgbClr val="A1ABB2"/>
              </a:solidFill>
              <a:ln w="19050">
                <a:solidFill>
                  <a:schemeClr val="lt1"/>
                </a:solidFill>
              </a:ln>
              <a:effectLst/>
            </c:spPr>
            <c:extLst>
              <c:ext xmlns:c16="http://schemas.microsoft.com/office/drawing/2014/chart" uri="{C3380CC4-5D6E-409C-BE32-E72D297353CC}">
                <c16:uniqueId val="{00000001-2E55-493B-964B-E609C20EFDB5}"/>
              </c:ext>
            </c:extLst>
          </c:dPt>
          <c:dPt>
            <c:idx val="1"/>
            <c:bubble3D val="0"/>
            <c:spPr>
              <a:solidFill>
                <a:srgbClr val="45286F"/>
              </a:solidFill>
              <a:ln w="19050">
                <a:solidFill>
                  <a:schemeClr val="lt1"/>
                </a:solidFill>
              </a:ln>
              <a:effectLst/>
            </c:spPr>
            <c:extLst>
              <c:ext xmlns:c16="http://schemas.microsoft.com/office/drawing/2014/chart" uri="{C3380CC4-5D6E-409C-BE32-E72D297353CC}">
                <c16:uniqueId val="{00000003-2E55-493B-964B-E609C20EFDB5}"/>
              </c:ext>
            </c:extLst>
          </c:dPt>
          <c:dLbls>
            <c:dLbl>
              <c:idx val="0"/>
              <c:layout>
                <c:manualLayout>
                  <c:x val="9.2160138636516592E-2"/>
                  <c:y val="7.2581040210313572E-2"/>
                </c:manualLayout>
              </c:layout>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428792650461957"/>
                      <c:h val="0.16589952048071671"/>
                    </c:manualLayout>
                  </c15:layout>
                </c:ext>
                <c:ext xmlns:c16="http://schemas.microsoft.com/office/drawing/2014/chart" uri="{C3380CC4-5D6E-409C-BE32-E72D297353CC}">
                  <c16:uniqueId val="{00000001-2E55-493B-964B-E609C20EFDB5}"/>
                </c:ext>
              </c:extLst>
            </c:dLbl>
            <c:dLbl>
              <c:idx val="1"/>
              <c:layout>
                <c:manualLayout>
                  <c:x val="0.10923424912567641"/>
                  <c:y val="-0.19409010172775706"/>
                </c:manualLayout>
              </c:layout>
              <c:spPr>
                <a:solidFill>
                  <a:srgbClr val="45286F"/>
                </a:solidFill>
                <a:ln>
                  <a:noFill/>
                </a:ln>
                <a:effectLst/>
              </c:spPr>
              <c:txPr>
                <a:bodyPr rot="0" spcFirstLastPara="1" vertOverflow="ellipsis" vert="horz"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55-493B-964B-E609C20EFDB5}"/>
                </c:ext>
              </c:extLst>
            </c:dLbl>
            <c:spPr>
              <a:solidFill>
                <a:srgbClr val="45286F"/>
              </a:solid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'Fig 6.2'!$B$26:$B$27</c:f>
              <c:strCache>
                <c:ptCount val="2"/>
                <c:pt idx="0">
                  <c:v>Non-Micro</c:v>
                </c:pt>
                <c:pt idx="1">
                  <c:v>Micro</c:v>
                </c:pt>
              </c:strCache>
            </c:strRef>
          </c:cat>
          <c:val>
            <c:numRef>
              <c:f>'Fig 6.2'!$C$26:$C$27</c:f>
              <c:numCache>
                <c:formatCode>_-* #,##0_-;\-* #,##0_-;_-* "-"??_-;_-@_-</c:formatCode>
                <c:ptCount val="2"/>
                <c:pt idx="0">
                  <c:v>3917</c:v>
                </c:pt>
                <c:pt idx="1">
                  <c:v>22682</c:v>
                </c:pt>
              </c:numCache>
            </c:numRef>
          </c:val>
          <c:extLst>
            <c:ext xmlns:c16="http://schemas.microsoft.com/office/drawing/2014/chart" uri="{C3380CC4-5D6E-409C-BE32-E72D297353CC}">
              <c16:uniqueId val="{00000004-2E55-493B-964B-E609C20EFD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'Fig 6.3'!$C$27</c:f>
              <c:strCache>
                <c:ptCount val="1"/>
                <c:pt idx="0">
                  <c:v>Capacity (MW)</c:v>
                </c:pt>
              </c:strCache>
            </c:strRef>
          </c:tx>
          <c:spPr>
            <a:solidFill>
              <a:srgbClr val="45286F"/>
            </a:solidFill>
            <a:ln w="3175">
              <a:solidFill>
                <a:sysClr val="windowText" lastClr="000000"/>
              </a:solidFill>
            </a:ln>
            <a:effectLst/>
          </c:spPr>
          <c:invertIfNegative val="0"/>
          <c:dLbls>
            <c:dLbl>
              <c:idx val="0"/>
              <c:tx>
                <c:rich>
                  <a:bodyPr/>
                  <a:lstStyle/>
                  <a:p>
                    <a:fld id="{F4B58AC7-6712-497A-8612-9DEE470874BD}" type="VALUE">
                      <a:rPr lang="en-US" sz="700">
                        <a:solidFill>
                          <a:sysClr val="windowText" lastClr="000000"/>
                        </a:solidFill>
                      </a:rPr>
                      <a:pPr/>
                      <a:t>[VALUE]</a:t>
                    </a:fld>
                    <a:r>
                      <a:rPr lang="en-US" sz="7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9D8-4B85-9925-22634A34426E}"/>
                </c:ext>
              </c:extLst>
            </c:dLbl>
            <c:dLbl>
              <c:idx val="1"/>
              <c:tx>
                <c:rich>
                  <a:bodyPr/>
                  <a:lstStyle/>
                  <a:p>
                    <a:fld id="{1537D82E-0C0D-4C39-8ED7-08344ED44581}" type="VALUE">
                      <a:rPr lang="en-US" sz="700">
                        <a:solidFill>
                          <a:sysClr val="windowText" lastClr="000000"/>
                        </a:solidFill>
                      </a:rPr>
                      <a:pPr/>
                      <a:t>[VALUE]</a:t>
                    </a:fld>
                    <a:r>
                      <a:rPr lang="en-US" sz="7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9D8-4B85-9925-22634A34426E}"/>
                </c:ext>
              </c:extLst>
            </c:dLbl>
            <c:dLbl>
              <c:idx val="2"/>
              <c:tx>
                <c:rich>
                  <a:bodyPr/>
                  <a:lstStyle/>
                  <a:p>
                    <a:fld id="{E43C1BF9-4CFA-453F-9A41-1512740FD891}" type="VALUE">
                      <a:rPr lang="en-US" sz="700">
                        <a:solidFill>
                          <a:sysClr val="windowText" lastClr="000000"/>
                        </a:solidFill>
                      </a:rPr>
                      <a:pPr/>
                      <a:t>[VALUE]</a:t>
                    </a:fld>
                    <a:r>
                      <a:rPr lang="en-US" sz="7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9D8-4B85-9925-22634A34426E}"/>
                </c:ext>
              </c:extLst>
            </c:dLbl>
            <c:dLbl>
              <c:idx val="3"/>
              <c:tx>
                <c:rich>
                  <a:bodyPr/>
                  <a:lstStyle/>
                  <a:p>
                    <a:fld id="{F075F57D-29DA-4005-8245-0649E9F4B41B}" type="VALUE">
                      <a:rPr lang="en-US" sz="700">
                        <a:solidFill>
                          <a:sysClr val="windowText" lastClr="000000"/>
                        </a:solidFill>
                      </a:rPr>
                      <a:pPr/>
                      <a:t>[VALUE]</a:t>
                    </a:fld>
                    <a:r>
                      <a:rPr lang="en-US" sz="700">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9D8-4B85-9925-22634A34426E}"/>
                </c:ext>
              </c:extLst>
            </c:dLbl>
            <c:dLbl>
              <c:idx val="4"/>
              <c:tx>
                <c:rich>
                  <a:bodyPr/>
                  <a:lstStyle/>
                  <a:p>
                    <a:fld id="{20E62562-866F-49AF-94E5-A67DC51ABEAD}"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9D8-4B85-9925-22634A34426E}"/>
                </c:ext>
              </c:extLst>
            </c:dLbl>
            <c:dLbl>
              <c:idx val="5"/>
              <c:tx>
                <c:rich>
                  <a:bodyPr/>
                  <a:lstStyle/>
                  <a:p>
                    <a:fld id="{9DD7BC0F-2225-4BF3-AB83-91EFF017236C}"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9D8-4B85-9925-22634A34426E}"/>
                </c:ext>
              </c:extLst>
            </c:dLbl>
            <c:dLbl>
              <c:idx val="6"/>
              <c:tx>
                <c:rich>
                  <a:bodyPr/>
                  <a:lstStyle/>
                  <a:p>
                    <a:fld id="{08FF3F2E-A3EB-40F4-B2F0-50F22BAB4F82}"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E9D8-4B85-9925-22634A34426E}"/>
                </c:ext>
              </c:extLst>
            </c:dLbl>
            <c:dLbl>
              <c:idx val="7"/>
              <c:tx>
                <c:rich>
                  <a:bodyPr/>
                  <a:lstStyle/>
                  <a:p>
                    <a:fld id="{A0E37474-CC2C-4741-92ED-D1980B41C65C}"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E9D8-4B85-9925-22634A34426E}"/>
                </c:ext>
              </c:extLst>
            </c:dLbl>
            <c:dLbl>
              <c:idx val="8"/>
              <c:tx>
                <c:rich>
                  <a:bodyPr/>
                  <a:lstStyle/>
                  <a:p>
                    <a:fld id="{9B64D1E4-7821-4623-8818-CAA9EA511999}" type="VALUE">
                      <a:rPr lang="en-US">
                        <a:solidFill>
                          <a:sysClr val="windowText" lastClr="000000"/>
                        </a:solidFill>
                      </a:rPr>
                      <a:pPr/>
                      <a:t>[VALUE]</a:t>
                    </a:fld>
                    <a:r>
                      <a:rPr lang="en-US">
                        <a:solidFill>
                          <a:sysClr val="windowText" lastClr="000000"/>
                        </a:solidFill>
                      </a:rPr>
                      <a:t>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9D8-4B85-9925-22634A34426E}"/>
                </c:ext>
              </c:extLst>
            </c:dLbl>
            <c:numFmt formatCode="#,##0" sourceLinked="0"/>
            <c:spPr>
              <a:noFill/>
              <a:ln>
                <a:no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6.3'!$B$28:$B$36</c:f>
              <c:strCache>
                <c:ptCount val="9"/>
                <c:pt idx="0">
                  <c:v>Onshore wind</c:v>
                </c:pt>
                <c:pt idx="1">
                  <c:v>Fuelled</c:v>
                </c:pt>
                <c:pt idx="2">
                  <c:v>Offshore wind</c:v>
                </c:pt>
                <c:pt idx="3">
                  <c:v>Solar PV</c:v>
                </c:pt>
                <c:pt idx="4">
                  <c:v>Landfill gas</c:v>
                </c:pt>
                <c:pt idx="5">
                  <c:v>Hydro</c:v>
                </c:pt>
                <c:pt idx="6">
                  <c:v>Sewage gas</c:v>
                </c:pt>
                <c:pt idx="7">
                  <c:v>Tidal stream</c:v>
                </c:pt>
                <c:pt idx="8">
                  <c:v>Wave Power</c:v>
                </c:pt>
              </c:strCache>
            </c:strRef>
          </c:cat>
          <c:val>
            <c:numRef>
              <c:f>'Fig 6.3'!$C$28:$C$36</c:f>
              <c:numCache>
                <c:formatCode>_(* #,##0.00_);_(* \(#,##0.00\);_(* "-"??_);_(@_)</c:formatCode>
                <c:ptCount val="9"/>
                <c:pt idx="0">
                  <c:v>12215.996809999897</c:v>
                </c:pt>
                <c:pt idx="1">
                  <c:v>8891.7640993637251</c:v>
                </c:pt>
                <c:pt idx="2">
                  <c:v>6558.0374199999997</c:v>
                </c:pt>
                <c:pt idx="3">
                  <c:v>5805.7908999999818</c:v>
                </c:pt>
                <c:pt idx="4">
                  <c:v>835.2141499999999</c:v>
                </c:pt>
                <c:pt idx="5">
                  <c:v>723.21612000000096</c:v>
                </c:pt>
                <c:pt idx="6">
                  <c:v>207.21705000000009</c:v>
                </c:pt>
                <c:pt idx="7">
                  <c:v>13.680999999999999</c:v>
                </c:pt>
                <c:pt idx="8">
                  <c:v>3.3529999999999998</c:v>
                </c:pt>
              </c:numCache>
            </c:numRef>
          </c:val>
          <c:extLst>
            <c:ext xmlns:c16="http://schemas.microsoft.com/office/drawing/2014/chart" uri="{C3380CC4-5D6E-409C-BE32-E72D297353CC}">
              <c16:uniqueId val="{00000000-F3C6-417D-BAAB-9B3D6EDF85B2}"/>
            </c:ext>
          </c:extLst>
        </c:ser>
        <c:ser>
          <c:idx val="2"/>
          <c:order val="3"/>
          <c:tx>
            <c:v>Filler</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6.3'!$B$28:$B$36</c:f>
              <c:strCache>
                <c:ptCount val="9"/>
                <c:pt idx="0">
                  <c:v>Onshore wind</c:v>
                </c:pt>
                <c:pt idx="1">
                  <c:v>Fuelled</c:v>
                </c:pt>
                <c:pt idx="2">
                  <c:v>Offshore wind</c:v>
                </c:pt>
                <c:pt idx="3">
                  <c:v>Solar PV</c:v>
                </c:pt>
                <c:pt idx="4">
                  <c:v>Landfill gas</c:v>
                </c:pt>
                <c:pt idx="5">
                  <c:v>Hydro</c:v>
                </c:pt>
                <c:pt idx="6">
                  <c:v>Sewage gas</c:v>
                </c:pt>
                <c:pt idx="7">
                  <c:v>Tidal stream</c:v>
                </c:pt>
                <c:pt idx="8">
                  <c:v>Wave Power</c:v>
                </c:pt>
              </c:strCache>
            </c:strRef>
          </c:cat>
          <c:val>
            <c:numRef>
              <c:f>'Fig 6.3'!$E$27:$E$35</c:f>
              <c:numCache>
                <c:formatCode>General</c:formatCode>
                <c:ptCount val="9"/>
              </c:numCache>
            </c:numRef>
          </c:val>
          <c:extLst>
            <c:ext xmlns:c16="http://schemas.microsoft.com/office/drawing/2014/chart" uri="{C3380CC4-5D6E-409C-BE32-E72D297353CC}">
              <c16:uniqueId val="{00000001-F3C6-417D-BAAB-9B3D6EDF85B2}"/>
            </c:ext>
          </c:extLst>
        </c:ser>
        <c:dLbls>
          <c:dLblPos val="inEnd"/>
          <c:showLegendKey val="0"/>
          <c:showVal val="1"/>
          <c:showCatName val="0"/>
          <c:showSerName val="0"/>
          <c:showPercent val="0"/>
          <c:showBubbleSize val="0"/>
        </c:dLbls>
        <c:gapWidth val="50"/>
        <c:axId val="673202488"/>
        <c:axId val="673206096"/>
      </c:barChart>
      <c:barChart>
        <c:barDir val="col"/>
        <c:grouping val="clustered"/>
        <c:varyColors val="0"/>
        <c:ser>
          <c:idx val="3"/>
          <c:order val="0"/>
          <c:tx>
            <c:v>Filler</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6.3'!$D$28:$D$36</c:f>
              <c:numCache>
                <c:formatCode>#,##0</c:formatCode>
                <c:ptCount val="9"/>
                <c:pt idx="0">
                  <c:v>1403</c:v>
                </c:pt>
                <c:pt idx="1">
                  <c:v>676</c:v>
                </c:pt>
                <c:pt idx="2">
                  <c:v>36</c:v>
                </c:pt>
                <c:pt idx="3">
                  <c:v>921</c:v>
                </c:pt>
                <c:pt idx="4">
                  <c:v>434</c:v>
                </c:pt>
                <c:pt idx="5">
                  <c:v>259</c:v>
                </c:pt>
                <c:pt idx="6">
                  <c:v>174</c:v>
                </c:pt>
                <c:pt idx="7">
                  <c:v>9</c:v>
                </c:pt>
                <c:pt idx="8">
                  <c:v>5</c:v>
                </c:pt>
              </c:numCache>
            </c:numRef>
          </c:cat>
          <c:val>
            <c:numRef>
              <c:f>'Fig 6.3'!$E$27:$E$35</c:f>
              <c:numCache>
                <c:formatCode>General</c:formatCode>
                <c:ptCount val="9"/>
              </c:numCache>
            </c:numRef>
          </c:val>
          <c:extLst>
            <c:ext xmlns:c16="http://schemas.microsoft.com/office/drawing/2014/chart" uri="{C3380CC4-5D6E-409C-BE32-E72D297353CC}">
              <c16:uniqueId val="{00000002-F3C6-417D-BAAB-9B3D6EDF85B2}"/>
            </c:ext>
          </c:extLst>
        </c:ser>
        <c:ser>
          <c:idx val="1"/>
          <c:order val="1"/>
          <c:tx>
            <c:strRef>
              <c:f>'Fig 6.3'!$D$27</c:f>
              <c:strCache>
                <c:ptCount val="1"/>
                <c:pt idx="0">
                  <c:v>Number of stations</c:v>
                </c:pt>
              </c:strCache>
            </c:strRef>
          </c:tx>
          <c:spPr>
            <a:solidFill>
              <a:srgbClr val="A1ABB2"/>
            </a:solidFill>
            <a:ln w="3175">
              <a:solidFill>
                <a:sysClr val="windowText" lastClr="000000"/>
              </a:solidFill>
            </a:ln>
            <a:effectLst/>
          </c:spPr>
          <c:invertIfNegative val="0"/>
          <c:dLbls>
            <c:numFmt formatCode="#,##0" sourceLinked="0"/>
            <c:spPr>
              <a:noFill/>
              <a:ln>
                <a:no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6.3'!$D$28:$D$36</c:f>
              <c:numCache>
                <c:formatCode>#,##0</c:formatCode>
                <c:ptCount val="9"/>
                <c:pt idx="0">
                  <c:v>1403</c:v>
                </c:pt>
                <c:pt idx="1">
                  <c:v>676</c:v>
                </c:pt>
                <c:pt idx="2">
                  <c:v>36</c:v>
                </c:pt>
                <c:pt idx="3">
                  <c:v>921</c:v>
                </c:pt>
                <c:pt idx="4">
                  <c:v>434</c:v>
                </c:pt>
                <c:pt idx="5">
                  <c:v>259</c:v>
                </c:pt>
                <c:pt idx="6">
                  <c:v>174</c:v>
                </c:pt>
                <c:pt idx="7">
                  <c:v>9</c:v>
                </c:pt>
                <c:pt idx="8">
                  <c:v>5</c:v>
                </c:pt>
              </c:numCache>
            </c:numRef>
          </c:cat>
          <c:val>
            <c:numRef>
              <c:f>'Fig 6.3'!$D$28:$D$36</c:f>
              <c:numCache>
                <c:formatCode>#,##0</c:formatCode>
                <c:ptCount val="9"/>
                <c:pt idx="0">
                  <c:v>1403</c:v>
                </c:pt>
                <c:pt idx="1">
                  <c:v>676</c:v>
                </c:pt>
                <c:pt idx="2">
                  <c:v>36</c:v>
                </c:pt>
                <c:pt idx="3">
                  <c:v>921</c:v>
                </c:pt>
                <c:pt idx="4">
                  <c:v>434</c:v>
                </c:pt>
                <c:pt idx="5">
                  <c:v>259</c:v>
                </c:pt>
                <c:pt idx="6">
                  <c:v>174</c:v>
                </c:pt>
                <c:pt idx="7">
                  <c:v>9</c:v>
                </c:pt>
                <c:pt idx="8">
                  <c:v>5</c:v>
                </c:pt>
              </c:numCache>
            </c:numRef>
          </c:val>
          <c:extLst>
            <c:ext xmlns:c16="http://schemas.microsoft.com/office/drawing/2014/chart" uri="{C3380CC4-5D6E-409C-BE32-E72D297353CC}">
              <c16:uniqueId val="{00000003-F3C6-417D-BAAB-9B3D6EDF85B2}"/>
            </c:ext>
          </c:extLst>
        </c:ser>
        <c:dLbls>
          <c:dLblPos val="inEnd"/>
          <c:showLegendKey val="0"/>
          <c:showVal val="1"/>
          <c:showCatName val="0"/>
          <c:showSerName val="0"/>
          <c:showPercent val="0"/>
          <c:showBubbleSize val="0"/>
        </c:dLbls>
        <c:gapWidth val="50"/>
        <c:axId val="330596536"/>
        <c:axId val="330604736"/>
      </c:barChart>
      <c:catAx>
        <c:axId val="673202488"/>
        <c:scaling>
          <c:orientation val="minMax"/>
        </c:scaling>
        <c:delete val="0"/>
        <c:axPos val="b"/>
        <c:numFmt formatCode="_-* #,##0_-;\-* #,##0_-;_-* &quot;-&quot;??_-;_-@_-" sourceLinked="0"/>
        <c:majorTickMark val="out"/>
        <c:minorTickMark val="none"/>
        <c:tickLblPos val="nextTo"/>
        <c:spPr>
          <a:noFill/>
          <a:ln w="6350" cap="flat" cmpd="sng" algn="ctr">
            <a:solidFill>
              <a:srgbClr val="A1ABB2"/>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73206096"/>
        <c:crosses val="autoZero"/>
        <c:auto val="1"/>
        <c:lblAlgn val="ctr"/>
        <c:lblOffset val="100"/>
        <c:noMultiLvlLbl val="0"/>
      </c:catAx>
      <c:valAx>
        <c:axId val="673206096"/>
        <c:scaling>
          <c:orientation val="minMax"/>
          <c:max val="16000"/>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Capacity in MW</a:t>
                </a:r>
              </a:p>
            </c:rich>
          </c:tx>
          <c:layout>
            <c:manualLayout>
              <c:xMode val="edge"/>
              <c:yMode val="edge"/>
              <c:x val="1.4331356189213398E-2"/>
              <c:y val="0.22763586182270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73202488"/>
        <c:crosses val="autoZero"/>
        <c:crossBetween val="between"/>
      </c:valAx>
      <c:valAx>
        <c:axId val="33060473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Number of stations</a:t>
                </a:r>
              </a:p>
            </c:rich>
          </c:tx>
          <c:layout>
            <c:manualLayout>
              <c:xMode val="edge"/>
              <c:yMode val="edge"/>
              <c:x val="0.96441986924048062"/>
              <c:y val="0.111386004872242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rgbClr val="A1ABB2"/>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596536"/>
        <c:crosses val="max"/>
        <c:crossBetween val="between"/>
      </c:valAx>
      <c:catAx>
        <c:axId val="330596536"/>
        <c:scaling>
          <c:orientation val="minMax"/>
        </c:scaling>
        <c:delete val="1"/>
        <c:axPos val="b"/>
        <c:numFmt formatCode="#,##0" sourceLinked="1"/>
        <c:majorTickMark val="out"/>
        <c:minorTickMark val="none"/>
        <c:tickLblPos val="nextTo"/>
        <c:crossAx val="33060473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28864106159383629"/>
          <c:y val="0.91044824654565737"/>
          <c:w val="0.42271773225978981"/>
          <c:h val="7.677899984981119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94192110026115E-2"/>
          <c:y val="5.4480286738351258E-2"/>
          <c:w val="0.90262610495821582"/>
          <c:h val="0.8714536166850112"/>
        </c:manualLayout>
      </c:layout>
      <c:barChart>
        <c:barDir val="col"/>
        <c:grouping val="clustered"/>
        <c:varyColors val="0"/>
        <c:ser>
          <c:idx val="3"/>
          <c:order val="0"/>
          <c:tx>
            <c:strRef>
              <c:f>'Fig 6.4'!$C$34</c:f>
              <c:strCache>
                <c:ptCount val="1"/>
                <c:pt idx="0">
                  <c:v>Capacity change (MW)</c:v>
                </c:pt>
              </c:strCache>
            </c:strRef>
          </c:tx>
          <c:spPr>
            <a:solidFill>
              <a:srgbClr val="45286F"/>
            </a:solidFill>
            <a:ln w="3175">
              <a:solidFill>
                <a:sysClr val="windowText" lastClr="000000"/>
              </a:solidFill>
            </a:ln>
            <a:effectLst/>
          </c:spPr>
          <c:invertIfNegative val="0"/>
          <c:dLbls>
            <c:dLbl>
              <c:idx val="0"/>
              <c:layout>
                <c:manualLayout>
                  <c:x val="0"/>
                  <c:y val="-3.2125984251967325E-3"/>
                </c:manualLayout>
              </c:layout>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4D-4619-B3B7-751A31E365E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6.4'!$B$35:$B$38</c:f>
              <c:strCache>
                <c:ptCount val="4"/>
                <c:pt idx="0">
                  <c:v>England</c:v>
                </c:pt>
                <c:pt idx="1">
                  <c:v>Scotland</c:v>
                </c:pt>
                <c:pt idx="2">
                  <c:v>Wales</c:v>
                </c:pt>
                <c:pt idx="3">
                  <c:v>Northern Ireland</c:v>
                </c:pt>
              </c:strCache>
            </c:strRef>
          </c:cat>
          <c:val>
            <c:numRef>
              <c:f>'Fig 6.4'!$C$35:$C$38</c:f>
              <c:numCache>
                <c:formatCode>0.0</c:formatCode>
                <c:ptCount val="4"/>
                <c:pt idx="0">
                  <c:v>-47.386755999999899</c:v>
                </c:pt>
                <c:pt idx="1">
                  <c:v>-1.0561125000003813</c:v>
                </c:pt>
                <c:pt idx="2">
                  <c:v>0.91530000000011569</c:v>
                </c:pt>
                <c:pt idx="3">
                  <c:v>4.3206558208771639</c:v>
                </c:pt>
              </c:numCache>
            </c:numRef>
          </c:val>
          <c:extLst>
            <c:ext xmlns:c16="http://schemas.microsoft.com/office/drawing/2014/chart" uri="{C3380CC4-5D6E-409C-BE32-E72D297353CC}">
              <c16:uniqueId val="{00000003-2405-4590-9168-0481E9469E60}"/>
            </c:ext>
          </c:extLst>
        </c:ser>
        <c:ser>
          <c:idx val="1"/>
          <c:order val="1"/>
          <c:tx>
            <c:strRef>
              <c:f>'Fig 6.4'!$D$34</c:f>
              <c:strCache>
                <c:ptCount val="1"/>
                <c:pt idx="0">
                  <c:v>Stations change</c:v>
                </c:pt>
              </c:strCache>
            </c:strRef>
          </c:tx>
          <c:spPr>
            <a:solidFill>
              <a:srgbClr val="A1ABB2"/>
            </a:solidFill>
            <a:ln w="3175">
              <a:solidFill>
                <a:schemeClr val="tx1"/>
              </a:solidFill>
            </a:ln>
            <a:effectLst/>
          </c:spPr>
          <c:invertIfNegative val="0"/>
          <c:dLbls>
            <c:dLbl>
              <c:idx val="0"/>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2-1F4D-4619-B3B7-751A31E365E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6.4'!$B$35:$B$38</c:f>
              <c:strCache>
                <c:ptCount val="4"/>
                <c:pt idx="0">
                  <c:v>England</c:v>
                </c:pt>
                <c:pt idx="1">
                  <c:v>Scotland</c:v>
                </c:pt>
                <c:pt idx="2">
                  <c:v>Wales</c:v>
                </c:pt>
                <c:pt idx="3">
                  <c:v>Northern Ireland</c:v>
                </c:pt>
              </c:strCache>
            </c:strRef>
          </c:cat>
          <c:val>
            <c:numRef>
              <c:f>'Fig 6.4'!$D$35:$D$38</c:f>
              <c:numCache>
                <c:formatCode>General</c:formatCode>
                <c:ptCount val="4"/>
                <c:pt idx="0">
                  <c:v>-8</c:v>
                </c:pt>
                <c:pt idx="1">
                  <c:v>1</c:v>
                </c:pt>
                <c:pt idx="2">
                  <c:v>1</c:v>
                </c:pt>
                <c:pt idx="3">
                  <c:v>23</c:v>
                </c:pt>
              </c:numCache>
            </c:numRef>
          </c:val>
          <c:extLst>
            <c:ext xmlns:c16="http://schemas.microsoft.com/office/drawing/2014/chart" uri="{C3380CC4-5D6E-409C-BE32-E72D297353CC}">
              <c16:uniqueId val="{00000004-2405-4590-9168-0481E9469E60}"/>
            </c:ext>
          </c:extLst>
        </c:ser>
        <c:dLbls>
          <c:dLblPos val="inEnd"/>
          <c:showLegendKey val="0"/>
          <c:showVal val="1"/>
          <c:showCatName val="0"/>
          <c:showSerName val="0"/>
          <c:showPercent val="0"/>
          <c:showBubbleSize val="0"/>
        </c:dLbls>
        <c:gapWidth val="108"/>
        <c:axId val="330596536"/>
        <c:axId val="330604736"/>
      </c:barChart>
      <c:valAx>
        <c:axId val="330604736"/>
        <c:scaling>
          <c:orientation val="minMax"/>
          <c:max val="30"/>
          <c:min val="-50"/>
        </c:scaling>
        <c:delete val="0"/>
        <c:axPos val="r"/>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Change in</a:t>
                </a:r>
                <a:r>
                  <a:rPr lang="en-GB" baseline="0"/>
                  <a:t> Capacity/Number of stations</a:t>
                </a:r>
                <a:endParaRPr lang="en-GB"/>
              </a:p>
            </c:rich>
          </c:tx>
          <c:layout>
            <c:manualLayout>
              <c:xMode val="edge"/>
              <c:yMode val="edge"/>
              <c:x val="0.96976637738376015"/>
              <c:y val="0.162459176473908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596536"/>
        <c:crosses val="max"/>
        <c:crossBetween val="between"/>
      </c:valAx>
      <c:catAx>
        <c:axId val="330596536"/>
        <c:scaling>
          <c:orientation val="minMax"/>
        </c:scaling>
        <c:delete val="0"/>
        <c:axPos val="b"/>
        <c:numFmt formatCode="General" sourceLinked="1"/>
        <c:majorTickMark val="out"/>
        <c:minorTickMark val="none"/>
        <c:tickLblPos val="high"/>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604736"/>
        <c:crosses val="autoZero"/>
        <c:auto val="1"/>
        <c:lblAlgn val="ctr"/>
        <c:lblOffset val="100"/>
        <c:noMultiLvlLbl val="0"/>
      </c:catAx>
      <c:spPr>
        <a:noFill/>
        <a:ln>
          <a:noFill/>
        </a:ln>
        <a:effectLst/>
      </c:spPr>
    </c:plotArea>
    <c:legend>
      <c:legendPos val="b"/>
      <c:layout>
        <c:manualLayout>
          <c:xMode val="edge"/>
          <c:yMode val="edge"/>
          <c:x val="0.29066174156571162"/>
          <c:y val="0.94206115801789836"/>
          <c:w val="0.41867651686857671"/>
          <c:h val="5.793884198210163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40218855218855"/>
          <c:y val="3.4192609465957993E-2"/>
          <c:w val="0.74455755024811565"/>
          <c:h val="0.77270380676099693"/>
        </c:manualLayout>
      </c:layout>
      <c:barChart>
        <c:barDir val="bar"/>
        <c:grouping val="clustered"/>
        <c:varyColors val="0"/>
        <c:ser>
          <c:idx val="0"/>
          <c:order val="0"/>
          <c:tx>
            <c:strRef>
              <c:f>'Fig 2.3'!$B$25</c:f>
              <c:strCache>
                <c:ptCount val="1"/>
                <c:pt idx="0">
                  <c:v>ROCs (Millions)</c:v>
                </c:pt>
              </c:strCache>
            </c:strRef>
          </c:tx>
          <c:spPr>
            <a:solidFill>
              <a:srgbClr val="45286F"/>
            </a:solidFill>
            <a:ln w="3175">
              <a:solidFill>
                <a:schemeClr val="tx1"/>
              </a:solidFill>
            </a:ln>
            <a:effectLst/>
          </c:spPr>
          <c:invertIfNegative val="0"/>
          <c:dLbls>
            <c:dLbl>
              <c:idx val="0"/>
              <c:tx>
                <c:rich>
                  <a:bodyPr/>
                  <a:lstStyle/>
                  <a:p>
                    <a:fld id="{720539B3-ACE4-41B8-90BB-92259FBF0C17}" type="VALUE">
                      <a:rPr lang="en-US"/>
                      <a:pPr/>
                      <a:t>[VALUE]</a:t>
                    </a:fld>
                    <a:r>
                      <a:rPr lang="en-US"/>
                      <a:t>m</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C5D-4B3F-B67F-AC298FC82EEF}"/>
                </c:ext>
              </c:extLst>
            </c:dLbl>
            <c:dLbl>
              <c:idx val="1"/>
              <c:tx>
                <c:rich>
                  <a:bodyPr/>
                  <a:lstStyle/>
                  <a:p>
                    <a:fld id="{A20B920A-DC53-4CDB-BA81-6543498AE09A}" type="VALUE">
                      <a:rPr lang="en-US"/>
                      <a:pPr/>
                      <a:t>[VALUE]</a:t>
                    </a:fld>
                    <a:r>
                      <a:rPr lang="en-US"/>
                      <a:t>m</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C5D-4B3F-B67F-AC298FC82EEF}"/>
                </c:ext>
              </c:extLst>
            </c:dLbl>
            <c:dLbl>
              <c:idx val="2"/>
              <c:tx>
                <c:rich>
                  <a:bodyPr/>
                  <a:lstStyle/>
                  <a:p>
                    <a:fld id="{D1C1A51C-413B-48C3-A2DF-83496727CDF5}" type="VALUE">
                      <a:rPr lang="en-US"/>
                      <a:pPr/>
                      <a:t>[VALUE]</a:t>
                    </a:fld>
                    <a:r>
                      <a:rPr lang="en-US"/>
                      <a:t>m</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C5D-4B3F-B67F-AC298FC82EEF}"/>
                </c:ext>
              </c:extLst>
            </c:dLbl>
            <c:dLbl>
              <c:idx val="3"/>
              <c:tx>
                <c:rich>
                  <a:bodyPr/>
                  <a:lstStyle/>
                  <a:p>
                    <a:fld id="{35F3595C-C814-408B-A1C7-B67710E64908}" type="VALUE">
                      <a:rPr lang="en-US">
                        <a:solidFill>
                          <a:sysClr val="windowText" lastClr="000000"/>
                        </a:solidFill>
                      </a:rPr>
                      <a:pPr/>
                      <a:t>[VALUE]</a:t>
                    </a:fld>
                    <a:r>
                      <a:rPr lang="en-US">
                        <a:solidFill>
                          <a:sysClr val="windowText" lastClr="000000"/>
                        </a:solidFill>
                      </a:rPr>
                      <a:t>m</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C5D-4B3F-B67F-AC298FC82EEF}"/>
                </c:ext>
              </c:extLst>
            </c:dLbl>
            <c:dLbl>
              <c:idx val="4"/>
              <c:tx>
                <c:rich>
                  <a:bodyPr/>
                  <a:lstStyle/>
                  <a:p>
                    <a:fld id="{322022A0-408C-449F-810F-F94E69E1ADC0}" type="VALUE">
                      <a:rPr lang="en-US"/>
                      <a:pPr/>
                      <a:t>[VALUE]</a:t>
                    </a:fld>
                    <a:r>
                      <a:rPr lang="en-US"/>
                      <a:t>m</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C5D-4B3F-B67F-AC298FC82EEF}"/>
                </c:ext>
              </c:extLst>
            </c:dLbl>
            <c:numFmt formatCode="#,##0.0" sourceLinked="0"/>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2.3'!$C$24:$G$24</c:f>
              <c:strCache>
                <c:ptCount val="5"/>
                <c:pt idx="0">
                  <c:v>England</c:v>
                </c:pt>
                <c:pt idx="1">
                  <c:v>Scotland</c:v>
                </c:pt>
                <c:pt idx="2">
                  <c:v>Wales</c:v>
                </c:pt>
                <c:pt idx="3">
                  <c:v>Northern Ireland</c:v>
                </c:pt>
                <c:pt idx="4">
                  <c:v>UK Total</c:v>
                </c:pt>
              </c:strCache>
            </c:strRef>
          </c:cat>
          <c:val>
            <c:numRef>
              <c:f>'Fig 2.3'!$C$25:$G$25</c:f>
              <c:numCache>
                <c:formatCode>_(* #,##0.00_);_(* \(#,##0.00\);_(* "-"??_);_(@_)</c:formatCode>
                <c:ptCount val="5"/>
                <c:pt idx="0">
                  <c:v>72.558007000000003</c:v>
                </c:pt>
                <c:pt idx="1">
                  <c:v>22.573854000000001</c:v>
                </c:pt>
                <c:pt idx="2">
                  <c:v>8.1402140000000003</c:v>
                </c:pt>
                <c:pt idx="3">
                  <c:v>5.9808070000000004</c:v>
                </c:pt>
                <c:pt idx="4">
                  <c:v>109.252882</c:v>
                </c:pt>
              </c:numCache>
            </c:numRef>
          </c:val>
          <c:extLst>
            <c:ext xmlns:c16="http://schemas.microsoft.com/office/drawing/2014/chart" uri="{C3380CC4-5D6E-409C-BE32-E72D297353CC}">
              <c16:uniqueId val="{00000005-2C5D-4B3F-B67F-AC298FC82EEF}"/>
            </c:ext>
          </c:extLst>
        </c:ser>
        <c:ser>
          <c:idx val="1"/>
          <c:order val="1"/>
          <c:tx>
            <c:strRef>
              <c:f>'Fig 2.3'!$B$26</c:f>
              <c:strCache>
                <c:ptCount val="1"/>
                <c:pt idx="0">
                  <c:v>Renewable Generation (TWh)</c:v>
                </c:pt>
              </c:strCache>
            </c:strRef>
          </c:tx>
          <c:spPr>
            <a:solidFill>
              <a:srgbClr val="A1ABB2"/>
            </a:solidFill>
            <a:ln w="3175">
              <a:solidFill>
                <a:schemeClr val="tx1"/>
              </a:solidFill>
            </a:ln>
            <a:effectLst/>
          </c:spPr>
          <c:invertIfNegative val="0"/>
          <c:dLbls>
            <c:dLbl>
              <c:idx val="0"/>
              <c:tx>
                <c:rich>
                  <a:bodyPr/>
                  <a:lstStyle/>
                  <a:p>
                    <a:fld id="{E8C385E7-8B1F-4373-B340-869C44BD90F7}" type="VALUE">
                      <a:rPr lang="en-US">
                        <a:solidFill>
                          <a:sysClr val="windowText" lastClr="000000"/>
                        </a:solidFill>
                      </a:rPr>
                      <a:pPr/>
                      <a:t>[VALUE]</a:t>
                    </a:fld>
                    <a:r>
                      <a:rPr lang="en-US">
                        <a:solidFill>
                          <a:sysClr val="windowText" lastClr="000000"/>
                        </a:solidFill>
                      </a:rPr>
                      <a:t> TWh</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C5D-4B3F-B67F-AC298FC82EEF}"/>
                </c:ext>
              </c:extLst>
            </c:dLbl>
            <c:dLbl>
              <c:idx val="1"/>
              <c:tx>
                <c:rich>
                  <a:bodyPr/>
                  <a:lstStyle/>
                  <a:p>
                    <a:fld id="{42102D65-96B7-4250-9FE4-573779BF9D07}" type="VALUE">
                      <a:rPr lang="en-US">
                        <a:solidFill>
                          <a:sysClr val="windowText" lastClr="000000"/>
                        </a:solidFill>
                      </a:rPr>
                      <a:pPr/>
                      <a:t>[VALUE]</a:t>
                    </a:fld>
                    <a:r>
                      <a:rPr lang="en-US">
                        <a:solidFill>
                          <a:sysClr val="windowText" lastClr="000000"/>
                        </a:solidFill>
                      </a:rPr>
                      <a:t> TWh</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C5D-4B3F-B67F-AC298FC82EEF}"/>
                </c:ext>
              </c:extLst>
            </c:dLbl>
            <c:dLbl>
              <c:idx val="2"/>
              <c:tx>
                <c:rich>
                  <a:bodyPr/>
                  <a:lstStyle/>
                  <a:p>
                    <a:fld id="{D9818097-0936-4DDC-B971-47792B4E06AD}" type="VALUE">
                      <a:rPr lang="en-US"/>
                      <a:pPr/>
                      <a:t>[VALUE]</a:t>
                    </a:fld>
                    <a:r>
                      <a:rPr lang="en-US"/>
                      <a:t> TWh</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2C5D-4B3F-B67F-AC298FC82EEF}"/>
                </c:ext>
              </c:extLst>
            </c:dLbl>
            <c:dLbl>
              <c:idx val="3"/>
              <c:tx>
                <c:rich>
                  <a:bodyPr/>
                  <a:lstStyle/>
                  <a:p>
                    <a:fld id="{E5043705-3E7B-4162-8017-DC96759203D5}" type="VALUE">
                      <a:rPr lang="en-US"/>
                      <a:pPr/>
                      <a:t>[VALUE]</a:t>
                    </a:fld>
                    <a:r>
                      <a:rPr lang="en-US"/>
                      <a:t> TWh</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C5D-4B3F-B67F-AC298FC82EEF}"/>
                </c:ext>
              </c:extLst>
            </c:dLbl>
            <c:dLbl>
              <c:idx val="4"/>
              <c:tx>
                <c:rich>
                  <a:bodyPr/>
                  <a:lstStyle/>
                  <a:p>
                    <a:fld id="{79CA57FF-9A09-442E-AC8E-175F32B5A0DA}" type="VALUE">
                      <a:rPr lang="en-US">
                        <a:solidFill>
                          <a:sysClr val="windowText" lastClr="000000"/>
                        </a:solidFill>
                      </a:rPr>
                      <a:pPr/>
                      <a:t>[VALUE]</a:t>
                    </a:fld>
                    <a:r>
                      <a:rPr lang="en-US">
                        <a:solidFill>
                          <a:sysClr val="windowText" lastClr="000000"/>
                        </a:solidFill>
                      </a:rPr>
                      <a:t> TWh</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C5D-4B3F-B67F-AC298FC82EEF}"/>
                </c:ext>
              </c:extLst>
            </c:dLbl>
            <c:numFmt formatCode="#,##0.0" sourceLinked="0"/>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2.3'!$C$24:$G$24</c:f>
              <c:strCache>
                <c:ptCount val="5"/>
                <c:pt idx="0">
                  <c:v>England</c:v>
                </c:pt>
                <c:pt idx="1">
                  <c:v>Scotland</c:v>
                </c:pt>
                <c:pt idx="2">
                  <c:v>Wales</c:v>
                </c:pt>
                <c:pt idx="3">
                  <c:v>Northern Ireland</c:v>
                </c:pt>
                <c:pt idx="4">
                  <c:v>UK Total</c:v>
                </c:pt>
              </c:strCache>
            </c:strRef>
          </c:cat>
          <c:val>
            <c:numRef>
              <c:f>'Fig 2.3'!$C$26:$G$26</c:f>
              <c:numCache>
                <c:formatCode>_(* #,##0.00_);_(* \(#,##0.00\);_(* "-"??_);_(@_)</c:formatCode>
                <c:ptCount val="5"/>
                <c:pt idx="0">
                  <c:v>49.86929942111454</c:v>
                </c:pt>
                <c:pt idx="1">
                  <c:v>20.832126818860246</c:v>
                </c:pt>
                <c:pt idx="2">
                  <c:v>5.9884148908798931</c:v>
                </c:pt>
                <c:pt idx="3">
                  <c:v>3.6590852738091288</c:v>
                </c:pt>
                <c:pt idx="4">
                  <c:v>80.348926404663828</c:v>
                </c:pt>
              </c:numCache>
            </c:numRef>
          </c:val>
          <c:extLst>
            <c:ext xmlns:c16="http://schemas.microsoft.com/office/drawing/2014/chart" uri="{C3380CC4-5D6E-409C-BE32-E72D297353CC}">
              <c16:uniqueId val="{0000000B-2C5D-4B3F-B67F-AC298FC82EEF}"/>
            </c:ext>
          </c:extLst>
        </c:ser>
        <c:dLbls>
          <c:dLblPos val="outEnd"/>
          <c:showLegendKey val="0"/>
          <c:showVal val="1"/>
          <c:showCatName val="0"/>
          <c:showSerName val="0"/>
          <c:showPercent val="0"/>
          <c:showBubbleSize val="0"/>
        </c:dLbls>
        <c:gapWidth val="50"/>
        <c:axId val="1067581784"/>
        <c:axId val="1067573912"/>
      </c:barChart>
      <c:catAx>
        <c:axId val="1067581784"/>
        <c:scaling>
          <c:orientation val="maxMin"/>
        </c:scaling>
        <c:delete val="0"/>
        <c:axPos val="l"/>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067573912"/>
        <c:crosses val="autoZero"/>
        <c:auto val="1"/>
        <c:lblAlgn val="ctr"/>
        <c:lblOffset val="100"/>
        <c:noMultiLvlLbl val="0"/>
      </c:catAx>
      <c:valAx>
        <c:axId val="1067573912"/>
        <c:scaling>
          <c:orientation val="minMax"/>
        </c:scaling>
        <c:delete val="0"/>
        <c:axPos val="b"/>
        <c:majorGridlines>
          <c:spPr>
            <a:ln w="9525" cap="flat" cmpd="sng" algn="ctr">
              <a:solidFill>
                <a:schemeClr val="bg1">
                  <a:lumMod val="65000"/>
                </a:schemeClr>
              </a:solidFill>
              <a:prstDash val="dash"/>
              <a:round/>
            </a:ln>
            <a:effectLst/>
          </c:spPr>
        </c:majorGridlines>
        <c:numFmt formatCode="#,##0" sourceLinked="0"/>
        <c:majorTickMark val="out"/>
        <c:minorTickMark val="none"/>
        <c:tickLblPos val="high"/>
        <c:spPr>
          <a:noFill/>
          <a:ln w="6350">
            <a:solidFill>
              <a:srgbClr val="7F7F7F"/>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067581784"/>
        <c:crosses val="max"/>
        <c:crossBetween val="between"/>
      </c:valAx>
      <c:spPr>
        <a:noFill/>
        <a:ln>
          <a:noFill/>
        </a:ln>
        <a:effectLst/>
      </c:spPr>
    </c:plotArea>
    <c:legend>
      <c:legendPos val="b"/>
      <c:layout>
        <c:manualLayout>
          <c:xMode val="edge"/>
          <c:yMode val="edge"/>
          <c:x val="0.21359932620362754"/>
          <c:y val="0.8818281925285657"/>
          <c:w val="0.67023086666405507"/>
          <c:h val="0.110119787658121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028009434190604E-2"/>
          <c:y val="6.7138293037445285E-2"/>
          <c:w val="0.9067762122854246"/>
          <c:h val="0.83609932620728888"/>
        </c:manualLayout>
      </c:layout>
      <c:barChart>
        <c:barDir val="col"/>
        <c:grouping val="clustered"/>
        <c:varyColors val="0"/>
        <c:ser>
          <c:idx val="3"/>
          <c:order val="0"/>
          <c:tx>
            <c:strRef>
              <c:f>'Fig 6.5'!$C$31</c:f>
              <c:strCache>
                <c:ptCount val="1"/>
                <c:pt idx="0">
                  <c:v>Capacity change (MW)</c:v>
                </c:pt>
              </c:strCache>
            </c:strRef>
          </c:tx>
          <c:spPr>
            <a:solidFill>
              <a:srgbClr val="45286F"/>
            </a:soli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6.5'!$B$32:$B$38</c:f>
              <c:strCache>
                <c:ptCount val="7"/>
                <c:pt idx="0">
                  <c:v>Fuelled</c:v>
                </c:pt>
                <c:pt idx="1">
                  <c:v>Hydro</c:v>
                </c:pt>
                <c:pt idx="2">
                  <c:v>Landfill gas</c:v>
                </c:pt>
                <c:pt idx="3">
                  <c:v>Offshore wind</c:v>
                </c:pt>
                <c:pt idx="4">
                  <c:v>Onshore wind</c:v>
                </c:pt>
                <c:pt idx="5">
                  <c:v>Sewage gas</c:v>
                </c:pt>
                <c:pt idx="6">
                  <c:v>Solar PV</c:v>
                </c:pt>
              </c:strCache>
            </c:strRef>
          </c:cat>
          <c:val>
            <c:numRef>
              <c:f>'Fig 6.5'!$C$32:$C$38</c:f>
              <c:numCache>
                <c:formatCode>0.0</c:formatCode>
                <c:ptCount val="7"/>
                <c:pt idx="0">
                  <c:v>-33.74854267894807</c:v>
                </c:pt>
                <c:pt idx="1">
                  <c:v>-0.76425000000006094</c:v>
                </c:pt>
                <c:pt idx="2">
                  <c:v>-7.307999999999879</c:v>
                </c:pt>
                <c:pt idx="3">
                  <c:v>-3.8000000000001819</c:v>
                </c:pt>
                <c:pt idx="4">
                  <c:v>2.6240000000016153</c:v>
                </c:pt>
                <c:pt idx="5">
                  <c:v>-0.44999999999998863</c:v>
                </c:pt>
                <c:pt idx="6">
                  <c:v>0.23988000000008469</c:v>
                </c:pt>
              </c:numCache>
            </c:numRef>
          </c:val>
          <c:extLst>
            <c:ext xmlns:c16="http://schemas.microsoft.com/office/drawing/2014/chart" uri="{C3380CC4-5D6E-409C-BE32-E72D297353CC}">
              <c16:uniqueId val="{00000002-61E2-4702-9A8D-A464C71E6496}"/>
            </c:ext>
          </c:extLst>
        </c:ser>
        <c:ser>
          <c:idx val="1"/>
          <c:order val="1"/>
          <c:tx>
            <c:strRef>
              <c:f>'Fig 6.5'!$D$31</c:f>
              <c:strCache>
                <c:ptCount val="1"/>
                <c:pt idx="0">
                  <c:v>Stations change</c:v>
                </c:pt>
              </c:strCache>
            </c:strRef>
          </c:tx>
          <c:spPr>
            <a:solidFill>
              <a:srgbClr val="A1ABB2"/>
            </a:soli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6.5'!$B$32:$B$38</c:f>
              <c:strCache>
                <c:ptCount val="7"/>
                <c:pt idx="0">
                  <c:v>Fuelled</c:v>
                </c:pt>
                <c:pt idx="1">
                  <c:v>Hydro</c:v>
                </c:pt>
                <c:pt idx="2">
                  <c:v>Landfill gas</c:v>
                </c:pt>
                <c:pt idx="3">
                  <c:v>Offshore wind</c:v>
                </c:pt>
                <c:pt idx="4">
                  <c:v>Onshore wind</c:v>
                </c:pt>
                <c:pt idx="5">
                  <c:v>Sewage gas</c:v>
                </c:pt>
                <c:pt idx="6">
                  <c:v>Solar PV</c:v>
                </c:pt>
              </c:strCache>
            </c:strRef>
          </c:cat>
          <c:val>
            <c:numRef>
              <c:f>'Fig 6.5'!$D$32:$D$38</c:f>
              <c:numCache>
                <c:formatCode>General</c:formatCode>
                <c:ptCount val="7"/>
                <c:pt idx="0">
                  <c:v>12</c:v>
                </c:pt>
                <c:pt idx="1">
                  <c:v>-2</c:v>
                </c:pt>
                <c:pt idx="2">
                  <c:v>-7</c:v>
                </c:pt>
                <c:pt idx="3">
                  <c:v>-2</c:v>
                </c:pt>
                <c:pt idx="4">
                  <c:v>9</c:v>
                </c:pt>
                <c:pt idx="5">
                  <c:v>-1</c:v>
                </c:pt>
                <c:pt idx="6">
                  <c:v>8</c:v>
                </c:pt>
              </c:numCache>
            </c:numRef>
          </c:val>
          <c:extLst>
            <c:ext xmlns:c16="http://schemas.microsoft.com/office/drawing/2014/chart" uri="{C3380CC4-5D6E-409C-BE32-E72D297353CC}">
              <c16:uniqueId val="{00000003-61E2-4702-9A8D-A464C71E6496}"/>
            </c:ext>
          </c:extLst>
        </c:ser>
        <c:dLbls>
          <c:dLblPos val="outEnd"/>
          <c:showLegendKey val="0"/>
          <c:showVal val="1"/>
          <c:showCatName val="0"/>
          <c:showSerName val="0"/>
          <c:showPercent val="0"/>
          <c:showBubbleSize val="0"/>
        </c:dLbls>
        <c:gapWidth val="50"/>
        <c:axId val="330596536"/>
        <c:axId val="330604736"/>
      </c:barChart>
      <c:valAx>
        <c:axId val="330604736"/>
        <c:scaling>
          <c:orientation val="minMax"/>
          <c:max val="20"/>
          <c:min val="-40"/>
        </c:scaling>
        <c:delete val="0"/>
        <c:axPos val="r"/>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a:t>Change in Capacity/Number</a:t>
                </a:r>
                <a:r>
                  <a:rPr lang="en-GB" sz="1000" baseline="0"/>
                  <a:t> of stations</a:t>
                </a:r>
                <a:endParaRPr lang="en-GB" sz="1000"/>
              </a:p>
            </c:rich>
          </c:tx>
          <c:layout>
            <c:manualLayout>
              <c:xMode val="edge"/>
              <c:yMode val="edge"/>
              <c:x val="0.96706513123869631"/>
              <c:y val="0.103298009146236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596536"/>
        <c:crosses val="max"/>
        <c:crossBetween val="between"/>
      </c:valAx>
      <c:catAx>
        <c:axId val="330596536"/>
        <c:scaling>
          <c:orientation val="minMax"/>
        </c:scaling>
        <c:delete val="0"/>
        <c:axPos val="b"/>
        <c:numFmt formatCode="General" sourceLinked="1"/>
        <c:majorTickMark val="out"/>
        <c:minorTickMark val="none"/>
        <c:tickLblPos val="high"/>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0604736"/>
        <c:crosses val="autoZero"/>
        <c:auto val="1"/>
        <c:lblAlgn val="ctr"/>
        <c:lblOffset val="100"/>
        <c:noMultiLvlLbl val="0"/>
      </c:catAx>
      <c:spPr>
        <a:noFill/>
        <a:ln>
          <a:noFill/>
        </a:ln>
        <a:effectLst/>
      </c:spPr>
    </c:plotArea>
    <c:legend>
      <c:legendPos val="b"/>
      <c:layout>
        <c:manualLayout>
          <c:xMode val="edge"/>
          <c:yMode val="edge"/>
          <c:x val="0.298472263450551"/>
          <c:y val="0.93700099714609908"/>
          <c:w val="0.403055473098898"/>
          <c:h val="6.299900285390090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c) Fuelled</a:t>
            </a:r>
          </a:p>
        </c:rich>
      </c:tx>
      <c:layout>
        <c:manualLayout>
          <c:xMode val="edge"/>
          <c:yMode val="edge"/>
          <c:x val="0.44463713120197329"/>
          <c:y val="3.2616183200148336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62279629096004"/>
          <c:y val="7.2902340113297465E-2"/>
          <c:w val="0.86851765217187826"/>
          <c:h val="0.58703895980938259"/>
        </c:manualLayout>
      </c:layout>
      <c:barChart>
        <c:barDir val="col"/>
        <c:grouping val="stacked"/>
        <c:varyColors val="0"/>
        <c:ser>
          <c:idx val="0"/>
          <c:order val="0"/>
          <c:tx>
            <c:strRef>
              <c:f>'Fig 2.4'!$C$40</c:f>
              <c:strCache>
                <c:ptCount val="1"/>
                <c:pt idx="0">
                  <c:v>Fuelled</c:v>
                </c:pt>
              </c:strCache>
            </c:strRef>
          </c:tx>
          <c:spPr>
            <a:solidFill>
              <a:srgbClr val="91AE3C"/>
            </a:solidFill>
            <a:ln w="3175">
              <a:solidFill>
                <a:schemeClr val="tx1"/>
              </a:solidFill>
            </a:ln>
            <a:effectLst/>
          </c:spPr>
          <c:invertIfNegative val="0"/>
          <c:dLbls>
            <c:dLbl>
              <c:idx val="0"/>
              <c:layout>
                <c:manualLayout>
                  <c:x val="0"/>
                  <c:y val="-0.100153333333333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12-4452-8BAB-50AFEA06701E}"/>
                </c:ext>
              </c:extLst>
            </c:dLbl>
            <c:dLbl>
              <c:idx val="1"/>
              <c:layout>
                <c:manualLayout>
                  <c:x val="-1.2257175718203763E-3"/>
                  <c:y val="3.76555306348191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12-4452-8BAB-50AFEA06701E}"/>
                </c:ext>
              </c:extLst>
            </c:dLbl>
            <c:dLbl>
              <c:idx val="2"/>
              <c:layout>
                <c:manualLayout>
                  <c:x val="2.9427161392534172E-17"/>
                  <c:y val="-6.1961116349962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12-4452-8BAB-50AFEA06701E}"/>
                </c:ext>
              </c:extLst>
            </c:dLbl>
            <c:dLbl>
              <c:idx val="3"/>
              <c:layout>
                <c:manualLayout>
                  <c:x val="0"/>
                  <c:y val="-6.3022314234666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12-4452-8BAB-50AFEA06701E}"/>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2.4'!$C$41:$C$54</c:f>
              <c:numCache>
                <c:formatCode>_-* #,##0_-;\-* #,##0_-;_-* "-"??_-;_-@_-</c:formatCode>
                <c:ptCount val="14"/>
                <c:pt idx="0">
                  <c:v>3037139</c:v>
                </c:pt>
                <c:pt idx="1">
                  <c:v>3881605</c:v>
                </c:pt>
                <c:pt idx="2">
                  <c:v>3850164</c:v>
                </c:pt>
                <c:pt idx="3">
                  <c:v>4850569</c:v>
                </c:pt>
                <c:pt idx="4">
                  <c:v>6073865</c:v>
                </c:pt>
                <c:pt idx="5">
                  <c:v>8773687</c:v>
                </c:pt>
                <c:pt idx="6">
                  <c:v>11496668</c:v>
                </c:pt>
                <c:pt idx="7">
                  <c:v>17170493</c:v>
                </c:pt>
                <c:pt idx="8">
                  <c:v>21580141</c:v>
                </c:pt>
                <c:pt idx="9">
                  <c:v>20015147</c:v>
                </c:pt>
                <c:pt idx="10">
                  <c:v>17584758</c:v>
                </c:pt>
                <c:pt idx="11">
                  <c:v>20753886</c:v>
                </c:pt>
                <c:pt idx="12">
                  <c:v>21912500</c:v>
                </c:pt>
                <c:pt idx="13">
                  <c:v>21480902</c:v>
                </c:pt>
              </c:numCache>
            </c:numRef>
          </c:val>
          <c:extLst>
            <c:ext xmlns:c16="http://schemas.microsoft.com/office/drawing/2014/chart" uri="{C3380CC4-5D6E-409C-BE32-E72D297353CC}">
              <c16:uniqueId val="{00000000-8D12-4452-8BAB-50AFEA06701E}"/>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ROCs Issued (Millions)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f) Hydro</a:t>
            </a:r>
          </a:p>
        </c:rich>
      </c:tx>
      <c:layout>
        <c:manualLayout>
          <c:xMode val="edge"/>
          <c:yMode val="edge"/>
          <c:x val="0.44728747817028713"/>
          <c:y val="3.9116732030118287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62279629096004"/>
          <c:y val="7.2902340113297465E-2"/>
          <c:w val="0.86851765217187826"/>
          <c:h val="0.58703895980938259"/>
        </c:manualLayout>
      </c:layout>
      <c:barChart>
        <c:barDir val="col"/>
        <c:grouping val="stacked"/>
        <c:varyColors val="0"/>
        <c:ser>
          <c:idx val="0"/>
          <c:order val="0"/>
          <c:tx>
            <c:strRef>
              <c:f>'Fig 2.4'!$D$40</c:f>
              <c:strCache>
                <c:ptCount val="1"/>
                <c:pt idx="0">
                  <c:v>Hydro</c:v>
                </c:pt>
              </c:strCache>
            </c:strRef>
          </c:tx>
          <c:spPr>
            <a:solidFill>
              <a:srgbClr val="91AE3C"/>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2.4'!$D$41:$D$54</c:f>
              <c:numCache>
                <c:formatCode>_-* #,##0_-;\-* #,##0_-;_-* "-"??_-;_-@_-</c:formatCode>
                <c:ptCount val="14"/>
                <c:pt idx="0">
                  <c:v>2443053</c:v>
                </c:pt>
                <c:pt idx="1">
                  <c:v>2305335</c:v>
                </c:pt>
                <c:pt idx="2">
                  <c:v>2125714</c:v>
                </c:pt>
                <c:pt idx="3">
                  <c:v>1857531</c:v>
                </c:pt>
                <c:pt idx="4">
                  <c:v>2721629</c:v>
                </c:pt>
                <c:pt idx="5">
                  <c:v>2207458</c:v>
                </c:pt>
                <c:pt idx="6">
                  <c:v>2568740</c:v>
                </c:pt>
                <c:pt idx="7">
                  <c:v>2560632</c:v>
                </c:pt>
                <c:pt idx="8">
                  <c:v>2796844</c:v>
                </c:pt>
                <c:pt idx="9">
                  <c:v>2248243</c:v>
                </c:pt>
                <c:pt idx="10">
                  <c:v>2363996</c:v>
                </c:pt>
                <c:pt idx="11">
                  <c:v>2381815</c:v>
                </c:pt>
                <c:pt idx="12">
                  <c:v>2657993</c:v>
                </c:pt>
                <c:pt idx="13">
                  <c:v>2610584</c:v>
                </c:pt>
              </c:numCache>
            </c:numRef>
          </c:val>
          <c:extLst>
            <c:ext xmlns:c16="http://schemas.microsoft.com/office/drawing/2014/chart" uri="{C3380CC4-5D6E-409C-BE32-E72D297353CC}">
              <c16:uniqueId val="{00000004-B4E7-4C0E-8ABA-60AA10ADBBC5}"/>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ROCs Issued (Millions)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majorUnit val="1000000"/>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200" b="0"/>
              <a:t>e) Landfill gas</a:t>
            </a:r>
          </a:p>
        </c:rich>
      </c:tx>
      <c:layout>
        <c:manualLayout>
          <c:xMode val="edge"/>
          <c:yMode val="edge"/>
          <c:x val="0.41115250424205446"/>
          <c:y val="1.5595567722228158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45286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86E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09DC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91AE3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51C1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C33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1ABB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62279629096004"/>
          <c:y val="7.2902340113297465E-2"/>
          <c:w val="0.86851765217187826"/>
          <c:h val="0.58703895980938259"/>
        </c:manualLayout>
      </c:layout>
      <c:barChart>
        <c:barDir val="col"/>
        <c:grouping val="stacked"/>
        <c:varyColors val="0"/>
        <c:ser>
          <c:idx val="0"/>
          <c:order val="0"/>
          <c:tx>
            <c:strRef>
              <c:f>'Fig 2.4'!$E$40</c:f>
              <c:strCache>
                <c:ptCount val="1"/>
                <c:pt idx="0">
                  <c:v>Landfill gas</c:v>
                </c:pt>
              </c:strCache>
            </c:strRef>
          </c:tx>
          <c:spPr>
            <a:solidFill>
              <a:srgbClr val="91AE3C"/>
            </a:solidFill>
            <a:ln w="3175">
              <a:solidFill>
                <a:schemeClr val="tx1"/>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2.4'!$B$41:$B$54</c:f>
              <c:strCache>
                <c:ptCount val="14"/>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strCache>
            </c:strRef>
          </c:cat>
          <c:val>
            <c:numRef>
              <c:f>'Fig 2.4'!$E$41:$E$54</c:f>
              <c:numCache>
                <c:formatCode>_-* #,##0_-;\-* #,##0_-;_-* "-"??_-;_-@_-</c:formatCode>
                <c:ptCount val="14"/>
                <c:pt idx="0">
                  <c:v>4553288</c:v>
                </c:pt>
                <c:pt idx="1">
                  <c:v>4703307</c:v>
                </c:pt>
                <c:pt idx="2">
                  <c:v>4934223</c:v>
                </c:pt>
                <c:pt idx="3">
                  <c:v>4996378</c:v>
                </c:pt>
                <c:pt idx="4">
                  <c:v>5017120</c:v>
                </c:pt>
                <c:pt idx="5">
                  <c:v>4944666</c:v>
                </c:pt>
                <c:pt idx="6">
                  <c:v>4818880</c:v>
                </c:pt>
                <c:pt idx="7">
                  <c:v>4661678</c:v>
                </c:pt>
                <c:pt idx="8">
                  <c:v>4379478</c:v>
                </c:pt>
                <c:pt idx="9">
                  <c:v>4021131</c:v>
                </c:pt>
                <c:pt idx="10">
                  <c:v>3633155</c:v>
                </c:pt>
                <c:pt idx="11">
                  <c:v>3325824</c:v>
                </c:pt>
                <c:pt idx="12">
                  <c:v>3082557</c:v>
                </c:pt>
                <c:pt idx="13">
                  <c:v>2932496</c:v>
                </c:pt>
              </c:numCache>
            </c:numRef>
          </c:val>
          <c:extLst>
            <c:ext xmlns:c16="http://schemas.microsoft.com/office/drawing/2014/chart" uri="{C3380CC4-5D6E-409C-BE32-E72D297353CC}">
              <c16:uniqueId val="{00000000-162C-4AEF-BF2F-9CC523FD12D1}"/>
            </c:ext>
          </c:extLst>
        </c:ser>
        <c:dLbls>
          <c:showLegendKey val="0"/>
          <c:showVal val="0"/>
          <c:showCatName val="0"/>
          <c:showSerName val="0"/>
          <c:showPercent val="0"/>
          <c:showBubbleSize val="0"/>
        </c:dLbls>
        <c:gapWidth val="50"/>
        <c:overlap val="100"/>
        <c:axId val="1204061552"/>
        <c:axId val="1204064504"/>
      </c:barChart>
      <c:catAx>
        <c:axId val="120406155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4504"/>
        <c:crosses val="autoZero"/>
        <c:auto val="1"/>
        <c:lblAlgn val="ctr"/>
        <c:lblOffset val="100"/>
        <c:noMultiLvlLbl val="0"/>
      </c:catAx>
      <c:valAx>
        <c:axId val="1204064504"/>
        <c:scaling>
          <c:orientation val="minMax"/>
        </c:scaling>
        <c:delete val="0"/>
        <c:axPos val="l"/>
        <c:majorGridlines>
          <c:spPr>
            <a:ln w="6350" cap="flat" cmpd="sng" algn="ctr">
              <a:solidFill>
                <a:srgbClr val="A1ABB2"/>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t>ROCs</a:t>
                </a:r>
                <a:r>
                  <a:rPr lang="en-GB" sz="1000" b="0" baseline="0"/>
                  <a:t> Issued (Millions)</a:t>
                </a:r>
                <a:endParaRPr lang="en-GB" sz="1000" b="0"/>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prstDash val="soli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04061552"/>
        <c:crosses val="autoZero"/>
        <c:crossBetween val="between"/>
        <c:majorUnit val="1000000"/>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1">
          <a:solidFill>
            <a:sysClr val="windowText" lastClr="000000"/>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image" Target="../media/image2.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2.png"/><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image" Target="../media/image2.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image" Target="../media/image2.png"/><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2" Type="http://schemas.openxmlformats.org/officeDocument/2006/relationships/chart" Target="../charts/chart49.xml"/><Relationship Id="rId1" Type="http://schemas.openxmlformats.org/officeDocument/2006/relationships/image" Target="../media/image2.png"/><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image" Target="../media/image2.pn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1931</xdr:colOff>
      <xdr:row>0</xdr:row>
      <xdr:rowOff>0</xdr:rowOff>
    </xdr:from>
    <xdr:to>
      <xdr:col>3</xdr:col>
      <xdr:colOff>521252</xdr:colOff>
      <xdr:row>3</xdr:row>
      <xdr:rowOff>154032</xdr:rowOff>
    </xdr:to>
    <xdr:pic>
      <xdr:nvPicPr>
        <xdr:cNvPr id="3" name="Picture 2" descr="image of the Ofgem logo" title="Ofgem logo">
          <a:extLst>
            <a:ext uri="{FF2B5EF4-FFF2-40B4-BE49-F238E27FC236}">
              <a16:creationId xmlns:a16="http://schemas.microsoft.com/office/drawing/2014/main" id="{4C4AB223-CB0C-4DFA-BF07-8768AB1A2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1" y="0"/>
          <a:ext cx="3114953" cy="7006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7468F43F-7BA9-4F2A-B72C-2A0C378737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8</xdr:row>
      <xdr:rowOff>0</xdr:rowOff>
    </xdr:from>
    <xdr:to>
      <xdr:col>5</xdr:col>
      <xdr:colOff>161925</xdr:colOff>
      <xdr:row>26</xdr:row>
      <xdr:rowOff>76200</xdr:rowOff>
    </xdr:to>
    <xdr:graphicFrame macro="">
      <xdr:nvGraphicFramePr>
        <xdr:cNvPr id="3" name="Chart 2" descr="A pie chart showing the type of feedstocks used in anaerobic digestion stations, by percentage of  total volume burnt. &#10;&#10;Data table is located at B29 to D38">
          <a:extLst>
            <a:ext uri="{FF2B5EF4-FFF2-40B4-BE49-F238E27FC236}">
              <a16:creationId xmlns:a16="http://schemas.microsoft.com/office/drawing/2014/main" id="{E8CF0FF2-226F-44CB-B2CC-64CCE87F6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2212457</xdr:colOff>
      <xdr:row>3</xdr:row>
      <xdr:rowOff>28660</xdr:rowOff>
    </xdr:to>
    <xdr:pic>
      <xdr:nvPicPr>
        <xdr:cNvPr id="2" name="Picture 1" descr="image of the Ofgem logo" title="Ofgem logo">
          <a:extLst>
            <a:ext uri="{FF2B5EF4-FFF2-40B4-BE49-F238E27FC236}">
              <a16:creationId xmlns:a16="http://schemas.microsoft.com/office/drawing/2014/main" id="{4D83A47B-D025-40FC-8426-B3D76C0E2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76199</xdr:colOff>
      <xdr:row>8</xdr:row>
      <xdr:rowOff>60323</xdr:rowOff>
    </xdr:from>
    <xdr:to>
      <xdr:col>5</xdr:col>
      <xdr:colOff>352425</xdr:colOff>
      <xdr:row>26</xdr:row>
      <xdr:rowOff>104774</xdr:rowOff>
    </xdr:to>
    <xdr:graphicFrame macro="">
      <xdr:nvGraphicFramePr>
        <xdr:cNvPr id="3" name="Chart 2" descr="A pie chart showing the type of feedstocks used in bioliquid stations, by percentage of total litres burnt.&#10;&#10;Data table is located at B28 to D35">
          <a:extLst>
            <a:ext uri="{FF2B5EF4-FFF2-40B4-BE49-F238E27FC236}">
              <a16:creationId xmlns:a16="http://schemas.microsoft.com/office/drawing/2014/main" id="{C37659A1-89B6-49B5-8D47-52238C133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590032</xdr:colOff>
      <xdr:row>3</xdr:row>
      <xdr:rowOff>28660</xdr:rowOff>
    </xdr:to>
    <xdr:pic>
      <xdr:nvPicPr>
        <xdr:cNvPr id="2" name="Picture 1" descr="image of the Ofgem logo" title="Ofgem logo">
          <a:extLst>
            <a:ext uri="{FF2B5EF4-FFF2-40B4-BE49-F238E27FC236}">
              <a16:creationId xmlns:a16="http://schemas.microsoft.com/office/drawing/2014/main" id="{8B8DACDF-BAC7-42AE-8111-F0535E27C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8</xdr:row>
      <xdr:rowOff>0</xdr:rowOff>
    </xdr:from>
    <xdr:to>
      <xdr:col>6</xdr:col>
      <xdr:colOff>140970</xdr:colOff>
      <xdr:row>28</xdr:row>
      <xdr:rowOff>19050</xdr:rowOff>
    </xdr:to>
    <xdr:graphicFrame macro="">
      <xdr:nvGraphicFramePr>
        <xdr:cNvPr id="4" name="Chart 3" descr="A pie chart showing the type of solid biomass used in direct combustion stations, by percentage of total tonnage burnt.&#10;&#10;Data table is located at B30 to D39">
          <a:extLst>
            <a:ext uri="{FF2B5EF4-FFF2-40B4-BE49-F238E27FC236}">
              <a16:creationId xmlns:a16="http://schemas.microsoft.com/office/drawing/2014/main" id="{0F48E5AE-DF9F-48A4-BD2E-604ABEDEB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113782</xdr:colOff>
      <xdr:row>3</xdr:row>
      <xdr:rowOff>28660</xdr:rowOff>
    </xdr:to>
    <xdr:pic>
      <xdr:nvPicPr>
        <xdr:cNvPr id="3" name="Picture 2" descr="image of the Ofgem logo" title="Ofgem logo">
          <a:extLst>
            <a:ext uri="{FF2B5EF4-FFF2-40B4-BE49-F238E27FC236}">
              <a16:creationId xmlns:a16="http://schemas.microsoft.com/office/drawing/2014/main" id="{D5EA603E-0514-483B-B004-5E9273329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8</xdr:row>
      <xdr:rowOff>0</xdr:rowOff>
    </xdr:from>
    <xdr:to>
      <xdr:col>10</xdr:col>
      <xdr:colOff>0</xdr:colOff>
      <xdr:row>28</xdr:row>
      <xdr:rowOff>44450</xdr:rowOff>
    </xdr:to>
    <xdr:graphicFrame macro="">
      <xdr:nvGraphicFramePr>
        <xdr:cNvPr id="4" name="Chart 3" descr="A stacked column chart showing the origin of fuels used for fuelled generations stations during 2020-21. This chart gives the percentage of fuel burnt from 'UK and ROI', 'EU' and 'Overseas (non-EU) for Gasification, AD, Bioliquid and Solid Biomass stations. &#10;&#10;Data table is located at B31 to E35">
          <a:extLst>
            <a:ext uri="{FF2B5EF4-FFF2-40B4-BE49-F238E27FC236}">
              <a16:creationId xmlns:a16="http://schemas.microsoft.com/office/drawing/2014/main" id="{943EA1E8-9B8B-454C-9F3C-BA65E789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31232</xdr:colOff>
      <xdr:row>3</xdr:row>
      <xdr:rowOff>25485</xdr:rowOff>
    </xdr:to>
    <xdr:pic>
      <xdr:nvPicPr>
        <xdr:cNvPr id="2" name="Picture 1" descr="image of the Ofgem logo" title="Ofgem logo">
          <a:extLst>
            <a:ext uri="{FF2B5EF4-FFF2-40B4-BE49-F238E27FC236}">
              <a16:creationId xmlns:a16="http://schemas.microsoft.com/office/drawing/2014/main" id="{7D79F30D-41C7-4773-8BD1-6DE1DD0563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85207</xdr:colOff>
      <xdr:row>3</xdr:row>
      <xdr:rowOff>25485</xdr:rowOff>
    </xdr:to>
    <xdr:pic>
      <xdr:nvPicPr>
        <xdr:cNvPr id="2" name="Picture 1" descr="image of the Ofgem logo" title="Ofgem logo">
          <a:extLst>
            <a:ext uri="{FF2B5EF4-FFF2-40B4-BE49-F238E27FC236}">
              <a16:creationId xmlns:a16="http://schemas.microsoft.com/office/drawing/2014/main" id="{CF65927A-58AD-42A4-8697-8A7BE9319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672582</xdr:colOff>
      <xdr:row>3</xdr:row>
      <xdr:rowOff>28660</xdr:rowOff>
    </xdr:to>
    <xdr:pic>
      <xdr:nvPicPr>
        <xdr:cNvPr id="2" name="Picture 1" descr="image of the Ofgem logo" title="Ofgem logo">
          <a:extLst>
            <a:ext uri="{FF2B5EF4-FFF2-40B4-BE49-F238E27FC236}">
              <a16:creationId xmlns:a16="http://schemas.microsoft.com/office/drawing/2014/main" id="{4F05DD38-B9E1-4715-95F2-01684672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859907</xdr:colOff>
      <xdr:row>3</xdr:row>
      <xdr:rowOff>28660</xdr:rowOff>
    </xdr:to>
    <xdr:pic>
      <xdr:nvPicPr>
        <xdr:cNvPr id="2" name="Picture 1" descr="image of the Ofgem logo" title="Ofgem logo">
          <a:extLst>
            <a:ext uri="{FF2B5EF4-FFF2-40B4-BE49-F238E27FC236}">
              <a16:creationId xmlns:a16="http://schemas.microsoft.com/office/drawing/2014/main" id="{5DD05032-6108-4EB9-9350-DA012A1D7C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69851</xdr:colOff>
      <xdr:row>7</xdr:row>
      <xdr:rowOff>169861</xdr:rowOff>
    </xdr:from>
    <xdr:to>
      <xdr:col>4</xdr:col>
      <xdr:colOff>508000</xdr:colOff>
      <xdr:row>24</xdr:row>
      <xdr:rowOff>130174</xdr:rowOff>
    </xdr:to>
    <xdr:graphicFrame macro="">
      <xdr:nvGraphicFramePr>
        <xdr:cNvPr id="4" name="Chart 3" descr="This chart shows the licensed suppliers with the largest share of the Renewables Obligation, as a percentage of the total supplier ROC obligation. The eight suppliers shown are responsible for more than 72% of the total obligation.&#10;&#10;Data table is located at B27 to D37">
          <a:extLst>
            <a:ext uri="{FF2B5EF4-FFF2-40B4-BE49-F238E27FC236}">
              <a16:creationId xmlns:a16="http://schemas.microsoft.com/office/drawing/2014/main" id="{34B000F7-4DC8-48EC-AA61-624D3BD97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D5BB5FC2-1A7A-40AC-9AE2-84C3D0B7C1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736082</xdr:colOff>
      <xdr:row>3</xdr:row>
      <xdr:rowOff>28660</xdr:rowOff>
    </xdr:to>
    <xdr:pic>
      <xdr:nvPicPr>
        <xdr:cNvPr id="2" name="Picture 1" descr="image of the Ofgem logo" title="Ofgem logo">
          <a:extLst>
            <a:ext uri="{FF2B5EF4-FFF2-40B4-BE49-F238E27FC236}">
              <a16:creationId xmlns:a16="http://schemas.microsoft.com/office/drawing/2014/main" id="{F7F50B59-3048-49C5-9621-72688270A0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EEF12DFC-743D-48E0-A4F9-F569BF564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06CEFD92-04D8-47A0-848A-47D6F56A5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0</xdr:col>
      <xdr:colOff>171449</xdr:colOff>
      <xdr:row>8</xdr:row>
      <xdr:rowOff>0</xdr:rowOff>
    </xdr:from>
    <xdr:to>
      <xdr:col>7</xdr:col>
      <xdr:colOff>152400</xdr:colOff>
      <xdr:row>24</xdr:row>
      <xdr:rowOff>172720</xdr:rowOff>
    </xdr:to>
    <xdr:graphicFrame macro="">
      <xdr:nvGraphicFramePr>
        <xdr:cNvPr id="3" name="Chart 2" descr="This chart shows the number of banked ROCs redeemed and ROCs issued but not presented in each obligation period since 2007-08. &#10;&#10;Data table is located at B27 to D41">
          <a:extLst>
            <a:ext uri="{FF2B5EF4-FFF2-40B4-BE49-F238E27FC236}">
              <a16:creationId xmlns:a16="http://schemas.microsoft.com/office/drawing/2014/main" id="{542C43F5-0A09-42DB-BD43-BF84BDA31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456682</xdr:colOff>
      <xdr:row>3</xdr:row>
      <xdr:rowOff>25485</xdr:rowOff>
    </xdr:to>
    <xdr:pic>
      <xdr:nvPicPr>
        <xdr:cNvPr id="2" name="Picture 1" descr="image of the Ofgem logo" title="Ofgem logo">
          <a:extLst>
            <a:ext uri="{FF2B5EF4-FFF2-40B4-BE49-F238E27FC236}">
              <a16:creationId xmlns:a16="http://schemas.microsoft.com/office/drawing/2014/main" id="{46FB33A2-62DD-4174-8DC3-26342FD3A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6BB52083-4945-486C-8916-924AF457AE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8</xdr:row>
      <xdr:rowOff>3174</xdr:rowOff>
    </xdr:from>
    <xdr:to>
      <xdr:col>6</xdr:col>
      <xdr:colOff>173355</xdr:colOff>
      <xdr:row>24</xdr:row>
      <xdr:rowOff>171450</xdr:rowOff>
    </xdr:to>
    <xdr:graphicFrame macro="">
      <xdr:nvGraphicFramePr>
        <xdr:cNvPr id="4" name="Chart 3" descr="This chart shows the ROCs submitted and payments made (expressed as a number of ROCs)towards the UK obligation since 2008-09. ROC submissions make up the largest contribution towards the obligation in all years. &#10;&#10;Data table is located at B27 to D40">
          <a:extLst>
            <a:ext uri="{FF2B5EF4-FFF2-40B4-BE49-F238E27FC236}">
              <a16:creationId xmlns:a16="http://schemas.microsoft.com/office/drawing/2014/main" id="{126B8AD3-5736-416D-AC6C-2580280EF4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818632</xdr:colOff>
      <xdr:row>3</xdr:row>
      <xdr:rowOff>28660</xdr:rowOff>
    </xdr:to>
    <xdr:pic>
      <xdr:nvPicPr>
        <xdr:cNvPr id="2" name="Picture 1" descr="image of the Ofgem logo" title="Ofgem logo">
          <a:extLst>
            <a:ext uri="{FF2B5EF4-FFF2-40B4-BE49-F238E27FC236}">
              <a16:creationId xmlns:a16="http://schemas.microsoft.com/office/drawing/2014/main" id="{1BD43070-16AB-497A-BB44-AFC107F86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9C84BE54-0F43-408F-8CE0-349FC3502F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8</xdr:row>
      <xdr:rowOff>0</xdr:rowOff>
    </xdr:from>
    <xdr:to>
      <xdr:col>6</xdr:col>
      <xdr:colOff>373380</xdr:colOff>
      <xdr:row>26</xdr:row>
      <xdr:rowOff>66675</xdr:rowOff>
    </xdr:to>
    <xdr:graphicFrame macro="">
      <xdr:nvGraphicFramePr>
        <xdr:cNvPr id="4" name="Chart 3" descr="This line chart shows the change in the RO scheme value since 2002-03. The scheme value grew every year before falling for the first time in 2020-21. &#10;&#10;Data table is located at B28 to C47">
          <a:extLst>
            <a:ext uri="{FF2B5EF4-FFF2-40B4-BE49-F238E27FC236}">
              <a16:creationId xmlns:a16="http://schemas.microsoft.com/office/drawing/2014/main" id="{029A87AD-F814-44B8-8502-2FE5461A6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456682</xdr:colOff>
      <xdr:row>3</xdr:row>
      <xdr:rowOff>25485</xdr:rowOff>
    </xdr:to>
    <xdr:pic>
      <xdr:nvPicPr>
        <xdr:cNvPr id="2" name="Picture 1" descr="image of the Ofgem logo" title="Ofgem logo">
          <a:extLst>
            <a:ext uri="{FF2B5EF4-FFF2-40B4-BE49-F238E27FC236}">
              <a16:creationId xmlns:a16="http://schemas.microsoft.com/office/drawing/2014/main" id="{C3249D55-C099-434E-B4E1-2B516573FA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10</xdr:col>
      <xdr:colOff>305569</xdr:colOff>
      <xdr:row>8</xdr:row>
      <xdr:rowOff>74109</xdr:rowOff>
    </xdr:from>
    <xdr:to>
      <xdr:col>15</xdr:col>
      <xdr:colOff>386677</xdr:colOff>
      <xdr:row>25</xdr:row>
      <xdr:rowOff>50152</xdr:rowOff>
    </xdr:to>
    <xdr:graphicFrame macro="">
      <xdr:nvGraphicFramePr>
        <xdr:cNvPr id="6" name="Chart 5" descr="This line chart shows the change in the value of support per MWh for fuelled stations since 2008-09. &#10;&#10;Data table is located at B29 to P37">
          <a:extLst>
            <a:ext uri="{FF2B5EF4-FFF2-40B4-BE49-F238E27FC236}">
              <a16:creationId xmlns:a16="http://schemas.microsoft.com/office/drawing/2014/main" id="{7DDBA3F7-016C-4D9D-AF50-CF40EE633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519545</xdr:colOff>
      <xdr:row>8</xdr:row>
      <xdr:rowOff>69346</xdr:rowOff>
    </xdr:from>
    <xdr:to>
      <xdr:col>22</xdr:col>
      <xdr:colOff>52821</xdr:colOff>
      <xdr:row>25</xdr:row>
      <xdr:rowOff>54914</xdr:rowOff>
    </xdr:to>
    <xdr:graphicFrame macro="">
      <xdr:nvGraphicFramePr>
        <xdr:cNvPr id="8" name="Chart 7" descr="This line chart shows the change in the value of support per MWh for hydro stations since 2008-09. &#10;&#10;Data table is located at B29 to P37">
          <a:extLst>
            <a:ext uri="{FF2B5EF4-FFF2-40B4-BE49-F238E27FC236}">
              <a16:creationId xmlns:a16="http://schemas.microsoft.com/office/drawing/2014/main" id="{F12EB26C-25C2-4F31-B44C-2D2791A86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70332</xdr:colOff>
      <xdr:row>8</xdr:row>
      <xdr:rowOff>64584</xdr:rowOff>
    </xdr:from>
    <xdr:to>
      <xdr:col>35</xdr:col>
      <xdr:colOff>296335</xdr:colOff>
      <xdr:row>25</xdr:row>
      <xdr:rowOff>69202</xdr:rowOff>
    </xdr:to>
    <xdr:graphicFrame macro="">
      <xdr:nvGraphicFramePr>
        <xdr:cNvPr id="10" name="Chart 9" descr="This line chart shows the change in the value of support per MWh for landfill gas stations since 2008-09. &#10;&#10;Data table is located at B29 to P37">
          <a:extLst>
            <a:ext uri="{FF2B5EF4-FFF2-40B4-BE49-F238E27FC236}">
              <a16:creationId xmlns:a16="http://schemas.microsoft.com/office/drawing/2014/main" id="{7DDB676E-E164-409E-98D5-E4F57D5A9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34926</xdr:colOff>
      <xdr:row>8</xdr:row>
      <xdr:rowOff>75696</xdr:rowOff>
    </xdr:from>
    <xdr:to>
      <xdr:col>4</xdr:col>
      <xdr:colOff>844551</xdr:colOff>
      <xdr:row>25</xdr:row>
      <xdr:rowOff>51739</xdr:rowOff>
    </xdr:to>
    <xdr:graphicFrame macro="">
      <xdr:nvGraphicFramePr>
        <xdr:cNvPr id="11" name="Chart 10" descr="This line chart shows the change in the value of support per MWh for offshore wind stations since 2008-09. &#10;&#10;Data table is located at B29 to P37">
          <a:extLst>
            <a:ext uri="{FF2B5EF4-FFF2-40B4-BE49-F238E27FC236}">
              <a16:creationId xmlns:a16="http://schemas.microsoft.com/office/drawing/2014/main" id="{69DBDFB4-8FD3-4F51-A5EC-7C4E7ACDA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185689</xdr:colOff>
      <xdr:row>8</xdr:row>
      <xdr:rowOff>74830</xdr:rowOff>
    </xdr:from>
    <xdr:to>
      <xdr:col>27</xdr:col>
      <xdr:colOff>547064</xdr:colOff>
      <xdr:row>25</xdr:row>
      <xdr:rowOff>49430</xdr:rowOff>
    </xdr:to>
    <xdr:graphicFrame macro="">
      <xdr:nvGraphicFramePr>
        <xdr:cNvPr id="12" name="Chart 11" descr="This line chart shows the change in the value of support per MWh for onshore wind stations since 2008-09. &#10;&#10;Data table is located at B29 to P37">
          <a:extLst>
            <a:ext uri="{FF2B5EF4-FFF2-40B4-BE49-F238E27FC236}">
              <a16:creationId xmlns:a16="http://schemas.microsoft.com/office/drawing/2014/main" id="{5804BD71-28D3-4900-B363-CED7C3E4B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426028</xdr:colOff>
      <xdr:row>8</xdr:row>
      <xdr:rowOff>72521</xdr:rowOff>
    </xdr:from>
    <xdr:to>
      <xdr:col>43</xdr:col>
      <xdr:colOff>56862</xdr:colOff>
      <xdr:row>25</xdr:row>
      <xdr:rowOff>54914</xdr:rowOff>
    </xdr:to>
    <xdr:graphicFrame macro="">
      <xdr:nvGraphicFramePr>
        <xdr:cNvPr id="13" name="Chart 12" descr="This line chart shows the change in the value of support per MWh for sewage gas stations since 2008-09. &#10;&#10;Data table is located at B29 to P37">
          <a:extLst>
            <a:ext uri="{FF2B5EF4-FFF2-40B4-BE49-F238E27FC236}">
              <a16:creationId xmlns:a16="http://schemas.microsoft.com/office/drawing/2014/main" id="{33A3BBA1-6822-4D8F-9071-36638458C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94769</xdr:colOff>
      <xdr:row>8</xdr:row>
      <xdr:rowOff>67759</xdr:rowOff>
    </xdr:from>
    <xdr:to>
      <xdr:col>10</xdr:col>
      <xdr:colOff>172701</xdr:colOff>
      <xdr:row>25</xdr:row>
      <xdr:rowOff>56502</xdr:rowOff>
    </xdr:to>
    <xdr:graphicFrame macro="">
      <xdr:nvGraphicFramePr>
        <xdr:cNvPr id="14" name="Chart 13" descr="This line chart shows the change in the value of support per MWh for solar PV stations since 2008-09. &#10;&#10;Data table is located at B29 to P37">
          <a:extLst>
            <a:ext uri="{FF2B5EF4-FFF2-40B4-BE49-F238E27FC236}">
              <a16:creationId xmlns:a16="http://schemas.microsoft.com/office/drawing/2014/main" id="{FECE1F5B-E4FB-4C55-961D-5BB5DBFBF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18532</xdr:colOff>
      <xdr:row>3</xdr:row>
      <xdr:rowOff>25485</xdr:rowOff>
    </xdr:to>
    <xdr:pic>
      <xdr:nvPicPr>
        <xdr:cNvPr id="2" name="Picture 1" descr="image of the Ofgem logo" title="Ofgem logo">
          <a:extLst>
            <a:ext uri="{FF2B5EF4-FFF2-40B4-BE49-F238E27FC236}">
              <a16:creationId xmlns:a16="http://schemas.microsoft.com/office/drawing/2014/main" id="{6796B438-0280-4070-81BF-E1304C4B0E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1402832</xdr:colOff>
      <xdr:row>3</xdr:row>
      <xdr:rowOff>28660</xdr:rowOff>
    </xdr:to>
    <xdr:pic>
      <xdr:nvPicPr>
        <xdr:cNvPr id="2" name="Picture 1" descr="image of the Ofgem logo" title="Ofgem logo">
          <a:extLst>
            <a:ext uri="{FF2B5EF4-FFF2-40B4-BE49-F238E27FC236}">
              <a16:creationId xmlns:a16="http://schemas.microsoft.com/office/drawing/2014/main" id="{EB6B65C4-DAEA-4F5E-AF80-E84B3F383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0</xdr:colOff>
      <xdr:row>8</xdr:row>
      <xdr:rowOff>3174</xdr:rowOff>
    </xdr:from>
    <xdr:to>
      <xdr:col>6</xdr:col>
      <xdr:colOff>104140</xdr:colOff>
      <xdr:row>24</xdr:row>
      <xdr:rowOff>19050</xdr:rowOff>
    </xdr:to>
    <xdr:graphicFrame macro="">
      <xdr:nvGraphicFramePr>
        <xdr:cNvPr id="4" name="Chart 3" descr="This chart shows the total amount of money redistributed to suppliers annually since 2002-03, in millions of pounds.  &#10;&#10;Data table is located at B26 to C45">
          <a:extLst>
            <a:ext uri="{FF2B5EF4-FFF2-40B4-BE49-F238E27FC236}">
              <a16:creationId xmlns:a16="http://schemas.microsoft.com/office/drawing/2014/main" id="{2A82EFA4-A79D-4D00-BEFD-400B4C3CE7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678932</xdr:colOff>
      <xdr:row>3</xdr:row>
      <xdr:rowOff>28660</xdr:rowOff>
    </xdr:to>
    <xdr:pic>
      <xdr:nvPicPr>
        <xdr:cNvPr id="3" name="Picture 2" descr="image of the Ofgem logo" title="Ofgem logo">
          <a:extLst>
            <a:ext uri="{FF2B5EF4-FFF2-40B4-BE49-F238E27FC236}">
              <a16:creationId xmlns:a16="http://schemas.microsoft.com/office/drawing/2014/main" id="{898F9F88-B56C-498A-86C9-91958D2F0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6164</xdr:colOff>
      <xdr:row>8</xdr:row>
      <xdr:rowOff>17930</xdr:rowOff>
    </xdr:from>
    <xdr:to>
      <xdr:col>5</xdr:col>
      <xdr:colOff>739588</xdr:colOff>
      <xdr:row>29</xdr:row>
      <xdr:rowOff>27455</xdr:rowOff>
    </xdr:to>
    <xdr:graphicFrame macro="">
      <xdr:nvGraphicFramePr>
        <xdr:cNvPr id="4" name="Chart 3" descr="This chart shows the breakdown of supplier audit results from 2016-17 to 2020-21, as a percentage of all supplier audits conducted that year. Audit results can have one of four results; Good, Satisfactory, Weak, and Unsatisfactory. &#10;&#10;Data table is located at B44 to G51">
          <a:extLst>
            <a:ext uri="{FF2B5EF4-FFF2-40B4-BE49-F238E27FC236}">
              <a16:creationId xmlns:a16="http://schemas.microsoft.com/office/drawing/2014/main" id="{4C43FEB0-D311-41E6-BD58-353D0980C0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983732</xdr:colOff>
      <xdr:row>3</xdr:row>
      <xdr:rowOff>28660</xdr:rowOff>
    </xdr:to>
    <xdr:pic>
      <xdr:nvPicPr>
        <xdr:cNvPr id="2" name="Picture 1" descr="image of the Ofgem logo" title="Ofgem logo">
          <a:extLst>
            <a:ext uri="{FF2B5EF4-FFF2-40B4-BE49-F238E27FC236}">
              <a16:creationId xmlns:a16="http://schemas.microsoft.com/office/drawing/2014/main" id="{75CCA887-7073-4BF3-909D-C6762DF04D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84134</xdr:colOff>
      <xdr:row>7</xdr:row>
      <xdr:rowOff>169861</xdr:rowOff>
    </xdr:from>
    <xdr:to>
      <xdr:col>3</xdr:col>
      <xdr:colOff>476250</xdr:colOff>
      <xdr:row>25</xdr:row>
      <xdr:rowOff>15875</xdr:rowOff>
    </xdr:to>
    <xdr:graphicFrame macro="">
      <xdr:nvGraphicFramePr>
        <xdr:cNvPr id="3" name="Chart 2" descr="This chart shows the results of targeted audits on RO generators in England. &#10;&#10;Data table is located at B29 to G34">
          <a:extLst>
            <a:ext uri="{FF2B5EF4-FFF2-40B4-BE49-F238E27FC236}">
              <a16:creationId xmlns:a16="http://schemas.microsoft.com/office/drawing/2014/main" id="{443D0282-50CB-420B-BCDA-3BC4FE8A98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714375</xdr:colOff>
      <xdr:row>7</xdr:row>
      <xdr:rowOff>142874</xdr:rowOff>
    </xdr:from>
    <xdr:to>
      <xdr:col>5</xdr:col>
      <xdr:colOff>142875</xdr:colOff>
      <xdr:row>25</xdr:row>
      <xdr:rowOff>3174</xdr:rowOff>
    </xdr:to>
    <xdr:graphicFrame macro="">
      <xdr:nvGraphicFramePr>
        <xdr:cNvPr id="6" name="Chart 5" descr="This chart shows the results of targeted audits on RO generators in Scotland.&#10;&#10;Data table is located at B29 to G34 ">
          <a:extLst>
            <a:ext uri="{FF2B5EF4-FFF2-40B4-BE49-F238E27FC236}">
              <a16:creationId xmlns:a16="http://schemas.microsoft.com/office/drawing/2014/main" id="{8BA7145C-C91A-40B3-8814-4A6AB51C1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244476</xdr:colOff>
      <xdr:row>7</xdr:row>
      <xdr:rowOff>142875</xdr:rowOff>
    </xdr:from>
    <xdr:to>
      <xdr:col>8</xdr:col>
      <xdr:colOff>304800</xdr:colOff>
      <xdr:row>25</xdr:row>
      <xdr:rowOff>47624</xdr:rowOff>
    </xdr:to>
    <xdr:graphicFrame macro="">
      <xdr:nvGraphicFramePr>
        <xdr:cNvPr id="7" name="Chart 6" descr="This chart shows the results of targeted audits on RO generators in Wales. &#10;&#10;Data table is located at B29 to G34">
          <a:extLst>
            <a:ext uri="{FF2B5EF4-FFF2-40B4-BE49-F238E27FC236}">
              <a16:creationId xmlns:a16="http://schemas.microsoft.com/office/drawing/2014/main" id="{52EB58A5-0A33-4357-AEC6-FCAF2D97A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361949</xdr:colOff>
      <xdr:row>7</xdr:row>
      <xdr:rowOff>95251</xdr:rowOff>
    </xdr:from>
    <xdr:to>
      <xdr:col>15</xdr:col>
      <xdr:colOff>161925</xdr:colOff>
      <xdr:row>22</xdr:row>
      <xdr:rowOff>25400</xdr:rowOff>
    </xdr:to>
    <xdr:graphicFrame macro="">
      <xdr:nvGraphicFramePr>
        <xdr:cNvPr id="8" name="Chart 7" descr="This chart shows the results of targeted audits on RO generators in Northern Ireland. &#10;&#10;Data table is located at B29 to G34">
          <a:extLst>
            <a:ext uri="{FF2B5EF4-FFF2-40B4-BE49-F238E27FC236}">
              <a16:creationId xmlns:a16="http://schemas.microsoft.com/office/drawing/2014/main" id="{E545D5BA-0FF4-4E21-8DCC-F375A466B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8</xdr:row>
      <xdr:rowOff>0</xdr:rowOff>
    </xdr:from>
    <xdr:to>
      <xdr:col>21</xdr:col>
      <xdr:colOff>1016001</xdr:colOff>
      <xdr:row>22</xdr:row>
      <xdr:rowOff>114299</xdr:rowOff>
    </xdr:to>
    <xdr:graphicFrame macro="">
      <xdr:nvGraphicFramePr>
        <xdr:cNvPr id="9" name="Chart 8" descr="This chart shows the total results of targeted audits on RO generators in the UK.  &#10;&#10;Data table is located at B29 to G34">
          <a:extLst>
            <a:ext uri="{FF2B5EF4-FFF2-40B4-BE49-F238E27FC236}">
              <a16:creationId xmlns:a16="http://schemas.microsoft.com/office/drawing/2014/main" id="{380551E1-6B17-438C-94AE-86AB2F4C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80E998FE-799C-42A7-A75B-8A99E1AFA6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59623</xdr:colOff>
      <xdr:row>29</xdr:row>
      <xdr:rowOff>107908</xdr:rowOff>
    </xdr:from>
    <xdr:to>
      <xdr:col>5</xdr:col>
      <xdr:colOff>3752</xdr:colOff>
      <xdr:row>48</xdr:row>
      <xdr:rowOff>96997</xdr:rowOff>
    </xdr:to>
    <xdr:graphicFrame macro="">
      <xdr:nvGraphicFramePr>
        <xdr:cNvPr id="6" name="Chart 5" descr="This is a chart shows the ROCs issued in England each year since 2007-08.&#10;&#10;Data table is located at B50 to I64">
          <a:extLst>
            <a:ext uri="{FF2B5EF4-FFF2-40B4-BE49-F238E27FC236}">
              <a16:creationId xmlns:a16="http://schemas.microsoft.com/office/drawing/2014/main" id="{7B42C5E2-8367-4FD4-B274-4CDB488A8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117807</xdr:colOff>
      <xdr:row>29</xdr:row>
      <xdr:rowOff>54429</xdr:rowOff>
    </xdr:from>
    <xdr:to>
      <xdr:col>7</xdr:col>
      <xdr:colOff>1694752</xdr:colOff>
      <xdr:row>48</xdr:row>
      <xdr:rowOff>64589</xdr:rowOff>
    </xdr:to>
    <xdr:graphicFrame macro="">
      <xdr:nvGraphicFramePr>
        <xdr:cNvPr id="7" name="Chart 6" descr="This is a chart shows the ROCs issued in Scotland each year since 2007-08.&#10;&#10;Data table is located at B50 to I64">
          <a:extLst>
            <a:ext uri="{FF2B5EF4-FFF2-40B4-BE49-F238E27FC236}">
              <a16:creationId xmlns:a16="http://schemas.microsoft.com/office/drawing/2014/main" id="{7D395BF9-BDC7-48F1-A854-AE7F9AA55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1785836</xdr:colOff>
      <xdr:row>29</xdr:row>
      <xdr:rowOff>155327</xdr:rowOff>
    </xdr:from>
    <xdr:to>
      <xdr:col>14</xdr:col>
      <xdr:colOff>305171</xdr:colOff>
      <xdr:row>48</xdr:row>
      <xdr:rowOff>32138</xdr:rowOff>
    </xdr:to>
    <xdr:graphicFrame macro="">
      <xdr:nvGraphicFramePr>
        <xdr:cNvPr id="8" name="Chart 7" descr="This is a chart shows the ROCs issued in Wales each year since 2007-08.&#10;&#10;Data table is located at B50 to I64">
          <a:extLst>
            <a:ext uri="{FF2B5EF4-FFF2-40B4-BE49-F238E27FC236}">
              <a16:creationId xmlns:a16="http://schemas.microsoft.com/office/drawing/2014/main" id="{B78E95F8-9A80-45E0-9F63-02192AA61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443303</xdr:colOff>
      <xdr:row>29</xdr:row>
      <xdr:rowOff>39873</xdr:rowOff>
    </xdr:from>
    <xdr:to>
      <xdr:col>22</xdr:col>
      <xdr:colOff>57521</xdr:colOff>
      <xdr:row>48</xdr:row>
      <xdr:rowOff>16014</xdr:rowOff>
    </xdr:to>
    <xdr:graphicFrame macro="">
      <xdr:nvGraphicFramePr>
        <xdr:cNvPr id="9" name="Chart 8" descr="This is a chart shows the ROCs issued in Northern Ireland each year since 2007-08.&#10;&#10;Data table is located at B50 to I64">
          <a:extLst>
            <a:ext uri="{FF2B5EF4-FFF2-40B4-BE49-F238E27FC236}">
              <a16:creationId xmlns:a16="http://schemas.microsoft.com/office/drawing/2014/main" id="{033F4A0B-0296-43F8-825D-DDE5785FF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69272</xdr:colOff>
      <xdr:row>7</xdr:row>
      <xdr:rowOff>126999</xdr:rowOff>
    </xdr:from>
    <xdr:to>
      <xdr:col>5</xdr:col>
      <xdr:colOff>1228032</xdr:colOff>
      <xdr:row>27</xdr:row>
      <xdr:rowOff>283844</xdr:rowOff>
    </xdr:to>
    <xdr:graphicFrame macro="">
      <xdr:nvGraphicFramePr>
        <xdr:cNvPr id="10" name="Chart 9" descr="This is a chart shows the total ROCs issued each year since 2007-08, as well as the obligation level and renewable generation by year. &#10;&#10;Data table is located at B50 to I64">
          <a:extLst>
            <a:ext uri="{FF2B5EF4-FFF2-40B4-BE49-F238E27FC236}">
              <a16:creationId xmlns:a16="http://schemas.microsoft.com/office/drawing/2014/main" id="{BB4A92B6-EB25-486F-ADB7-78252C6EC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28660</xdr:rowOff>
    </xdr:to>
    <xdr:pic>
      <xdr:nvPicPr>
        <xdr:cNvPr id="2" name="Picture 1" descr="image of the Ofgem logo" title="Ofgem logo">
          <a:extLst>
            <a:ext uri="{FF2B5EF4-FFF2-40B4-BE49-F238E27FC236}">
              <a16:creationId xmlns:a16="http://schemas.microsoft.com/office/drawing/2014/main" id="{5E043BC8-87EF-45AA-A9D1-1147410E7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3</xdr:col>
      <xdr:colOff>1301935</xdr:colOff>
      <xdr:row>7</xdr:row>
      <xdr:rowOff>151065</xdr:rowOff>
    </xdr:from>
    <xdr:to>
      <xdr:col>5</xdr:col>
      <xdr:colOff>1193799</xdr:colOff>
      <xdr:row>21</xdr:row>
      <xdr:rowOff>137415</xdr:rowOff>
    </xdr:to>
    <xdr:graphicFrame macro="">
      <xdr:nvGraphicFramePr>
        <xdr:cNvPr id="7" name="Chart 6" descr="This chart shows the results of targeted audits on RO generators, specifically hydro stations. &#10;&#10;Data table is located at B27 to G34">
          <a:extLst>
            <a:ext uri="{FF2B5EF4-FFF2-40B4-BE49-F238E27FC236}">
              <a16:creationId xmlns:a16="http://schemas.microsoft.com/office/drawing/2014/main" id="{300DD005-E11A-4C1E-9F2E-68D057398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29029</xdr:colOff>
      <xdr:row>7</xdr:row>
      <xdr:rowOff>170541</xdr:rowOff>
    </xdr:from>
    <xdr:to>
      <xdr:col>3</xdr:col>
      <xdr:colOff>1123950</xdr:colOff>
      <xdr:row>21</xdr:row>
      <xdr:rowOff>156891</xdr:rowOff>
    </xdr:to>
    <xdr:graphicFrame macro="">
      <xdr:nvGraphicFramePr>
        <xdr:cNvPr id="8" name="Chart 7" descr="This chart shows the results of targeted audits on RO generators, specifically fuelled stations. &#10;&#10;Data table is located at B27 to G34">
          <a:extLst>
            <a:ext uri="{FF2B5EF4-FFF2-40B4-BE49-F238E27FC236}">
              <a16:creationId xmlns:a16="http://schemas.microsoft.com/office/drawing/2014/main" id="{A83D7A0F-5948-4483-BB1B-F7B5A2D10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1336672</xdr:colOff>
      <xdr:row>7</xdr:row>
      <xdr:rowOff>123826</xdr:rowOff>
    </xdr:from>
    <xdr:to>
      <xdr:col>9</xdr:col>
      <xdr:colOff>390524</xdr:colOff>
      <xdr:row>21</xdr:row>
      <xdr:rowOff>110176</xdr:rowOff>
    </xdr:to>
    <xdr:graphicFrame macro="">
      <xdr:nvGraphicFramePr>
        <xdr:cNvPr id="9" name="Chart 8" descr="This chart shows the results of targeted audits on RO generators, specifically Landfill gas stations. &#10;&#10;Data table is located at B27 to G34">
          <a:extLst>
            <a:ext uri="{FF2B5EF4-FFF2-40B4-BE49-F238E27FC236}">
              <a16:creationId xmlns:a16="http://schemas.microsoft.com/office/drawing/2014/main" id="{3F3906F9-2D17-41F1-95BD-1B6BE41E0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430892</xdr:colOff>
      <xdr:row>7</xdr:row>
      <xdr:rowOff>50799</xdr:rowOff>
    </xdr:from>
    <xdr:to>
      <xdr:col>14</xdr:col>
      <xdr:colOff>1064984</xdr:colOff>
      <xdr:row>21</xdr:row>
      <xdr:rowOff>37149</xdr:rowOff>
    </xdr:to>
    <xdr:graphicFrame macro="">
      <xdr:nvGraphicFramePr>
        <xdr:cNvPr id="10" name="Chart 9" descr="This chart shows the results of targeted audits on RO generators, specifically onshore wind stations. &#10;&#10;Data table is located at B27 to G34">
          <a:extLst>
            <a:ext uri="{FF2B5EF4-FFF2-40B4-BE49-F238E27FC236}">
              <a16:creationId xmlns:a16="http://schemas.microsoft.com/office/drawing/2014/main" id="{FF6410A8-85B6-479E-B574-95778601B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29029</xdr:colOff>
      <xdr:row>7</xdr:row>
      <xdr:rowOff>44450</xdr:rowOff>
    </xdr:from>
    <xdr:to>
      <xdr:col>21</xdr:col>
      <xdr:colOff>438150</xdr:colOff>
      <xdr:row>21</xdr:row>
      <xdr:rowOff>30800</xdr:rowOff>
    </xdr:to>
    <xdr:graphicFrame macro="">
      <xdr:nvGraphicFramePr>
        <xdr:cNvPr id="11" name="Chart 10" descr="This chart shows the results of targeted audits on RO generators, specifically solar PV stations. &#10;&#10;Data table is located at B27 to G34">
          <a:extLst>
            <a:ext uri="{FF2B5EF4-FFF2-40B4-BE49-F238E27FC236}">
              <a16:creationId xmlns:a16="http://schemas.microsoft.com/office/drawing/2014/main" id="{C348B227-121D-4118-B324-DB19435B9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429986</xdr:colOff>
      <xdr:row>6</xdr:row>
      <xdr:rowOff>165099</xdr:rowOff>
    </xdr:from>
    <xdr:to>
      <xdr:col>25</xdr:col>
      <xdr:colOff>568325</xdr:colOff>
      <xdr:row>20</xdr:row>
      <xdr:rowOff>141924</xdr:rowOff>
    </xdr:to>
    <xdr:graphicFrame macro="">
      <xdr:nvGraphicFramePr>
        <xdr:cNvPr id="12" name="Chart 11" descr="This chart shows the results of targeted audits on RO generators, specifically sewage gas stations. &#10;&#10;Data table is located at B27 to G34">
          <a:extLst>
            <a:ext uri="{FF2B5EF4-FFF2-40B4-BE49-F238E27FC236}">
              <a16:creationId xmlns:a16="http://schemas.microsoft.com/office/drawing/2014/main" id="{E4F07296-8781-4764-B977-37DEBFA24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783707</xdr:colOff>
      <xdr:row>3</xdr:row>
      <xdr:rowOff>28660</xdr:rowOff>
    </xdr:to>
    <xdr:pic>
      <xdr:nvPicPr>
        <xdr:cNvPr id="2" name="Picture 1" descr="image of the Ofgem logo" title="Ofgem logo">
          <a:extLst>
            <a:ext uri="{FF2B5EF4-FFF2-40B4-BE49-F238E27FC236}">
              <a16:creationId xmlns:a16="http://schemas.microsoft.com/office/drawing/2014/main" id="{9103444D-FE35-435F-9767-AE557F187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0</xdr:colOff>
      <xdr:row>8</xdr:row>
      <xdr:rowOff>134711</xdr:rowOff>
    </xdr:from>
    <xdr:to>
      <xdr:col>4</xdr:col>
      <xdr:colOff>990600</xdr:colOff>
      <xdr:row>27</xdr:row>
      <xdr:rowOff>96158</xdr:rowOff>
    </xdr:to>
    <xdr:graphicFrame macro="">
      <xdr:nvGraphicFramePr>
        <xdr:cNvPr id="5" name="Chart 4" descr="This chart shows the breakdown of targeted generator audit results from 2016-17 to 2020-21, as a percentage of all targeted audits conducted that year. Audit results can have one of four results; Good, Satisfactory, Weak, and Unsatisfactory. &#10;&#10;Data table is located at B40 to G46">
          <a:extLst>
            <a:ext uri="{FF2B5EF4-FFF2-40B4-BE49-F238E27FC236}">
              <a16:creationId xmlns:a16="http://schemas.microsoft.com/office/drawing/2014/main" id="{70F8A808-8C88-426D-B4EF-33CCBC79C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37C9D8B6-C7FC-4BAD-BC1B-D1DAB22078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7287</xdr:colOff>
      <xdr:row>8</xdr:row>
      <xdr:rowOff>29883</xdr:rowOff>
    </xdr:from>
    <xdr:to>
      <xdr:col>3</xdr:col>
      <xdr:colOff>1428750</xdr:colOff>
      <xdr:row>23</xdr:row>
      <xdr:rowOff>44825</xdr:rowOff>
    </xdr:to>
    <xdr:graphicFrame macro="">
      <xdr:nvGraphicFramePr>
        <xdr:cNvPr id="4" name="Chart 3" descr="This chart shows the results of statistical audits on RO generators in England. &#10;&#10;Data table is located at B29 to G34">
          <a:extLst>
            <a:ext uri="{FF2B5EF4-FFF2-40B4-BE49-F238E27FC236}">
              <a16:creationId xmlns:a16="http://schemas.microsoft.com/office/drawing/2014/main" id="{1C2F79F3-7A26-44C1-90F2-3EF74FB85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1665382</xdr:colOff>
      <xdr:row>8</xdr:row>
      <xdr:rowOff>20920</xdr:rowOff>
    </xdr:from>
    <xdr:to>
      <xdr:col>5</xdr:col>
      <xdr:colOff>1828800</xdr:colOff>
      <xdr:row>23</xdr:row>
      <xdr:rowOff>35862</xdr:rowOff>
    </xdr:to>
    <xdr:graphicFrame macro="">
      <xdr:nvGraphicFramePr>
        <xdr:cNvPr id="5" name="Chart 4" descr="This chart shows the results of statistical audits on RO generators in Scotland. &#10;&#10;Data table is located at B29 to G34">
          <a:extLst>
            <a:ext uri="{FF2B5EF4-FFF2-40B4-BE49-F238E27FC236}">
              <a16:creationId xmlns:a16="http://schemas.microsoft.com/office/drawing/2014/main" id="{3580E1F8-BA49-4F15-A1B4-B3322CB41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2113804</xdr:colOff>
      <xdr:row>8</xdr:row>
      <xdr:rowOff>8405</xdr:rowOff>
    </xdr:from>
    <xdr:to>
      <xdr:col>10</xdr:col>
      <xdr:colOff>552450</xdr:colOff>
      <xdr:row>23</xdr:row>
      <xdr:rowOff>20172</xdr:rowOff>
    </xdr:to>
    <xdr:graphicFrame macro="">
      <xdr:nvGraphicFramePr>
        <xdr:cNvPr id="6" name="Chart 5" descr="This chart shows the results of statistical audits on RO generators in Wales. &#10;&#10;Data table is located at B29 to G34">
          <a:extLst>
            <a:ext uri="{FF2B5EF4-FFF2-40B4-BE49-F238E27FC236}">
              <a16:creationId xmlns:a16="http://schemas.microsoft.com/office/drawing/2014/main" id="{990D43EA-7492-46BE-BCD9-68D95B323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762934</xdr:colOff>
      <xdr:row>8</xdr:row>
      <xdr:rowOff>17556</xdr:rowOff>
    </xdr:from>
    <xdr:to>
      <xdr:col>17</xdr:col>
      <xdr:colOff>180975</xdr:colOff>
      <xdr:row>23</xdr:row>
      <xdr:rowOff>19798</xdr:rowOff>
    </xdr:to>
    <xdr:graphicFrame macro="">
      <xdr:nvGraphicFramePr>
        <xdr:cNvPr id="7" name="Chart 6" descr="This chart shows the results of statistical audits on RO generators in Northern Ireland. &#10;&#10;Data table is located at B29 to G34">
          <a:extLst>
            <a:ext uri="{FF2B5EF4-FFF2-40B4-BE49-F238E27FC236}">
              <a16:creationId xmlns:a16="http://schemas.microsoft.com/office/drawing/2014/main" id="{1CECF401-87A3-4F50-8FDD-A75E7BB94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133351</xdr:colOff>
      <xdr:row>8</xdr:row>
      <xdr:rowOff>19050</xdr:rowOff>
    </xdr:from>
    <xdr:to>
      <xdr:col>22</xdr:col>
      <xdr:colOff>1095375</xdr:colOff>
      <xdr:row>23</xdr:row>
      <xdr:rowOff>21292</xdr:rowOff>
    </xdr:to>
    <xdr:graphicFrame macro="">
      <xdr:nvGraphicFramePr>
        <xdr:cNvPr id="8" name="Chart 7" descr="This chart shows the results of statistical audits on RO generators in the UK. &#10;&#10;Data table is located at B29 to G34">
          <a:extLst>
            <a:ext uri="{FF2B5EF4-FFF2-40B4-BE49-F238E27FC236}">
              <a16:creationId xmlns:a16="http://schemas.microsoft.com/office/drawing/2014/main" id="{10CD3A28-8424-4C72-951C-A84543703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02972B4F-8A74-46FE-BF91-F76D26BC7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15876</xdr:colOff>
      <xdr:row>7</xdr:row>
      <xdr:rowOff>167554</xdr:rowOff>
    </xdr:from>
    <xdr:to>
      <xdr:col>3</xdr:col>
      <xdr:colOff>1095374</xdr:colOff>
      <xdr:row>21</xdr:row>
      <xdr:rowOff>157079</xdr:rowOff>
    </xdr:to>
    <xdr:graphicFrame macro="">
      <xdr:nvGraphicFramePr>
        <xdr:cNvPr id="5" name="Chart 4" descr="This chart shows the results of statistical audits on RO generators, specifically fuelled stations. &#10;&#10;Data table is located at B27 to G35">
          <a:extLst>
            <a:ext uri="{FF2B5EF4-FFF2-40B4-BE49-F238E27FC236}">
              <a16:creationId xmlns:a16="http://schemas.microsoft.com/office/drawing/2014/main" id="{51CF989A-64E5-48CE-B62D-2C3FD76CF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1227618</xdr:colOff>
      <xdr:row>7</xdr:row>
      <xdr:rowOff>164379</xdr:rowOff>
    </xdr:from>
    <xdr:to>
      <xdr:col>5</xdr:col>
      <xdr:colOff>1157768</xdr:colOff>
      <xdr:row>21</xdr:row>
      <xdr:rowOff>160254</xdr:rowOff>
    </xdr:to>
    <xdr:graphicFrame macro="">
      <xdr:nvGraphicFramePr>
        <xdr:cNvPr id="13" name="Chart 12" descr="This chart shows the results of statistical audits on RO generators, specifically hydro stations. &#10;&#10;Data table is located at B27 to G35">
          <a:extLst>
            <a:ext uri="{FF2B5EF4-FFF2-40B4-BE49-F238E27FC236}">
              <a16:creationId xmlns:a16="http://schemas.microsoft.com/office/drawing/2014/main" id="{DED198C0-8EBC-4C62-9214-62EC0233D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1286837</xdr:colOff>
      <xdr:row>7</xdr:row>
      <xdr:rowOff>164379</xdr:rowOff>
    </xdr:from>
    <xdr:to>
      <xdr:col>8</xdr:col>
      <xdr:colOff>766137</xdr:colOff>
      <xdr:row>21</xdr:row>
      <xdr:rowOff>160254</xdr:rowOff>
    </xdr:to>
    <xdr:graphicFrame macro="">
      <xdr:nvGraphicFramePr>
        <xdr:cNvPr id="14" name="Chart 13" descr="This chart shows the results of statistical audits on RO generators, specifically landfill gas stations. &#10;&#10;Data table is located at B27 to G35">
          <a:extLst>
            <a:ext uri="{FF2B5EF4-FFF2-40B4-BE49-F238E27FC236}">
              <a16:creationId xmlns:a16="http://schemas.microsoft.com/office/drawing/2014/main" id="{0C6DE181-C3C7-48D1-83D1-4389FD3C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895206</xdr:colOff>
      <xdr:row>7</xdr:row>
      <xdr:rowOff>172316</xdr:rowOff>
    </xdr:from>
    <xdr:to>
      <xdr:col>13</xdr:col>
      <xdr:colOff>466582</xdr:colOff>
      <xdr:row>21</xdr:row>
      <xdr:rowOff>152316</xdr:rowOff>
    </xdr:to>
    <xdr:graphicFrame macro="">
      <xdr:nvGraphicFramePr>
        <xdr:cNvPr id="15" name="Chart 14" descr="This chart shows the results of statistical audits on RO generators, specifically offshore wind stations. &#10;&#10;Data table is located at B27 to G35">
          <a:extLst>
            <a:ext uri="{FF2B5EF4-FFF2-40B4-BE49-F238E27FC236}">
              <a16:creationId xmlns:a16="http://schemas.microsoft.com/office/drawing/2014/main" id="{1CB63B1B-B12E-4152-B3B4-748089AA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595651</xdr:colOff>
      <xdr:row>7</xdr:row>
      <xdr:rowOff>169141</xdr:rowOff>
    </xdr:from>
    <xdr:to>
      <xdr:col>20</xdr:col>
      <xdr:colOff>393316</xdr:colOff>
      <xdr:row>21</xdr:row>
      <xdr:rowOff>155491</xdr:rowOff>
    </xdr:to>
    <xdr:graphicFrame macro="">
      <xdr:nvGraphicFramePr>
        <xdr:cNvPr id="16" name="Chart 15" descr="This chart shows the results of statistical audits on RO generators, specifically onshore wind stations. &#10;&#10;Data table is located at B27 to G35">
          <a:extLst>
            <a:ext uri="{FF2B5EF4-FFF2-40B4-BE49-F238E27FC236}">
              <a16:creationId xmlns:a16="http://schemas.microsoft.com/office/drawing/2014/main" id="{8E9C489E-F9CF-406D-8999-93AACF5A0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522385</xdr:colOff>
      <xdr:row>7</xdr:row>
      <xdr:rowOff>164379</xdr:rowOff>
    </xdr:from>
    <xdr:to>
      <xdr:col>25</xdr:col>
      <xdr:colOff>6013</xdr:colOff>
      <xdr:row>21</xdr:row>
      <xdr:rowOff>160254</xdr:rowOff>
    </xdr:to>
    <xdr:graphicFrame macro="">
      <xdr:nvGraphicFramePr>
        <xdr:cNvPr id="17" name="Chart 16" descr="This chart shows the results of statistical audits on RO generators, specifically solar PV stations. &#10;&#10;Data table is located at B27 to G35">
          <a:extLst>
            <a:ext uri="{FF2B5EF4-FFF2-40B4-BE49-F238E27FC236}">
              <a16:creationId xmlns:a16="http://schemas.microsoft.com/office/drawing/2014/main" id="{4A4709CD-4F51-43D7-A8B5-10F08A3E7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135080</xdr:colOff>
      <xdr:row>7</xdr:row>
      <xdr:rowOff>165966</xdr:rowOff>
    </xdr:from>
    <xdr:to>
      <xdr:col>31</xdr:col>
      <xdr:colOff>514349</xdr:colOff>
      <xdr:row>21</xdr:row>
      <xdr:rowOff>158666</xdr:rowOff>
    </xdr:to>
    <xdr:graphicFrame macro="">
      <xdr:nvGraphicFramePr>
        <xdr:cNvPr id="18" name="Chart 17" descr="This chart shows the results of statistical audits on RO generators, specifically sewage gas stations. &#10;&#10;Data table is located at B27 to G35">
          <a:extLst>
            <a:ext uri="{FF2B5EF4-FFF2-40B4-BE49-F238E27FC236}">
              <a16:creationId xmlns:a16="http://schemas.microsoft.com/office/drawing/2014/main" id="{EFB7A5D7-1B23-45E9-B93F-66E2CDA21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555107</xdr:colOff>
      <xdr:row>3</xdr:row>
      <xdr:rowOff>28660</xdr:rowOff>
    </xdr:to>
    <xdr:pic>
      <xdr:nvPicPr>
        <xdr:cNvPr id="2" name="Picture 1" descr="image of the Ofgem logo" title="Ofgem logo">
          <a:extLst>
            <a:ext uri="{FF2B5EF4-FFF2-40B4-BE49-F238E27FC236}">
              <a16:creationId xmlns:a16="http://schemas.microsoft.com/office/drawing/2014/main" id="{26F89F4D-EB81-4C79-A24D-AA1F3EA50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1174232</xdr:colOff>
      <xdr:row>3</xdr:row>
      <xdr:rowOff>28660</xdr:rowOff>
    </xdr:to>
    <xdr:pic>
      <xdr:nvPicPr>
        <xdr:cNvPr id="2" name="Picture 1" descr="image of the Ofgem logo" title="Ofgem logo">
          <a:extLst>
            <a:ext uri="{FF2B5EF4-FFF2-40B4-BE49-F238E27FC236}">
              <a16:creationId xmlns:a16="http://schemas.microsoft.com/office/drawing/2014/main" id="{E69B5356-FC3B-470F-A32D-B99456F47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3829C14A-9D58-4759-BD28-ED2870D16A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81110"/>
        </a:xfrm>
        <a:prstGeom prst="rect">
          <a:avLst/>
        </a:prstGeom>
      </xdr:spPr>
    </xdr:pic>
    <xdr:clientData/>
  </xdr:twoCellAnchor>
  <xdr:twoCellAnchor editAs="oneCell">
    <xdr:from>
      <xdr:col>1</xdr:col>
      <xdr:colOff>34925</xdr:colOff>
      <xdr:row>7</xdr:row>
      <xdr:rowOff>53975</xdr:rowOff>
    </xdr:from>
    <xdr:to>
      <xdr:col>7</xdr:col>
      <xdr:colOff>313298</xdr:colOff>
      <xdr:row>52</xdr:row>
      <xdr:rowOff>57150</xdr:rowOff>
    </xdr:to>
    <xdr:pic>
      <xdr:nvPicPr>
        <xdr:cNvPr id="5" name="Picture 4" descr="This image is a map of Great Britain and Northern Ireland, with pie charts showing the breakdown of capacity deployed by technology type for each country. &#10;&#10;Data tables is located at J9 to L60">
          <a:extLst>
            <a:ext uri="{FF2B5EF4-FFF2-40B4-BE49-F238E27FC236}">
              <a16:creationId xmlns:a16="http://schemas.microsoft.com/office/drawing/2014/main" id="{86BDCD55-FEEA-489C-8FCE-FACB30D815D5}"/>
            </a:ext>
          </a:extLst>
        </xdr:cNvPr>
        <xdr:cNvPicPr/>
      </xdr:nvPicPr>
      <xdr:blipFill>
        <a:blip xmlns:r="http://schemas.openxmlformats.org/officeDocument/2006/relationships" r:embed="rId2"/>
        <a:stretch>
          <a:fillRect/>
        </a:stretch>
      </xdr:blipFill>
      <xdr:spPr>
        <a:xfrm>
          <a:off x="206375" y="1368425"/>
          <a:ext cx="6860148" cy="81470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75882C88-B8EB-4F8D-BD45-2C920407E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5</xdr:col>
      <xdr:colOff>390525</xdr:colOff>
      <xdr:row>8</xdr:row>
      <xdr:rowOff>63515</xdr:rowOff>
    </xdr:from>
    <xdr:to>
      <xdr:col>7</xdr:col>
      <xdr:colOff>787675</xdr:colOff>
      <xdr:row>23</xdr:row>
      <xdr:rowOff>104775</xdr:rowOff>
    </xdr:to>
    <xdr:graphicFrame macro="">
      <xdr:nvGraphicFramePr>
        <xdr:cNvPr id="4" name="Chart 3" descr="This pie chart shows that Non-Micro stations make up more than 99% of the installed capacity. &#10;&#10;Data table is located at F25 to H27">
          <a:extLst>
            <a:ext uri="{FF2B5EF4-FFF2-40B4-BE49-F238E27FC236}">
              <a16:creationId xmlns:a16="http://schemas.microsoft.com/office/drawing/2014/main" id="{24EED9B4-FF82-470F-8C31-97AF506DF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501650</xdr:colOff>
      <xdr:row>8</xdr:row>
      <xdr:rowOff>0</xdr:rowOff>
    </xdr:from>
    <xdr:to>
      <xdr:col>3</xdr:col>
      <xdr:colOff>711200</xdr:colOff>
      <xdr:row>23</xdr:row>
      <xdr:rowOff>41260</xdr:rowOff>
    </xdr:to>
    <xdr:graphicFrame macro="">
      <xdr:nvGraphicFramePr>
        <xdr:cNvPr id="5" name="Chart 4" descr="This pie chart shows that Micro stations make up 85% of accredited stations. &#10;&#10;Data table is located at B25 to D27">
          <a:extLst>
            <a:ext uri="{FF2B5EF4-FFF2-40B4-BE49-F238E27FC236}">
              <a16:creationId xmlns:a16="http://schemas.microsoft.com/office/drawing/2014/main" id="{8ED258C4-CD2F-4517-A27B-A01F7B292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859907</xdr:colOff>
      <xdr:row>3</xdr:row>
      <xdr:rowOff>28660</xdr:rowOff>
    </xdr:to>
    <xdr:pic>
      <xdr:nvPicPr>
        <xdr:cNvPr id="2" name="Picture 1" descr="image of the Ofgem logo" title="Ofgem logo">
          <a:extLst>
            <a:ext uri="{FF2B5EF4-FFF2-40B4-BE49-F238E27FC236}">
              <a16:creationId xmlns:a16="http://schemas.microsoft.com/office/drawing/2014/main" id="{A5B3337C-1815-4A10-8DE0-D3D14BF62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38100</xdr:colOff>
      <xdr:row>7</xdr:row>
      <xdr:rowOff>149225</xdr:rowOff>
    </xdr:from>
    <xdr:to>
      <xdr:col>7</xdr:col>
      <xdr:colOff>383750</xdr:colOff>
      <xdr:row>24</xdr:row>
      <xdr:rowOff>161925</xdr:rowOff>
    </xdr:to>
    <xdr:graphicFrame macro="">
      <xdr:nvGraphicFramePr>
        <xdr:cNvPr id="5" name="Chart 4" descr="This chart shows the total accredited capacity and the number of stations for each technology type.&#10;&#10;Data table is located at B27 to D36&#10;&#10;">
          <a:extLst>
            <a:ext uri="{FF2B5EF4-FFF2-40B4-BE49-F238E27FC236}">
              <a16:creationId xmlns:a16="http://schemas.microsoft.com/office/drawing/2014/main" id="{A5B331D9-61AF-40E3-8500-32DDC4D65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685282</xdr:colOff>
      <xdr:row>3</xdr:row>
      <xdr:rowOff>25485</xdr:rowOff>
    </xdr:to>
    <xdr:pic>
      <xdr:nvPicPr>
        <xdr:cNvPr id="2" name="Picture 1" descr="image of the Ofgem logo" title="Ofgem logo">
          <a:extLst>
            <a:ext uri="{FF2B5EF4-FFF2-40B4-BE49-F238E27FC236}">
              <a16:creationId xmlns:a16="http://schemas.microsoft.com/office/drawing/2014/main" id="{17518C02-2F1F-4F8D-BB81-E92C9F58C1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221732</xdr:colOff>
      <xdr:row>3</xdr:row>
      <xdr:rowOff>25485</xdr:rowOff>
    </xdr:to>
    <xdr:pic>
      <xdr:nvPicPr>
        <xdr:cNvPr id="3" name="Picture 2" descr="image of the Ofgem logo" title="Ofgem logo">
          <a:extLst>
            <a:ext uri="{FF2B5EF4-FFF2-40B4-BE49-F238E27FC236}">
              <a16:creationId xmlns:a16="http://schemas.microsoft.com/office/drawing/2014/main" id="{F9D28476-7E31-4BA9-8F85-61D4FC71A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9803" cy="559339"/>
        </a:xfrm>
        <a:prstGeom prst="rect">
          <a:avLst/>
        </a:prstGeom>
      </xdr:spPr>
    </xdr:pic>
    <xdr:clientData/>
  </xdr:twoCellAnchor>
  <xdr:twoCellAnchor>
    <xdr:from>
      <xdr:col>1</xdr:col>
      <xdr:colOff>15875</xdr:colOff>
      <xdr:row>8</xdr:row>
      <xdr:rowOff>0</xdr:rowOff>
    </xdr:from>
    <xdr:to>
      <xdr:col>5</xdr:col>
      <xdr:colOff>278130</xdr:colOff>
      <xdr:row>21</xdr:row>
      <xdr:rowOff>177800</xdr:rowOff>
    </xdr:to>
    <xdr:graphicFrame macro="">
      <xdr:nvGraphicFramePr>
        <xdr:cNvPr id="6" name="Chart 5" descr="This chart shows the ROCs issued and renewable generation under the RO in each country and in the UK overall in 2020-21.&#10;&#10;Data table is located at B24 to G26">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1018657</xdr:colOff>
      <xdr:row>3</xdr:row>
      <xdr:rowOff>25485</xdr:rowOff>
    </xdr:to>
    <xdr:pic>
      <xdr:nvPicPr>
        <xdr:cNvPr id="2" name="Picture 1" descr="image of the Ofgem logo" title="Ofgem logo">
          <a:extLst>
            <a:ext uri="{FF2B5EF4-FFF2-40B4-BE49-F238E27FC236}">
              <a16:creationId xmlns:a16="http://schemas.microsoft.com/office/drawing/2014/main" id="{5D300FEB-E67B-4F49-995D-A8E5705ED3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xdr:colOff>
      <xdr:row>8</xdr:row>
      <xdr:rowOff>0</xdr:rowOff>
    </xdr:from>
    <xdr:to>
      <xdr:col>8</xdr:col>
      <xdr:colOff>371476</xdr:colOff>
      <xdr:row>29</xdr:row>
      <xdr:rowOff>19050</xdr:rowOff>
    </xdr:to>
    <xdr:graphicFrame macro="">
      <xdr:nvGraphicFramePr>
        <xdr:cNvPr id="3" name="Chart 2" descr="This chart shows the net change in accredited stations and capacity by country from 2019-20 to 2020-21.&#10;&#10;Data table is located at B34 to D39">
          <a:extLst>
            <a:ext uri="{FF2B5EF4-FFF2-40B4-BE49-F238E27FC236}">
              <a16:creationId xmlns:a16="http://schemas.microsoft.com/office/drawing/2014/main" id="{423AF87C-75CC-4E8B-9BB8-087BB578C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15557E81-2179-4ABA-A2C8-161CE91FE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1</xdr:col>
      <xdr:colOff>1</xdr:colOff>
      <xdr:row>8</xdr:row>
      <xdr:rowOff>0</xdr:rowOff>
    </xdr:from>
    <xdr:to>
      <xdr:col>8</xdr:col>
      <xdr:colOff>561976</xdr:colOff>
      <xdr:row>27</xdr:row>
      <xdr:rowOff>200025</xdr:rowOff>
    </xdr:to>
    <xdr:graphicFrame macro="">
      <xdr:nvGraphicFramePr>
        <xdr:cNvPr id="3" name="Chart 2" descr="This chart shows the net change in accredited stations and capacity by technology type from 2019-20 to 2020-21.  &#10;&#10;Data table is located at B34 to D39">
          <a:extLst>
            <a:ext uri="{FF2B5EF4-FFF2-40B4-BE49-F238E27FC236}">
              <a16:creationId xmlns:a16="http://schemas.microsoft.com/office/drawing/2014/main" id="{983499CD-45EF-4B10-9441-2C96CF456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1069457</xdr:colOff>
      <xdr:row>3</xdr:row>
      <xdr:rowOff>28660</xdr:rowOff>
    </xdr:to>
    <xdr:pic>
      <xdr:nvPicPr>
        <xdr:cNvPr id="2" name="Picture 1" descr="image of the Ofgem logo" title="Ofgem logo">
          <a:extLst>
            <a:ext uri="{FF2B5EF4-FFF2-40B4-BE49-F238E27FC236}">
              <a16:creationId xmlns:a16="http://schemas.microsoft.com/office/drawing/2014/main" id="{29F3D2EA-B023-4715-8566-FCDE7ED1A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1152007</xdr:colOff>
      <xdr:row>3</xdr:row>
      <xdr:rowOff>25485</xdr:rowOff>
    </xdr:to>
    <xdr:pic>
      <xdr:nvPicPr>
        <xdr:cNvPr id="2" name="Picture 1" descr="image of the Ofgem logo" title="Ofgem logo">
          <a:extLst>
            <a:ext uri="{FF2B5EF4-FFF2-40B4-BE49-F238E27FC236}">
              <a16:creationId xmlns:a16="http://schemas.microsoft.com/office/drawing/2014/main" id="{6016EEB8-6F26-4619-B6E4-1384CB338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6841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1342507</xdr:colOff>
      <xdr:row>3</xdr:row>
      <xdr:rowOff>25485</xdr:rowOff>
    </xdr:to>
    <xdr:pic>
      <xdr:nvPicPr>
        <xdr:cNvPr id="2" name="Picture 1" descr="image of the Ofgem logo" title="Ofgem logo">
          <a:extLst>
            <a:ext uri="{FF2B5EF4-FFF2-40B4-BE49-F238E27FC236}">
              <a16:creationId xmlns:a16="http://schemas.microsoft.com/office/drawing/2014/main" id="{C5C26F32-91B0-47CC-99CC-91EC890EC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40AD6A4C-61B5-471E-93EF-328BE1078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F79A7512-116E-406C-8DE2-F60873FAB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8F5C6EB4-C67B-41C0-95D5-A25C6961FE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5022D5CB-C1F7-4863-A994-1A75B4666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CFF4DAF1-0A75-41B9-9F72-909664A3E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1021832</xdr:colOff>
      <xdr:row>3</xdr:row>
      <xdr:rowOff>28660</xdr:rowOff>
    </xdr:to>
    <xdr:pic>
      <xdr:nvPicPr>
        <xdr:cNvPr id="2" name="Picture 1" descr="image of the Ofgem logo" title="Ofgem logo">
          <a:extLst>
            <a:ext uri="{FF2B5EF4-FFF2-40B4-BE49-F238E27FC236}">
              <a16:creationId xmlns:a16="http://schemas.microsoft.com/office/drawing/2014/main" id="{02C52E54-F219-451B-BB6B-6CC07C736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twoCellAnchor>
    <xdr:from>
      <xdr:col>7</xdr:col>
      <xdr:colOff>606425</xdr:colOff>
      <xdr:row>8</xdr:row>
      <xdr:rowOff>114300</xdr:rowOff>
    </xdr:from>
    <xdr:to>
      <xdr:col>12</xdr:col>
      <xdr:colOff>254000</xdr:colOff>
      <xdr:row>23</xdr:row>
      <xdr:rowOff>44451</xdr:rowOff>
    </xdr:to>
    <xdr:graphicFrame macro="">
      <xdr:nvGraphicFramePr>
        <xdr:cNvPr id="5" name="Chart 4" descr="A column chart showing the number of ROCs issued to fuelled stations each year from 2007-08 to 2020-21. &#10;&#10;Data table is located at B40 to J54">
          <a:extLst>
            <a:ext uri="{FF2B5EF4-FFF2-40B4-BE49-F238E27FC236}">
              <a16:creationId xmlns:a16="http://schemas.microsoft.com/office/drawing/2014/main" id="{F03A4B4C-CAB7-4F0D-92D6-801DE8F4C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733425</xdr:colOff>
      <xdr:row>24</xdr:row>
      <xdr:rowOff>98424</xdr:rowOff>
    </xdr:from>
    <xdr:to>
      <xdr:col>9</xdr:col>
      <xdr:colOff>476250</xdr:colOff>
      <xdr:row>37</xdr:row>
      <xdr:rowOff>171450</xdr:rowOff>
    </xdr:to>
    <xdr:graphicFrame macro="">
      <xdr:nvGraphicFramePr>
        <xdr:cNvPr id="6" name="Chart 5" descr="A column chart showing the number of ROCs issued to hydro stations each year from 2007-08 to 2020-21.&#10;&#10;Data table is located at B40 to J54">
          <a:extLst>
            <a:ext uri="{FF2B5EF4-FFF2-40B4-BE49-F238E27FC236}">
              <a16:creationId xmlns:a16="http://schemas.microsoft.com/office/drawing/2014/main" id="{43591C5A-34AB-4DB1-9D1C-1A391B064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723900</xdr:colOff>
      <xdr:row>24</xdr:row>
      <xdr:rowOff>25401</xdr:rowOff>
    </xdr:from>
    <xdr:to>
      <xdr:col>5</xdr:col>
      <xdr:colOff>749300</xdr:colOff>
      <xdr:row>37</xdr:row>
      <xdr:rowOff>111125</xdr:rowOff>
    </xdr:to>
    <xdr:graphicFrame macro="">
      <xdr:nvGraphicFramePr>
        <xdr:cNvPr id="7" name="Chart 6" descr="A column chart showing the number of ROCs issued to landfill gas stations each year from 2007-08 to 2020-21. &#10;&#10;Data table is located at B40 to J54">
          <a:extLst>
            <a:ext uri="{FF2B5EF4-FFF2-40B4-BE49-F238E27FC236}">
              <a16:creationId xmlns:a16="http://schemas.microsoft.com/office/drawing/2014/main" id="{9FCF9F4B-6657-4DF9-8D46-D1688CE30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9526</xdr:colOff>
      <xdr:row>8</xdr:row>
      <xdr:rowOff>76199</xdr:rowOff>
    </xdr:from>
    <xdr:to>
      <xdr:col>3</xdr:col>
      <xdr:colOff>1377950</xdr:colOff>
      <xdr:row>23</xdr:row>
      <xdr:rowOff>152400</xdr:rowOff>
    </xdr:to>
    <xdr:graphicFrame macro="">
      <xdr:nvGraphicFramePr>
        <xdr:cNvPr id="8" name="Chart 7" descr="A column chart showing the number of ROCs issued to offshore wind stations each year from 2007-08 to 2020-21. &#10;&#10;Data table is located at B40 to J54">
          <a:extLst>
            <a:ext uri="{FF2B5EF4-FFF2-40B4-BE49-F238E27FC236}">
              <a16:creationId xmlns:a16="http://schemas.microsoft.com/office/drawing/2014/main" id="{AA8EC95B-0AF7-404E-87C8-8B0CB0B59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1419226</xdr:colOff>
      <xdr:row>8</xdr:row>
      <xdr:rowOff>25401</xdr:rowOff>
    </xdr:from>
    <xdr:to>
      <xdr:col>7</xdr:col>
      <xdr:colOff>492126</xdr:colOff>
      <xdr:row>23</xdr:row>
      <xdr:rowOff>152401</xdr:rowOff>
    </xdr:to>
    <xdr:graphicFrame macro="">
      <xdr:nvGraphicFramePr>
        <xdr:cNvPr id="9" name="Chart 8" descr="A column chart showing the number of ROCs issued to onshore wind stations each year from 2007-08 to 2020-21. &#10;&#10;Data table is located at B40 to J54">
          <a:extLst>
            <a:ext uri="{FF2B5EF4-FFF2-40B4-BE49-F238E27FC236}">
              <a16:creationId xmlns:a16="http://schemas.microsoft.com/office/drawing/2014/main" id="{EB6EB334-5F0D-4891-946A-B956F2AE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504826</xdr:colOff>
      <xdr:row>24</xdr:row>
      <xdr:rowOff>146049</xdr:rowOff>
    </xdr:from>
    <xdr:to>
      <xdr:col>15</xdr:col>
      <xdr:colOff>485776</xdr:colOff>
      <xdr:row>37</xdr:row>
      <xdr:rowOff>38099</xdr:rowOff>
    </xdr:to>
    <xdr:graphicFrame macro="">
      <xdr:nvGraphicFramePr>
        <xdr:cNvPr id="10" name="Chart 9" descr="A column chart showing the number of ROCs issued to sewage gas stations each year from 2007-08 to 2020-21. &#10;&#10;Data table is located at B40 to J54">
          <a:extLst>
            <a:ext uri="{FF2B5EF4-FFF2-40B4-BE49-F238E27FC236}">
              <a16:creationId xmlns:a16="http://schemas.microsoft.com/office/drawing/2014/main" id="{D81416B4-FECF-4231-A189-226CD1FA6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342900</xdr:colOff>
      <xdr:row>8</xdr:row>
      <xdr:rowOff>104775</xdr:rowOff>
    </xdr:from>
    <xdr:to>
      <xdr:col>18</xdr:col>
      <xdr:colOff>552450</xdr:colOff>
      <xdr:row>23</xdr:row>
      <xdr:rowOff>25400</xdr:rowOff>
    </xdr:to>
    <xdr:graphicFrame macro="">
      <xdr:nvGraphicFramePr>
        <xdr:cNvPr id="11" name="Chart 10" descr="A column chart showing the number of ROCs issued to solar PV stations each year from 2007-08 to 2020-21. &#10;&#10;Data table is located at B40 to J54">
          <a:extLst>
            <a:ext uri="{FF2B5EF4-FFF2-40B4-BE49-F238E27FC236}">
              <a16:creationId xmlns:a16="http://schemas.microsoft.com/office/drawing/2014/main" id="{09B9E850-8F62-4653-99FC-9D0DB507E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DEEBCDE0-1EB8-4015-92ED-419BCD648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DCEBBEEF-416D-48B2-8DF4-87BBF5628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249EF065-840E-466F-81A2-37AD097583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F5684A63-A0C0-4BC7-AC8D-ACBA3C3571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02151AFF-7254-488B-9329-C981BF8FE7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94C2B909-F9B8-474D-991A-D75E5F7B0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A66529BC-E2DF-4940-8935-DB50A5B9D4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30CFA35F-3C73-4AC8-B1BE-C46CC0B95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25485</xdr:rowOff>
    </xdr:to>
    <xdr:pic>
      <xdr:nvPicPr>
        <xdr:cNvPr id="2" name="Picture 1" descr="image of the Ofgem logo" title="Ofgem logo">
          <a:extLst>
            <a:ext uri="{FF2B5EF4-FFF2-40B4-BE49-F238E27FC236}">
              <a16:creationId xmlns:a16="http://schemas.microsoft.com/office/drawing/2014/main" id="{103CF287-8A94-4E3E-A3FC-1B436C081B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774EB23A-ACB9-4CB0-9C28-55E83B3CBF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1132957</xdr:colOff>
      <xdr:row>3</xdr:row>
      <xdr:rowOff>28660</xdr:rowOff>
    </xdr:to>
    <xdr:pic>
      <xdr:nvPicPr>
        <xdr:cNvPr id="2" name="Picture 1" descr="image of the Ofgem logo" title="Ofgem logo">
          <a:extLst>
            <a:ext uri="{FF2B5EF4-FFF2-40B4-BE49-F238E27FC236}">
              <a16:creationId xmlns:a16="http://schemas.microsoft.com/office/drawing/2014/main" id="{4E9A39EE-A85A-43D8-9022-57B1291DD0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745607</xdr:colOff>
      <xdr:row>3</xdr:row>
      <xdr:rowOff>25485</xdr:rowOff>
    </xdr:to>
    <xdr:pic>
      <xdr:nvPicPr>
        <xdr:cNvPr id="2" name="Picture 1" descr="image of the Ofgem logo" title="Ofgem logo">
          <a:extLst>
            <a:ext uri="{FF2B5EF4-FFF2-40B4-BE49-F238E27FC236}">
              <a16:creationId xmlns:a16="http://schemas.microsoft.com/office/drawing/2014/main" id="{4C788E36-4D18-4885-8856-2EF4FE283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3907" cy="5715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2209282</xdr:colOff>
      <xdr:row>3</xdr:row>
      <xdr:rowOff>28660</xdr:rowOff>
    </xdr:to>
    <xdr:pic>
      <xdr:nvPicPr>
        <xdr:cNvPr id="2" name="Picture 1" descr="image of the Ofgem logo" title="Ofgem logo">
          <a:extLst>
            <a:ext uri="{FF2B5EF4-FFF2-40B4-BE49-F238E27FC236}">
              <a16:creationId xmlns:a16="http://schemas.microsoft.com/office/drawing/2014/main" id="{9D66EC80-1BA1-40C6-BE4D-59440A1C8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715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951982</xdr:colOff>
      <xdr:row>3</xdr:row>
      <xdr:rowOff>28660</xdr:rowOff>
    </xdr:to>
    <xdr:pic>
      <xdr:nvPicPr>
        <xdr:cNvPr id="3" name="Picture 2" descr="image of the Ofgem logo" title="Ofgem logo">
          <a:extLst>
            <a:ext uri="{FF2B5EF4-FFF2-40B4-BE49-F238E27FC236}">
              <a16:creationId xmlns:a16="http://schemas.microsoft.com/office/drawing/2014/main" id="{5F644845-08B8-4F78-A603-77CFD41808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80732" cy="568410"/>
        </a:xfrm>
        <a:prstGeom prst="rect">
          <a:avLst/>
        </a:prstGeom>
      </xdr:spPr>
    </xdr:pic>
    <xdr:clientData/>
  </xdr:twoCellAnchor>
  <xdr:twoCellAnchor>
    <xdr:from>
      <xdr:col>1</xdr:col>
      <xdr:colOff>285750</xdr:colOff>
      <xdr:row>7</xdr:row>
      <xdr:rowOff>174624</xdr:rowOff>
    </xdr:from>
    <xdr:to>
      <xdr:col>6</xdr:col>
      <xdr:colOff>200025</xdr:colOff>
      <xdr:row>28</xdr:row>
      <xdr:rowOff>76200</xdr:rowOff>
    </xdr:to>
    <xdr:graphicFrame macro="">
      <xdr:nvGraphicFramePr>
        <xdr:cNvPr id="4" name="Chart 3" descr="A pie chart showing the type of feedstocks used in gasification stations, by percentage of total volume burnt.&#10;&#10;Data table is located at B30 to D35">
          <a:extLst>
            <a:ext uri="{FF2B5EF4-FFF2-40B4-BE49-F238E27FC236}">
              <a16:creationId xmlns:a16="http://schemas.microsoft.com/office/drawing/2014/main" id="{CDD5338B-3ED9-40AA-B480-5F72912509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discottk/AppData/Local/Microsoft/Windows/INetCache/Content.Outlook/ONJS20CK/Chapter%204_RO%20Compliance_ROC.MWh%20sup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Report"/>
      <sheetName val="Section 4.12"/>
      <sheetName val="Fig.4.1"/>
      <sheetName val="Fig.4.5"/>
      <sheetName val="Sheet1"/>
      <sheetName val="Table 4.6"/>
      <sheetName val="Table.4.3."/>
      <sheetName val="RAW DATA_ROC ISSUE"/>
      <sheetName val="RAW DATA_ROC Tracker"/>
      <sheetName val="RAW DATA_Late Pymt Tracker"/>
      <sheetName val="RO Webpage"/>
      <sheetName val="Lookups"/>
      <sheetName val="Reformatted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t="str">
            <v>2002-03</v>
          </cell>
          <cell r="J3">
            <v>45.94</v>
          </cell>
        </row>
        <row r="4">
          <cell r="H4" t="str">
            <v>2003-04</v>
          </cell>
          <cell r="J4">
            <v>53.43</v>
          </cell>
        </row>
        <row r="5">
          <cell r="H5" t="str">
            <v>2004-05</v>
          </cell>
          <cell r="J5">
            <v>45.25</v>
          </cell>
        </row>
        <row r="6">
          <cell r="H6" t="str">
            <v>2005-06</v>
          </cell>
          <cell r="J6">
            <v>42.54</v>
          </cell>
        </row>
        <row r="7">
          <cell r="H7" t="str">
            <v>2006-07</v>
          </cell>
          <cell r="J7">
            <v>49.28</v>
          </cell>
        </row>
        <row r="8">
          <cell r="H8" t="str">
            <v>2007-08</v>
          </cell>
          <cell r="J8">
            <v>52.95</v>
          </cell>
        </row>
        <row r="9">
          <cell r="H9" t="str">
            <v>2008-09</v>
          </cell>
          <cell r="J9">
            <v>54.37</v>
          </cell>
        </row>
        <row r="10">
          <cell r="H10" t="str">
            <v>2009-10</v>
          </cell>
          <cell r="J10">
            <v>52.36</v>
          </cell>
        </row>
        <row r="11">
          <cell r="H11" t="str">
            <v>2010-11</v>
          </cell>
          <cell r="J11">
            <v>51.34</v>
          </cell>
        </row>
        <row r="12">
          <cell r="H12" t="str">
            <v>2011-12</v>
          </cell>
          <cell r="J12">
            <v>42.27</v>
          </cell>
        </row>
        <row r="13">
          <cell r="H13" t="str">
            <v>2012-13</v>
          </cell>
          <cell r="J13">
            <v>44.38</v>
          </cell>
        </row>
        <row r="14">
          <cell r="H14" t="str">
            <v>2013-14</v>
          </cell>
          <cell r="J14">
            <v>42.72</v>
          </cell>
        </row>
        <row r="15">
          <cell r="H15" t="str">
            <v>2014-15</v>
          </cell>
          <cell r="J15">
            <v>43.65</v>
          </cell>
        </row>
        <row r="16">
          <cell r="H16" t="str">
            <v>2015-16</v>
          </cell>
          <cell r="J16">
            <v>44.33</v>
          </cell>
        </row>
        <row r="17">
          <cell r="H17" t="str">
            <v>2016-17</v>
          </cell>
          <cell r="J17">
            <v>49.870000000000005</v>
          </cell>
        </row>
        <row r="18">
          <cell r="H18" t="str">
            <v>2017-18</v>
          </cell>
          <cell r="J18">
            <v>51.432662289380424</v>
          </cell>
        </row>
        <row r="19">
          <cell r="H19" t="str">
            <v>2018-19</v>
          </cell>
          <cell r="J19">
            <v>55.04</v>
          </cell>
        </row>
        <row r="20">
          <cell r="H20" t="str">
            <v>2019-20</v>
          </cell>
          <cell r="J20">
            <v>54.425877749628633</v>
          </cell>
        </row>
        <row r="21">
          <cell r="H21" t="str">
            <v>2020-21</v>
          </cell>
          <cell r="J21">
            <v>54.47</v>
          </cell>
        </row>
      </sheetData>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69775A-B92E-41AE-9F54-9D272251107D}" name="Table1" displayName="Table1" ref="B27:D37" totalsRowShown="0" headerRowDxfId="18" dataDxfId="16" totalsRowDxfId="14" headerRowBorderDxfId="17" tableBorderDxfId="15" totalsRowBorderDxfId="13">
  <tableColumns count="3">
    <tableColumn id="1" xr3:uid="{3B1600A9-15F8-4600-8A0D-0CCCEABDDD3A}" name="Supplier" dataDxfId="12" totalsRowDxfId="11"/>
    <tableColumn id="2" xr3:uid="{96AFE2DB-8D43-41E2-B28A-A6C5D19057DC}" name="Supplier obligation (ROCs)" dataDxfId="10" totalsRowDxfId="9" dataCellStyle="Comma"/>
    <tableColumn id="3" xr3:uid="{4390B305-ED7B-4188-B6E3-9815CD4F8FC7}" name="Share of total obligation" dataDxfId="8" totalsRowDxfId="7"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AEB9B12-9A07-4C97-8D5E-F9402BDA2054}" name="Table13" displayName="Table13" ref="B26:C45" totalsRowShown="0" headerRowDxfId="6" dataDxfId="4" headerRowBorderDxfId="5" tableBorderDxfId="3" totalsRowBorderDxfId="2">
  <tableColumns count="2">
    <tableColumn id="1" xr3:uid="{E6FD9B75-B5F2-4047-A4FE-3E5959989B6B}" name="Year" dataDxfId="1"/>
    <tableColumn id="2" xr3:uid="{3F72A0A2-4E5B-48F6-A5D4-6E0AC028045D}" name="Total redistributed" dataDxfId="0" dataCellStyle="Currency"/>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B62AD-910C-4AA8-A945-3E8210643534}">
  <sheetPr>
    <pageSetUpPr autoPageBreaks="0"/>
  </sheetPr>
  <dimension ref="A1:Q101"/>
  <sheetViews>
    <sheetView showGridLines="0" tabSelected="1" zoomScaleNormal="100" workbookViewId="0">
      <selection activeCell="B7" sqref="B7"/>
    </sheetView>
  </sheetViews>
  <sheetFormatPr defaultRowHeight="14.5"/>
  <cols>
    <col min="1" max="1" width="2.26953125" customWidth="1"/>
    <col min="2" max="2" width="18.26953125" customWidth="1"/>
    <col min="3" max="3" width="16.453125" customWidth="1"/>
    <col min="4" max="4" width="91.81640625" customWidth="1"/>
  </cols>
  <sheetData>
    <row r="1" spans="1:17">
      <c r="B1" t="s">
        <v>111</v>
      </c>
    </row>
    <row r="5" spans="1:17">
      <c r="A5" s="3"/>
    </row>
    <row r="6" spans="1:17">
      <c r="B6" s="1"/>
    </row>
    <row r="7" spans="1:17" ht="17.5">
      <c r="B7" s="4" t="s">
        <v>227</v>
      </c>
      <c r="C7" s="4"/>
      <c r="D7" s="4"/>
      <c r="E7" s="2"/>
      <c r="F7" s="2"/>
      <c r="G7" s="2"/>
      <c r="H7" s="2"/>
      <c r="I7" s="2"/>
      <c r="J7" s="2"/>
      <c r="K7" s="2"/>
      <c r="L7" s="2"/>
      <c r="M7" s="2"/>
      <c r="N7" s="2"/>
      <c r="O7" s="2"/>
      <c r="P7" s="2"/>
      <c r="Q7" s="3"/>
    </row>
    <row r="8" spans="1:17" ht="15.5">
      <c r="B8" s="7"/>
      <c r="C8" s="9"/>
      <c r="D8" s="9"/>
    </row>
    <row r="9" spans="1:17">
      <c r="B9" s="252" t="s">
        <v>10</v>
      </c>
      <c r="C9" s="252"/>
      <c r="D9" s="252"/>
    </row>
    <row r="10" spans="1:17" s="3" customFormat="1"/>
    <row r="11" spans="1:17">
      <c r="B11" s="252" t="s">
        <v>667</v>
      </c>
      <c r="C11" s="252"/>
      <c r="D11" s="252"/>
    </row>
    <row r="12" spans="1:17">
      <c r="B12" s="6" t="s">
        <v>111</v>
      </c>
      <c r="C12" s="6"/>
      <c r="D12" s="6"/>
    </row>
    <row r="13" spans="1:17">
      <c r="B13" s="47" t="s">
        <v>4</v>
      </c>
      <c r="C13" s="6"/>
      <c r="D13" s="6"/>
    </row>
    <row r="14" spans="1:17" s="3" customFormat="1">
      <c r="B14" s="186"/>
    </row>
    <row r="15" spans="1:17" s="3" customFormat="1">
      <c r="B15" s="47" t="s">
        <v>93</v>
      </c>
    </row>
    <row r="16" spans="1:17">
      <c r="B16" s="48" t="s">
        <v>112</v>
      </c>
    </row>
    <row r="17" spans="1:4">
      <c r="A17" s="289"/>
      <c r="B17" s="45" t="s">
        <v>700</v>
      </c>
    </row>
    <row r="18" spans="1:4" s="3" customFormat="1">
      <c r="B18" s="45" t="s">
        <v>643</v>
      </c>
      <c r="C18" s="6"/>
      <c r="D18" s="6"/>
    </row>
    <row r="19" spans="1:4" s="3" customFormat="1">
      <c r="B19" s="45" t="s">
        <v>655</v>
      </c>
      <c r="C19" s="6"/>
      <c r="D19" s="6"/>
    </row>
    <row r="20" spans="1:4" s="3" customFormat="1">
      <c r="B20" s="45" t="s">
        <v>113</v>
      </c>
      <c r="C20" s="6"/>
      <c r="D20" s="6"/>
    </row>
    <row r="21" spans="1:4" s="3" customFormat="1">
      <c r="A21" s="34"/>
      <c r="B21" s="186"/>
      <c r="C21" s="18"/>
      <c r="D21" s="19"/>
    </row>
    <row r="22" spans="1:4" s="3" customFormat="1">
      <c r="A22" s="34"/>
      <c r="B22" s="47" t="s">
        <v>94</v>
      </c>
      <c r="C22" s="18"/>
      <c r="D22" s="19"/>
    </row>
    <row r="23" spans="1:4">
      <c r="A23" s="34"/>
      <c r="B23" s="45" t="s">
        <v>114</v>
      </c>
      <c r="C23" s="18"/>
      <c r="D23" s="19"/>
    </row>
    <row r="24" spans="1:4" s="3" customFormat="1">
      <c r="A24" s="34"/>
      <c r="B24" s="45" t="s">
        <v>115</v>
      </c>
      <c r="C24" s="18"/>
      <c r="D24" s="19"/>
    </row>
    <row r="25" spans="1:4">
      <c r="A25" s="34"/>
      <c r="B25" s="48" t="s">
        <v>116</v>
      </c>
      <c r="C25" s="18"/>
      <c r="D25" s="19"/>
    </row>
    <row r="26" spans="1:4" s="3" customFormat="1">
      <c r="A26" s="34"/>
      <c r="B26" s="48" t="s">
        <v>117</v>
      </c>
      <c r="C26" s="18"/>
      <c r="D26" s="19"/>
    </row>
    <row r="27" spans="1:4" s="3" customFormat="1">
      <c r="A27" s="34"/>
      <c r="B27" s="48" t="s">
        <v>694</v>
      </c>
      <c r="C27" s="18"/>
      <c r="D27" s="19"/>
    </row>
    <row r="28" spans="1:4" s="3" customFormat="1">
      <c r="B28" s="45" t="s">
        <v>695</v>
      </c>
      <c r="C28"/>
      <c r="D28"/>
    </row>
    <row r="29" spans="1:4" s="3" customFormat="1">
      <c r="A29" s="34"/>
      <c r="B29" s="49" t="s">
        <v>118</v>
      </c>
    </row>
    <row r="30" spans="1:4" s="3" customFormat="1">
      <c r="B30" s="186"/>
      <c r="C30"/>
      <c r="D30"/>
    </row>
    <row r="31" spans="1:4" s="3" customFormat="1">
      <c r="B31" s="47" t="s">
        <v>95</v>
      </c>
      <c r="C31"/>
      <c r="D31"/>
    </row>
    <row r="32" spans="1:4">
      <c r="B32" s="48" t="s">
        <v>119</v>
      </c>
    </row>
    <row r="33" spans="1:5" s="3" customFormat="1">
      <c r="B33" s="48" t="s">
        <v>120</v>
      </c>
    </row>
    <row r="34" spans="1:5" s="3" customFormat="1">
      <c r="B34" s="48" t="s">
        <v>121</v>
      </c>
    </row>
    <row r="35" spans="1:5" s="3" customFormat="1">
      <c r="B35" s="45" t="s">
        <v>88</v>
      </c>
    </row>
    <row r="36" spans="1:5" s="3" customFormat="1">
      <c r="B36" s="45" t="s">
        <v>122</v>
      </c>
    </row>
    <row r="37" spans="1:5" s="3" customFormat="1">
      <c r="A37" s="34"/>
      <c r="B37" s="45" t="s">
        <v>123</v>
      </c>
      <c r="C37"/>
      <c r="D37"/>
    </row>
    <row r="38" spans="1:5" s="3" customFormat="1">
      <c r="A38" s="34"/>
      <c r="B38" s="45" t="s">
        <v>124</v>
      </c>
    </row>
    <row r="39" spans="1:5">
      <c r="A39" s="34"/>
      <c r="B39" s="45" t="s">
        <v>125</v>
      </c>
      <c r="C39" s="3"/>
      <c r="D39" s="3"/>
    </row>
    <row r="40" spans="1:5">
      <c r="A40" s="34"/>
      <c r="B40" s="45" t="s">
        <v>136</v>
      </c>
      <c r="C40" s="3"/>
      <c r="D40" s="3"/>
    </row>
    <row r="41" spans="1:5" s="3" customFormat="1">
      <c r="A41" s="202"/>
      <c r="B41" s="45" t="s">
        <v>697</v>
      </c>
    </row>
    <row r="42" spans="1:5">
      <c r="B42" s="45" t="s">
        <v>126</v>
      </c>
    </row>
    <row r="43" spans="1:5" s="3" customFormat="1">
      <c r="A43" s="34"/>
      <c r="B43" s="45" t="s">
        <v>698</v>
      </c>
    </row>
    <row r="44" spans="1:5" s="3" customFormat="1">
      <c r="B44" s="45" t="s">
        <v>127</v>
      </c>
      <c r="C44"/>
      <c r="D44"/>
    </row>
    <row r="45" spans="1:5">
      <c r="A45" s="34"/>
      <c r="B45" s="45" t="s">
        <v>105</v>
      </c>
      <c r="E45" s="10"/>
    </row>
    <row r="46" spans="1:5">
      <c r="A46" s="34"/>
      <c r="B46" s="45" t="s">
        <v>128</v>
      </c>
      <c r="C46" s="3"/>
      <c r="D46" s="3"/>
    </row>
    <row r="47" spans="1:5">
      <c r="A47" s="34"/>
      <c r="B47" s="186"/>
    </row>
    <row r="48" spans="1:5">
      <c r="A48" s="34"/>
      <c r="B48" s="47" t="s">
        <v>96</v>
      </c>
      <c r="C48" s="3"/>
      <c r="D48" s="3"/>
    </row>
    <row r="49" spans="1:4" s="3" customFormat="1">
      <c r="A49" s="34"/>
      <c r="B49" s="45" t="s">
        <v>701</v>
      </c>
    </row>
    <row r="50" spans="1:4" s="3" customFormat="1">
      <c r="A50" s="34"/>
      <c r="B50" s="45" t="s">
        <v>690</v>
      </c>
      <c r="C50"/>
      <c r="D50"/>
    </row>
    <row r="51" spans="1:4" s="3" customFormat="1">
      <c r="A51" s="34"/>
      <c r="B51" s="45" t="s">
        <v>129</v>
      </c>
      <c r="C51"/>
      <c r="D51"/>
    </row>
    <row r="52" spans="1:4" s="3" customFormat="1">
      <c r="B52" s="45" t="s">
        <v>688</v>
      </c>
      <c r="C52"/>
      <c r="D52"/>
    </row>
    <row r="53" spans="1:4">
      <c r="B53" s="45" t="s">
        <v>702</v>
      </c>
    </row>
    <row r="54" spans="1:4">
      <c r="B54" s="45" t="s">
        <v>130</v>
      </c>
      <c r="C54" s="3"/>
      <c r="D54" s="3"/>
    </row>
    <row r="55" spans="1:4">
      <c r="B55" s="186"/>
      <c r="C55" s="3"/>
      <c r="D55" s="3"/>
    </row>
    <row r="56" spans="1:4" s="3" customFormat="1">
      <c r="B56" s="50" t="s">
        <v>97</v>
      </c>
    </row>
    <row r="57" spans="1:4">
      <c r="B57" s="48" t="s">
        <v>131</v>
      </c>
      <c r="C57" s="3"/>
      <c r="D57" s="3"/>
    </row>
    <row r="58" spans="1:4">
      <c r="B58" s="45" t="s">
        <v>132</v>
      </c>
    </row>
    <row r="59" spans="1:4">
      <c r="B59" s="45" t="s">
        <v>91</v>
      </c>
    </row>
    <row r="60" spans="1:4" s="3" customFormat="1">
      <c r="A60" s="34"/>
      <c r="B60" s="45" t="s">
        <v>92</v>
      </c>
      <c r="C60"/>
      <c r="D60"/>
    </row>
    <row r="61" spans="1:4" s="3" customFormat="1">
      <c r="B61" s="45" t="s">
        <v>133</v>
      </c>
    </row>
    <row r="62" spans="1:4" s="3" customFormat="1">
      <c r="B62" s="45" t="s">
        <v>89</v>
      </c>
      <c r="C62"/>
      <c r="D62"/>
    </row>
    <row r="63" spans="1:4" s="3" customFormat="1">
      <c r="B63" s="48" t="s">
        <v>90</v>
      </c>
      <c r="C63"/>
      <c r="D63"/>
    </row>
    <row r="64" spans="1:4">
      <c r="B64" s="186"/>
    </row>
    <row r="65" spans="1:4">
      <c r="B65" s="50" t="s">
        <v>199</v>
      </c>
      <c r="C65" s="3"/>
      <c r="D65" s="3"/>
    </row>
    <row r="66" spans="1:4">
      <c r="B66" s="48" t="s">
        <v>134</v>
      </c>
      <c r="C66" s="3"/>
      <c r="D66" s="3"/>
    </row>
    <row r="67" spans="1:4">
      <c r="A67" s="34"/>
      <c r="B67" s="48" t="s">
        <v>237</v>
      </c>
      <c r="C67" s="3"/>
      <c r="D67" s="3"/>
    </row>
    <row r="68" spans="1:4">
      <c r="A68" s="34"/>
      <c r="B68" s="48" t="s">
        <v>238</v>
      </c>
      <c r="C68" s="3"/>
      <c r="D68" s="3"/>
    </row>
    <row r="69" spans="1:4">
      <c r="B69" s="186"/>
    </row>
    <row r="70" spans="1:4">
      <c r="B70" s="50" t="s">
        <v>226</v>
      </c>
    </row>
    <row r="71" spans="1:4" s="3" customFormat="1">
      <c r="A71" s="34"/>
      <c r="B71" s="185" t="s">
        <v>241</v>
      </c>
    </row>
    <row r="72" spans="1:4" s="3" customFormat="1">
      <c r="B72" s="185" t="s">
        <v>371</v>
      </c>
    </row>
    <row r="73" spans="1:4" s="3" customFormat="1">
      <c r="B73" s="185" t="s">
        <v>401</v>
      </c>
    </row>
    <row r="74" spans="1:4" s="3" customFormat="1">
      <c r="B74" s="185" t="s">
        <v>454</v>
      </c>
    </row>
    <row r="75" spans="1:4" s="3" customFormat="1">
      <c r="B75" s="185" t="s">
        <v>426</v>
      </c>
    </row>
    <row r="76" spans="1:4" s="3" customFormat="1">
      <c r="A76" s="202"/>
      <c r="B76" s="185" t="s">
        <v>703</v>
      </c>
    </row>
    <row r="78" spans="1:4">
      <c r="B78" s="48" t="s">
        <v>637</v>
      </c>
    </row>
    <row r="79" spans="1:4">
      <c r="B79" s="48" t="s">
        <v>638</v>
      </c>
    </row>
    <row r="80" spans="1:4">
      <c r="B80" s="48" t="s">
        <v>639</v>
      </c>
    </row>
    <row r="81" spans="2:4">
      <c r="B81" s="48" t="s">
        <v>640</v>
      </c>
    </row>
    <row r="82" spans="2:4">
      <c r="B82" s="48" t="s">
        <v>607</v>
      </c>
    </row>
    <row r="83" spans="2:4">
      <c r="B83" s="48" t="s">
        <v>627</v>
      </c>
    </row>
    <row r="84" spans="2:4">
      <c r="B84" s="48" t="s">
        <v>628</v>
      </c>
    </row>
    <row r="85" spans="2:4">
      <c r="B85" s="48" t="s">
        <v>636</v>
      </c>
    </row>
    <row r="87" spans="2:4">
      <c r="B87" s="185" t="s">
        <v>479</v>
      </c>
    </row>
    <row r="89" spans="2:4">
      <c r="B89" s="11" t="s">
        <v>0</v>
      </c>
      <c r="C89" s="11" t="s">
        <v>1</v>
      </c>
      <c r="D89" s="11" t="s">
        <v>2</v>
      </c>
    </row>
    <row r="90" spans="2:4">
      <c r="B90" s="187" t="s">
        <v>3</v>
      </c>
      <c r="C90" s="12">
        <v>44283</v>
      </c>
      <c r="D90" s="13"/>
    </row>
    <row r="91" spans="2:4">
      <c r="B91" s="14"/>
      <c r="C91" s="14"/>
      <c r="D91" s="15"/>
    </row>
    <row r="92" spans="2:4">
      <c r="B92" s="14"/>
      <c r="C92" s="12"/>
      <c r="D92" s="15"/>
    </row>
    <row r="101" spans="2:2">
      <c r="B101" s="266"/>
    </row>
  </sheetData>
  <phoneticPr fontId="34" type="noConversion"/>
  <hyperlinks>
    <hyperlink ref="B17" location="'Fig 2.1 &amp; 2.2'!A1" display="Figure 2.1 &amp; Figure 2.2: ROCs issued (overall and by country), obligation level and renewable generation since 2007-08" xr:uid="{0BCBC421-BC63-4B0B-86D6-8AA81D35C875}"/>
    <hyperlink ref="B18" location="'Fig 2.3'!A1" display="Figure 2.3: Issue of ROCs by generation technology since 2007-08" xr:uid="{8780B632-5E77-4E01-86BA-FBCF71A962D7}"/>
    <hyperlink ref="B35" location="'Fig 4.1'!A1" display="Figure 4.1: Obligation level 2020-21" xr:uid="{C8BF829B-04A5-4C52-82C9-580BAD7DC12F}"/>
    <hyperlink ref="B40" location="'Fig 4.3'!A1" display="Figure 4.3: ROCs submitted and payments made towards the UK Obligation since 2008-09" xr:uid="{B9CBC875-02BA-42CD-9EE8-E8B77692375B}"/>
    <hyperlink ref="B42" location="'Fig 4.4'!A1" display="Figure 4.4: Growth in scheme value since 2002-03" xr:uid="{BCD37F3D-6772-4AE7-94D7-FC6D3F4D76C9}"/>
    <hyperlink ref="B43" location="'Fig 4.5'!A1" display="Figure 4.5: Value of support per MWH for each technology since 2008-09 " xr:uid="{8093DB41-E8E0-44F9-9EA2-5D46AA0F3C13}"/>
    <hyperlink ref="B45" location="'Fig 4.6'!A1" display="Figure 4.6: Total redistributed to suppliers since 2002-03 " xr:uid="{C0EE429C-2FC8-4BE2-BEF8-52CBC5A9C3DB}"/>
    <hyperlink ref="B49" location="'Fig 5.1'!A1" display="Figure 5.1: Audit Ratings by Country in 2020-21" xr:uid="{36730BCD-7309-4816-99BE-1C3518E03B5C}"/>
    <hyperlink ref="B50" location="'Fig 5.2'!A1" display="Figure 5.2: Audit Ratings by Technology in 2020-21" xr:uid="{E3342453-380B-4FA4-89B4-3031063E419B}"/>
    <hyperlink ref="B51" location="'Fig 5.3'!A1" display="Figure 5.3: Audit Ratings by Country 2020-21" xr:uid="{A55279BA-E79D-4E4D-A7BB-9E9E6A867B92}"/>
    <hyperlink ref="B52" location="'Fig 5.4'!A1" display="Figure 5.4: Audit Ratings by Technology 2020-21" xr:uid="{0975A4C6-76E7-44E7-BC6D-0BCCDD6B481D}"/>
    <hyperlink ref="B58" location="'Fig 6.1'!A1" display="Figure 6.1: Country breakdown of capacity deployed by technology type" xr:uid="{44AAEE93-8253-4EED-8A03-1F350BAADCF4}"/>
    <hyperlink ref="B59" location="'Fig 6.2'!A1" display="Figure 6.2: Percentage of capacity and accredited stations – micro NIRO vs non micro NIRO " xr:uid="{0C65E9E8-0548-4EB1-96EE-478168B3A50C}"/>
    <hyperlink ref="B60" location="'Fig 6.3'!A1" display="Figure 6.3: Total accredited capacity and number of stations by technology (excluding micro NIRO)" xr:uid="{D3A22827-F0C9-4FE1-ABBA-D613F6A1C1A8}"/>
    <hyperlink ref="B62" location="'Fig 6.4'!A1" display="Figure 6.4: Accredited station and capacity change by country (net change)" xr:uid="{EE19028D-036C-461C-99C6-B2044EA913E2}"/>
    <hyperlink ref="B63" location="'Fig 6.5'!A1" display="Figure 6.5: Accredited station and capacity change by technology (net change)" xr:uid="{BEBBC322-846C-4B71-A3D4-627BBF07CA68}"/>
    <hyperlink ref="B27" location="'Fig 3.3'!A1" display="Figure 3.3: Type of solid biomass used in direct combustion stations" xr:uid="{272A95B4-634C-44BB-A9BB-57391A5A574D}"/>
    <hyperlink ref="B28" location="'Fig 3.4'!A1" display="Figure 3.4: Type of bioliquid used in bioliquid stations" xr:uid="{3D7B8F9B-92D4-4C76-897D-71B01AC06096}"/>
    <hyperlink ref="B16" location="'Table 2.1'!A1" display="Table 2.1 Comparison of ROCs issued from 2018-19 to 2020-21" xr:uid="{B92E8AD1-EF67-4B34-895C-58114073C6DB}"/>
    <hyperlink ref="B20" location="'Table 2.2'!A1" display="Table 2.2: ROCs issued in 2020-21 by technology and country" xr:uid="{5E432622-087D-4D6F-91A9-2A7A35C05AD1}"/>
    <hyperlink ref="B23" location="'Table 3.1'!A1" display="Table 3.1: Consignments reported by stations against the sustainability criteria, split by technology type and capacity" xr:uid="{6337E808-6058-4510-A342-242009208E7E}"/>
    <hyperlink ref="B24" location="'Table 3.2'!A1" display="Table 3.2: Weighted average GHG emission figures and thresholds split by technology type" xr:uid="{FEC4151D-1BA9-4F8D-8DF7-5744EB288090}"/>
    <hyperlink ref="B32" location="'Table 4.1'!A1" display="Table 4.1: Obligation levels 2020-21" xr:uid="{79C4613F-1E38-4613-AF34-057D1545EFBB}"/>
    <hyperlink ref="B33" location="'Table 4.2'!A1" display="Table 4.2: Suppliers and obligations" xr:uid="{5DFBF025-99D8-4C87-838A-0333CA26D8BC}"/>
    <hyperlink ref="B34" location="'Table 4.3'!A1" display="Table 4.3: Suppliers included in the RO Final Order consultation" xr:uid="{69D1AC40-3401-47D2-9136-7E2DBE979A88}"/>
    <hyperlink ref="B36" location="'Table 4.4'!A1" display="Table 4.4: Summary of EIIs supplied in Great Britain" xr:uid="{EC55FA4C-F138-42F9-9A46-6F3650222292}"/>
    <hyperlink ref="B37" location="'Table 4.5'!A1" display="Table 4.5: Summary of ROCs presented towards each UK obligation in 2020-21" xr:uid="{3874D174-47C9-4239-A0B0-A68BFC96C16A}"/>
    <hyperlink ref="B39" location="'Table 4.6'!A1" display="Table 4.6: Payments made by suppliers towards each UK obligation for 2020-21" xr:uid="{6A41DD0B-DA8D-4817-8B1E-460E93B37D14}"/>
    <hyperlink ref="B41" location="'Table 4.7'!A1" display="Table 4.7: Determination of ROC recycle value 2020-21" xr:uid="{B23C1A7B-DCA2-4A91-9F12-C9B63DBBC70C}"/>
    <hyperlink ref="B44" location="'Table 4.8'!A1" display="Table 4.8 Summary of redistribution payments" xr:uid="{2800B7BF-89DF-414E-82E5-3F76DA60D372}"/>
    <hyperlink ref="B54" location="'Table 5.1'!A1" display="Table 5.1: Detected and prevented error 2020-21" xr:uid="{1A860F8F-6181-4F1B-B21E-044334D903C4}"/>
    <hyperlink ref="B57" location="'Table 6.1'!A1" display="Table 6.1: Accredited stations and capacity by country and technology" xr:uid="{09B7F5A4-AD30-4F87-B5C7-DE9EB7584777}"/>
    <hyperlink ref="B61" location="'Table 6.2'!A1" display="Table 6.2: Micro NIRO accredited capacity and number of stations by technology" xr:uid="{D5641730-3735-437E-86CF-48BE006893BE}"/>
    <hyperlink ref="B66" location="'Table 7.1'!A1" display="Table 7.1: RO scheme amendments 2020-21" xr:uid="{DC974263-05A4-49E5-B160-397A0E033C9F}"/>
    <hyperlink ref="B67" location="'Table 7.2'!A1" display="Table 7.2: ROCs issued 2020-21" xr:uid="{4F72D8B7-407F-4A18-B596-53E66CD62F75}"/>
    <hyperlink ref="B68" location="'Table 7.3'!A1" display="Table 7.3: RO scheme enquiries 2020-21" xr:uid="{562B77AE-9D0F-4711-BDE2-C8195FE98BF6}"/>
    <hyperlink ref="B25" location="'Fig 3.1'!A1" display="Figure 3.1: Type of feedstocks used (by volume of gas burnt) in gasification stations" xr:uid="{35B355EC-4BB4-4A1E-A12B-6BE6D651FFDA}"/>
    <hyperlink ref="B29" location="'Fig 3.5'!A1" display="Figure 3.5: The origin of fuels used for fuelled generating stations during 2020-21" xr:uid="{127CBD87-CC60-42C9-972C-666EAA802FA3}"/>
    <hyperlink ref="B26" location="'Fig 3.2'!A1" display="Figure 3.2: Type of feedstocks used (by volume of gas burnt) in anaerobic digestion stations" xr:uid="{CA2D7E11-C7F2-4F7F-8BF7-AB6BE25C53DB}"/>
    <hyperlink ref="B38" location="'Fig 4.2'!A1" display="Figure 4.2: Banked ROCs redeemed and ROCs issued but not presented each obligation period since 2007-08" xr:uid="{337C2EDD-9BB9-49CA-B97D-EAFB26DF63FA}"/>
    <hyperlink ref="B46" location="'Fig 4.7'!A1" display="Figure 4.7: Supplier audit results 2016-17 to 2020-21" xr:uid="{0840222E-94FB-4A28-9FD5-30B447D98A91}"/>
    <hyperlink ref="B53" location="'Fig 5.5'!A1" display="Figure 5.5: Statistical audit ratings by technology 2020-21" xr:uid="{E7FB46B2-4D75-4D47-8790-4D34D69EE589}"/>
    <hyperlink ref="B71" location="'Table A1.1'!A1" display="Table A1.1: Summary of compliance by supplier group in 2020-21 (all jurisdictions)" xr:uid="{4C567FD6-BAAC-46DF-AA9C-353CF09EC144}"/>
    <hyperlink ref="B72" location="'Table A1.2'!A1" display="Table A1.2: Compliance by licensee with an obligation in England &amp; Wales" xr:uid="{52B92763-FFAE-4C3C-AD9F-6701C28B50C8}"/>
    <hyperlink ref="B73" location="'Table A1.3'!A1" display="Table A1.3: Compliance by licensee with an obligation in Scotland" xr:uid="{1F1F6A18-1D87-4DA5-9368-AF425A0177D2}"/>
    <hyperlink ref="B74" location="'Table A1.4'!A1" display="Table A1.4: Compliance by licensee with the RO (Northern Ireland) " xr:uid="{B34DAD8F-B590-4981-A904-4FC37FD44220}"/>
    <hyperlink ref="B75" location="'Table A1.5'!A1" display="Table A1.5: Summary of qualifying and non-qualifying bioliquid ROCs presented by suppliers towards their obligations since the 2013-14 RO year" xr:uid="{096B801E-39F3-4DA7-A8EC-DB3A1DBD9272}"/>
    <hyperlink ref="B76" location="'Tables A1.6 &amp; A1.7'!A1" display="Table A1.6 &amp; A1.7: Suppliers that missed deadlines" xr:uid="{87E62274-F9BA-45BC-8585-E52AC95DE3CC}"/>
    <hyperlink ref="B87" location="'Table A3.1'!A1" display="Table A3.1: Determination of ROC recycle value since 2010-11" xr:uid="{EECCCCE6-5946-4536-B640-8F0C23527EFA}"/>
    <hyperlink ref="B78" location="'Table A2.1'!A1" display="Table A2.1: RO mutualisation payments received 2017-18" xr:uid="{F5877EA1-EC46-43AC-BBF8-DF4E9D24B68A}"/>
    <hyperlink ref="B79" location="'Table A2.2'!A1" display="Table A2.2: ROS mutualisation payments received 2017-18" xr:uid="{4566605A-53CF-494F-8461-6CE2A2DADE7F}"/>
    <hyperlink ref="B80" location="'Table A2.3'!A1" display="Table A2.3: RO mutualisation payments received 2018-19" xr:uid="{C9DA9000-682B-4F5B-ABB1-6E54E300FF35}"/>
    <hyperlink ref="B81" location="'Table A2.4'!A1" display="Table A2.4: ROS mutualisation payments received 2018-19" xr:uid="{846DB14F-05A3-418D-831C-1CA669F874A0}"/>
    <hyperlink ref="B82" location="'Table A2.5'!A1" display="Table A2.5: RO mutualisation payment redistribution 2017-18" xr:uid="{62BFAF53-D5D6-4C0A-B901-D41AB59FA475}"/>
    <hyperlink ref="B83" location="'Table A2.6'!A1" display="Table A2.6: ROS mutualisation payment redistribution 2017-18" xr:uid="{5A3A8F44-8B1F-43CF-960A-295DDA378981}"/>
    <hyperlink ref="B84" location="'Table A2.7'!A1" display="Table A2.7: RO mutualisation payment redistribution 2018-19" xr:uid="{751AF030-2BA1-4A04-8247-FA7F39240906}"/>
    <hyperlink ref="B85" location="'Table A2.8'!A1" display="Table A2.8: ROS mutualisation payment redistribution 2018-19" xr:uid="{3323ECF5-40F2-4437-849D-73AE9D65A939}"/>
    <hyperlink ref="B19" location="'Fig 2.4'!A1" display="Figure 2.4 (a-g): Issue of ROCs by generation technology since 2007-08" xr:uid="{98AA7B81-FFEE-4B3A-9BE1-330896F2559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BCF20-10BE-4CC5-8580-B71CB73E1120}">
  <sheetPr>
    <tabColor rgb="FF079448"/>
    <pageSetUpPr autoPageBreaks="0"/>
  </sheetPr>
  <dimension ref="B5:M40"/>
  <sheetViews>
    <sheetView showGridLines="0" zoomScaleNormal="100" workbookViewId="0">
      <selection activeCell="A5" sqref="A5"/>
    </sheetView>
  </sheetViews>
  <sheetFormatPr defaultRowHeight="14.5"/>
  <cols>
    <col min="1" max="1" width="2.453125" style="3" customWidth="1"/>
    <col min="2" max="2" width="34.08984375" style="3" customWidth="1"/>
    <col min="3" max="3" width="36" style="3" customWidth="1"/>
    <col min="4" max="4" width="20.7265625" style="3" customWidth="1"/>
    <col min="5" max="5" width="13.453125" style="3" customWidth="1"/>
    <col min="6" max="6" width="14.7265625" style="3" customWidth="1"/>
    <col min="7" max="7" width="14.6328125" style="3" bestFit="1" customWidth="1"/>
    <col min="8" max="21" width="8.7265625" style="3"/>
    <col min="22" max="22" width="14.7265625" style="3" customWidth="1"/>
    <col min="23" max="23" width="17.1796875" style="3" customWidth="1"/>
    <col min="24" max="24" width="16" style="3" customWidth="1"/>
    <col min="25" max="16384" width="8.7265625" style="3"/>
  </cols>
  <sheetData>
    <row r="5" spans="2:2" ht="17.5">
      <c r="B5" s="16" t="s">
        <v>94</v>
      </c>
    </row>
    <row r="7" spans="2:2" ht="15">
      <c r="B7" s="5" t="s">
        <v>117</v>
      </c>
    </row>
    <row r="20" spans="2:13">
      <c r="M20" s="10"/>
    </row>
    <row r="28" spans="2:13" ht="24.65" customHeight="1"/>
    <row r="29" spans="2:13" ht="15">
      <c r="B29" s="44" t="s">
        <v>100</v>
      </c>
      <c r="C29" s="89" t="s">
        <v>232</v>
      </c>
      <c r="D29" s="89" t="s">
        <v>101</v>
      </c>
      <c r="F29"/>
    </row>
    <row r="30" spans="2:13">
      <c r="B30" s="92" t="s">
        <v>11</v>
      </c>
      <c r="C30" s="94">
        <v>258155744.03</v>
      </c>
      <c r="D30" s="93">
        <f>(C30/C38)</f>
        <v>0.34324385898905591</v>
      </c>
      <c r="F30"/>
      <c r="G30" s="249"/>
    </row>
    <row r="31" spans="2:13">
      <c r="B31" s="92" t="s">
        <v>12</v>
      </c>
      <c r="C31" s="94">
        <v>185344569.91</v>
      </c>
      <c r="D31" s="93">
        <f>(C31/C38)</f>
        <v>0.24643412703295195</v>
      </c>
      <c r="F31"/>
      <c r="G31" s="249"/>
    </row>
    <row r="32" spans="2:13">
      <c r="B32" s="92" t="s">
        <v>13</v>
      </c>
      <c r="C32" s="94">
        <v>182459551.19999999</v>
      </c>
      <c r="D32" s="93">
        <f>(C32/C38)</f>
        <v>0.2425982063603484</v>
      </c>
      <c r="F32"/>
      <c r="G32" s="249"/>
    </row>
    <row r="33" spans="2:7">
      <c r="B33" s="92" t="s">
        <v>14</v>
      </c>
      <c r="C33" s="94">
        <v>53063521.409999996</v>
      </c>
      <c r="D33" s="93">
        <f>(C33/C38)</f>
        <v>7.0553254310700864E-2</v>
      </c>
      <c r="F33"/>
      <c r="G33" s="249"/>
    </row>
    <row r="34" spans="2:7">
      <c r="B34" s="92" t="s">
        <v>15</v>
      </c>
      <c r="C34" s="94">
        <v>18055995.850000001</v>
      </c>
      <c r="D34" s="93">
        <f>(C34/C38)</f>
        <v>2.4007250804088873E-2</v>
      </c>
      <c r="F34"/>
      <c r="G34" s="249"/>
    </row>
    <row r="35" spans="2:7">
      <c r="B35" s="92" t="s">
        <v>16</v>
      </c>
      <c r="C35" s="94">
        <v>16630526.25</v>
      </c>
      <c r="D35" s="93">
        <f>(C35/C38)</f>
        <v>2.2111946524828958E-2</v>
      </c>
      <c r="F35"/>
      <c r="G35" s="249"/>
    </row>
    <row r="36" spans="2:7">
      <c r="B36" s="92" t="s">
        <v>17</v>
      </c>
      <c r="C36" s="94">
        <v>15607214.84</v>
      </c>
      <c r="D36" s="93">
        <f>(C36/C38)</f>
        <v>2.0751351746526779E-2</v>
      </c>
      <c r="F36"/>
      <c r="G36" s="249"/>
    </row>
    <row r="37" spans="2:7">
      <c r="B37" s="92" t="s">
        <v>18</v>
      </c>
      <c r="C37" s="94">
        <v>22788813.059999999</v>
      </c>
      <c r="D37" s="93">
        <f>(C37/C38)</f>
        <v>3.0300004231498312E-2</v>
      </c>
      <c r="F37"/>
      <c r="G37" s="249"/>
    </row>
    <row r="38" spans="2:7">
      <c r="B38" s="24" t="s">
        <v>8</v>
      </c>
      <c r="C38" s="95">
        <f>SUM(C30:C37)</f>
        <v>752105936.54999995</v>
      </c>
      <c r="D38" s="40">
        <f>SUM(D30:D37)</f>
        <v>1</v>
      </c>
      <c r="F38"/>
      <c r="G38" s="249"/>
    </row>
    <row r="40" spans="2:7">
      <c r="B40" s="28" t="s">
        <v>110</v>
      </c>
    </row>
  </sheetData>
  <hyperlinks>
    <hyperlink ref="B40" location="Introduction!A1" display="Return to information tab" xr:uid="{1BCFDD6F-617D-4DDB-A2D6-2251102056E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F675-D56D-44FC-8002-A9062EAF8417}">
  <sheetPr>
    <tabColor rgb="FF079448"/>
    <pageSetUpPr autoPageBreaks="0"/>
  </sheetPr>
  <dimension ref="B5:M40"/>
  <sheetViews>
    <sheetView showGridLines="0" zoomScaleNormal="100" workbookViewId="0">
      <selection activeCell="A5" sqref="A5"/>
    </sheetView>
  </sheetViews>
  <sheetFormatPr defaultRowHeight="14.5"/>
  <cols>
    <col min="1" max="1" width="2.453125" style="3" customWidth="1"/>
    <col min="2" max="2" width="33.1796875" style="3" customWidth="1"/>
    <col min="3" max="3" width="34.90625" style="3" customWidth="1"/>
    <col min="4" max="4" width="20.7265625" style="3" customWidth="1"/>
    <col min="5" max="5" width="13.453125" style="3" customWidth="1"/>
    <col min="6" max="6" width="14.7265625" style="3" customWidth="1"/>
    <col min="7" max="21" width="8.7265625" style="3"/>
    <col min="22" max="22" width="14.7265625" style="3" customWidth="1"/>
    <col min="23" max="23" width="17.1796875" style="3" customWidth="1"/>
    <col min="24" max="24" width="16" style="3" customWidth="1"/>
    <col min="25" max="16384" width="8.7265625" style="3"/>
  </cols>
  <sheetData>
    <row r="5" spans="2:2" ht="17.5">
      <c r="B5" s="16" t="s">
        <v>94</v>
      </c>
    </row>
    <row r="7" spans="2:2" ht="15">
      <c r="B7" s="5" t="s">
        <v>224</v>
      </c>
    </row>
    <row r="22" spans="2:13">
      <c r="M22" s="10"/>
    </row>
    <row r="28" spans="2:13">
      <c r="B28" s="44" t="s">
        <v>103</v>
      </c>
      <c r="C28" s="89" t="s">
        <v>233</v>
      </c>
      <c r="D28" s="89" t="s">
        <v>101</v>
      </c>
    </row>
    <row r="29" spans="2:13">
      <c r="B29" s="20" t="s">
        <v>24</v>
      </c>
      <c r="C29" s="55">
        <v>54207790</v>
      </c>
      <c r="D29" s="23">
        <f>(C29/C35)</f>
        <v>0.49807528956873126</v>
      </c>
    </row>
    <row r="30" spans="2:13">
      <c r="B30" s="20" t="s">
        <v>25</v>
      </c>
      <c r="C30" s="55">
        <v>24876041.399999999</v>
      </c>
      <c r="D30" s="23">
        <f>(C30/C35)</f>
        <v>0.22856754580160427</v>
      </c>
    </row>
    <row r="31" spans="2:13">
      <c r="B31" s="20" t="s">
        <v>26</v>
      </c>
      <c r="C31" s="55">
        <v>15087452.538000001</v>
      </c>
      <c r="D31" s="23">
        <f>(C31/C35)</f>
        <v>0.13862744250814948</v>
      </c>
    </row>
    <row r="32" spans="2:13">
      <c r="B32" s="20" t="s">
        <v>27</v>
      </c>
      <c r="C32" s="55">
        <v>12277110.300000001</v>
      </c>
      <c r="D32" s="23">
        <f>(C32/C35)</f>
        <v>0.1128052862464925</v>
      </c>
    </row>
    <row r="33" spans="2:4">
      <c r="B33" s="20" t="s">
        <v>23</v>
      </c>
      <c r="C33" s="55">
        <v>1764523.5220000001</v>
      </c>
      <c r="D33" s="23">
        <f>(C33/C35)</f>
        <v>1.6212901580584409E-2</v>
      </c>
    </row>
    <row r="34" spans="2:4">
      <c r="B34" s="20" t="s">
        <v>18</v>
      </c>
      <c r="C34" s="55">
        <v>621612.15</v>
      </c>
      <c r="D34" s="23">
        <f>(C34/C35)</f>
        <v>5.7115342944379695E-3</v>
      </c>
    </row>
    <row r="35" spans="2:4">
      <c r="B35" s="24" t="s">
        <v>680</v>
      </c>
      <c r="C35" s="95">
        <f>SUM(C29:C34)</f>
        <v>108834529.91000001</v>
      </c>
      <c r="D35" s="40">
        <f>SUM(D29:D34)</f>
        <v>1</v>
      </c>
    </row>
    <row r="36" spans="2:4">
      <c r="C36" s="8"/>
    </row>
    <row r="37" spans="2:4">
      <c r="B37" s="28" t="s">
        <v>110</v>
      </c>
      <c r="C37" s="8"/>
    </row>
    <row r="38" spans="2:4">
      <c r="C38" s="8"/>
    </row>
    <row r="39" spans="2:4">
      <c r="C39" s="8"/>
    </row>
    <row r="40" spans="2:4">
      <c r="C40" s="8"/>
    </row>
  </sheetData>
  <hyperlinks>
    <hyperlink ref="B37" location="Introduction!A1" display="Return to information tab" xr:uid="{A27F9CE5-5928-4DC0-8506-BC6515D6198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88A7-FC7C-49FB-A127-B23E752781CB}">
  <sheetPr>
    <tabColor rgb="FF079448"/>
    <pageSetUpPr autoPageBreaks="0"/>
  </sheetPr>
  <dimension ref="B5:M41"/>
  <sheetViews>
    <sheetView showGridLines="0" zoomScaleNormal="100" workbookViewId="0">
      <selection activeCell="A5" sqref="A5"/>
    </sheetView>
  </sheetViews>
  <sheetFormatPr defaultRowHeight="14.5"/>
  <cols>
    <col min="1" max="1" width="2.453125" style="3" customWidth="1"/>
    <col min="2" max="2" width="23.1796875" style="3" customWidth="1"/>
    <col min="3" max="3" width="27.36328125" style="3" customWidth="1"/>
    <col min="4" max="4" width="17.1796875" style="3" customWidth="1"/>
    <col min="5" max="5" width="13.453125" style="3" customWidth="1"/>
    <col min="6" max="6" width="14.7265625" style="3" customWidth="1"/>
    <col min="7" max="21" width="8.7265625" style="3"/>
    <col min="22" max="22" width="14.7265625" style="3" customWidth="1"/>
    <col min="23" max="23" width="17.1796875" style="3" customWidth="1"/>
    <col min="24" max="24" width="16" style="3" customWidth="1"/>
    <col min="25" max="16384" width="8.7265625" style="3"/>
  </cols>
  <sheetData>
    <row r="5" spans="2:2" ht="17.5">
      <c r="B5" s="16" t="s">
        <v>94</v>
      </c>
    </row>
    <row r="7" spans="2:2" ht="15">
      <c r="B7" s="5" t="s">
        <v>225</v>
      </c>
    </row>
    <row r="22" spans="2:13">
      <c r="M22" s="10"/>
    </row>
    <row r="28" spans="2:13">
      <c r="M28" s="254"/>
    </row>
    <row r="30" spans="2:13" ht="14.5" customHeight="1">
      <c r="B30" s="44" t="s">
        <v>102</v>
      </c>
      <c r="C30" s="89" t="s">
        <v>234</v>
      </c>
      <c r="D30" s="89" t="s">
        <v>101</v>
      </c>
    </row>
    <row r="31" spans="2:13">
      <c r="B31" s="92" t="s">
        <v>19</v>
      </c>
      <c r="C31" s="146">
        <v>3971968.2429999998</v>
      </c>
      <c r="D31" s="93">
        <f>(C31/C39)</f>
        <v>0.33862716626100886</v>
      </c>
    </row>
    <row r="32" spans="2:13">
      <c r="B32" s="92" t="s">
        <v>20</v>
      </c>
      <c r="C32" s="146">
        <v>3070173.8569999998</v>
      </c>
      <c r="D32" s="93">
        <f>(C32/C39)</f>
        <v>0.26174536389024744</v>
      </c>
    </row>
    <row r="33" spans="2:4">
      <c r="B33" s="92" t="s">
        <v>21</v>
      </c>
      <c r="C33" s="146">
        <v>2399883.17</v>
      </c>
      <c r="D33" s="93">
        <f>(C33/C39)</f>
        <v>0.20460023532332833</v>
      </c>
    </row>
    <row r="34" spans="2:4">
      <c r="B34" s="92" t="s">
        <v>15</v>
      </c>
      <c r="C34" s="146">
        <v>957189.08700000006</v>
      </c>
      <c r="D34" s="93">
        <f>(C34/C39)</f>
        <v>8.1604435956406082E-2</v>
      </c>
    </row>
    <row r="35" spans="2:4">
      <c r="B35" s="92" t="s">
        <v>14</v>
      </c>
      <c r="C35" s="146">
        <v>597628.48</v>
      </c>
      <c r="D35" s="93">
        <f>(C35/C39)</f>
        <v>5.095036673969551E-2</v>
      </c>
    </row>
    <row r="36" spans="2:4">
      <c r="B36" s="92" t="s">
        <v>22</v>
      </c>
      <c r="C36" s="146">
        <v>256658.44399999999</v>
      </c>
      <c r="D36" s="93">
        <f>(C36/C39)</f>
        <v>2.1881222676401905E-2</v>
      </c>
    </row>
    <row r="37" spans="2:4">
      <c r="B37" s="92" t="s">
        <v>23</v>
      </c>
      <c r="C37" s="146">
        <v>257105.88699999999</v>
      </c>
      <c r="D37" s="93">
        <f>(C37/C39)</f>
        <v>2.1919369092960082E-2</v>
      </c>
    </row>
    <row r="38" spans="2:4">
      <c r="B38" s="92" t="s">
        <v>18</v>
      </c>
      <c r="C38" s="146">
        <v>219013.603</v>
      </c>
      <c r="D38" s="93">
        <f>(C38/C39)</f>
        <v>1.8671840059951757E-2</v>
      </c>
    </row>
    <row r="39" spans="2:4">
      <c r="B39" s="24" t="s">
        <v>8</v>
      </c>
      <c r="C39" s="250">
        <f>SUM(C31:C38)</f>
        <v>11729620.771</v>
      </c>
      <c r="D39" s="40">
        <f>SUM(D31:D38)</f>
        <v>1</v>
      </c>
    </row>
    <row r="41" spans="2:4">
      <c r="B41" s="28" t="s">
        <v>110</v>
      </c>
    </row>
  </sheetData>
  <hyperlinks>
    <hyperlink ref="B41" location="Introduction!A1" display="Return to information tab" xr:uid="{25671842-F6A1-4F51-8ED4-31B28FAB890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32D0C-E90D-4DF9-B82B-40F0099E62E5}">
  <sheetPr>
    <tabColor rgb="FF079448"/>
    <pageSetUpPr autoPageBreaks="0"/>
  </sheetPr>
  <dimension ref="B5:U37"/>
  <sheetViews>
    <sheetView showGridLines="0" workbookViewId="0">
      <selection activeCell="A5" sqref="A5"/>
    </sheetView>
  </sheetViews>
  <sheetFormatPr defaultRowHeight="14.5"/>
  <cols>
    <col min="1" max="1" width="2.453125" customWidth="1"/>
    <col min="2" max="2" width="15.7265625" customWidth="1"/>
    <col min="3" max="3" width="14.36328125" customWidth="1"/>
    <col min="4" max="4" width="14" customWidth="1"/>
    <col min="5" max="5" width="22.54296875" customWidth="1"/>
  </cols>
  <sheetData>
    <row r="5" spans="2:21" ht="17.5">
      <c r="B5" s="16" t="s">
        <v>94</v>
      </c>
      <c r="U5" s="17"/>
    </row>
    <row r="6" spans="2:21">
      <c r="B6" s="3"/>
    </row>
    <row r="7" spans="2:21" ht="15">
      <c r="B7" s="5" t="s">
        <v>118</v>
      </c>
    </row>
    <row r="8" spans="2:21">
      <c r="M8" s="257"/>
    </row>
    <row r="31" spans="2:6">
      <c r="B31" s="44" t="s">
        <v>220</v>
      </c>
      <c r="C31" s="89" t="s">
        <v>645</v>
      </c>
      <c r="D31" s="89" t="s">
        <v>29</v>
      </c>
      <c r="E31" s="89" t="s">
        <v>30</v>
      </c>
    </row>
    <row r="32" spans="2:6">
      <c r="B32" s="92" t="s">
        <v>216</v>
      </c>
      <c r="C32" s="96">
        <v>0.9083671456804886</v>
      </c>
      <c r="D32" s="96">
        <v>8.8228865029587336E-2</v>
      </c>
      <c r="E32" s="96">
        <v>3.4039892899240961E-3</v>
      </c>
      <c r="F32" s="8"/>
    </row>
    <row r="33" spans="2:6">
      <c r="B33" s="92" t="s">
        <v>217</v>
      </c>
      <c r="C33" s="96">
        <v>0.99739817328264102</v>
      </c>
      <c r="D33" s="96">
        <v>1.5762198679589721E-3</v>
      </c>
      <c r="E33" s="96">
        <v>1.0256068493998912E-3</v>
      </c>
      <c r="F33" s="8"/>
    </row>
    <row r="34" spans="2:6">
      <c r="B34" s="92" t="s">
        <v>218</v>
      </c>
      <c r="C34" s="96">
        <v>0.9139331938179116</v>
      </c>
      <c r="D34" s="96">
        <v>0</v>
      </c>
      <c r="E34" s="96">
        <v>8.6066806182088368E-2</v>
      </c>
      <c r="F34" s="8"/>
    </row>
    <row r="35" spans="2:6">
      <c r="B35" s="92" t="s">
        <v>219</v>
      </c>
      <c r="C35" s="96">
        <v>0.57464294865269661</v>
      </c>
      <c r="D35" s="96">
        <v>7.2111492045771997E-2</v>
      </c>
      <c r="E35" s="96">
        <v>0.3532455593015314</v>
      </c>
      <c r="F35" s="8"/>
    </row>
    <row r="37" spans="2:6">
      <c r="B37" s="28" t="s">
        <v>110</v>
      </c>
    </row>
  </sheetData>
  <hyperlinks>
    <hyperlink ref="B37" location="Introduction!A1" display="Return to information tab" xr:uid="{2FD088CA-57EC-4622-AA5E-BBBB59A3194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E6F7-4653-4911-825D-04F6793F758F}">
  <sheetPr>
    <tabColor rgb="FF2363AF"/>
    <pageSetUpPr autoPageBreaks="0"/>
  </sheetPr>
  <dimension ref="B5:E12"/>
  <sheetViews>
    <sheetView showGridLines="0" workbookViewId="0">
      <selection activeCell="A5" sqref="A5"/>
    </sheetView>
  </sheetViews>
  <sheetFormatPr defaultRowHeight="14.5"/>
  <cols>
    <col min="1" max="1" width="2.453125" customWidth="1"/>
    <col min="2" max="2" width="31.1796875" customWidth="1"/>
    <col min="3" max="3" width="24" customWidth="1"/>
    <col min="4" max="4" width="20.81640625" customWidth="1"/>
    <col min="5" max="5" width="25.7265625" customWidth="1"/>
  </cols>
  <sheetData>
    <row r="5" spans="2:5" ht="17.5">
      <c r="B5" s="16" t="s">
        <v>95</v>
      </c>
    </row>
    <row r="6" spans="2:5">
      <c r="B6" s="3"/>
    </row>
    <row r="7" spans="2:5" ht="15">
      <c r="B7" s="5" t="s">
        <v>119</v>
      </c>
    </row>
    <row r="9" spans="2:5" ht="27">
      <c r="B9" s="243"/>
      <c r="C9" s="68" t="s">
        <v>474</v>
      </c>
      <c r="D9" s="68" t="s">
        <v>476</v>
      </c>
      <c r="E9" s="68" t="s">
        <v>475</v>
      </c>
    </row>
    <row r="10" spans="2:5" ht="40.5" customHeight="1">
      <c r="B10" s="98" t="s">
        <v>477</v>
      </c>
      <c r="C10" s="138">
        <v>0.47099999999999997</v>
      </c>
      <c r="D10" s="138">
        <v>0.47099999999999997</v>
      </c>
      <c r="E10" s="138">
        <v>0.185</v>
      </c>
    </row>
    <row r="12" spans="2:5">
      <c r="B12" s="28" t="s">
        <v>110</v>
      </c>
    </row>
  </sheetData>
  <hyperlinks>
    <hyperlink ref="B12" location="Introduction!A1" display="Return to information tab" xr:uid="{905107CD-CD80-4BB7-AEC3-4E124711DEB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2DD6-B733-4282-B0B0-CFF3C5AC98CF}">
  <sheetPr>
    <tabColor rgb="FF2363AF"/>
    <pageSetUpPr autoPageBreaks="0"/>
  </sheetPr>
  <dimension ref="B5:H16"/>
  <sheetViews>
    <sheetView showGridLines="0" workbookViewId="0">
      <selection activeCell="A5" sqref="A5"/>
    </sheetView>
  </sheetViews>
  <sheetFormatPr defaultRowHeight="14.5"/>
  <cols>
    <col min="1" max="1" width="2.453125" customWidth="1"/>
    <col min="2" max="2" width="15" customWidth="1"/>
    <col min="3" max="4" width="15.453125" customWidth="1"/>
    <col min="5" max="5" width="16.81640625" customWidth="1"/>
    <col min="6" max="6" width="15.36328125" customWidth="1"/>
    <col min="7" max="7" width="14.90625" customWidth="1"/>
  </cols>
  <sheetData>
    <row r="5" spans="2:8" ht="17.5">
      <c r="B5" s="16" t="s">
        <v>95</v>
      </c>
    </row>
    <row r="6" spans="2:8">
      <c r="B6" s="3"/>
    </row>
    <row r="7" spans="2:8" ht="15">
      <c r="B7" s="5" t="s">
        <v>160</v>
      </c>
    </row>
    <row r="9" spans="2:8">
      <c r="B9" s="99"/>
      <c r="C9" s="100"/>
    </row>
    <row r="10" spans="2:8" ht="67.5">
      <c r="B10" s="241" t="s">
        <v>161</v>
      </c>
      <c r="C10" s="212" t="s">
        <v>162</v>
      </c>
      <c r="D10" s="212" t="s">
        <v>681</v>
      </c>
      <c r="E10" s="212" t="s">
        <v>682</v>
      </c>
      <c r="F10" s="212" t="s">
        <v>683</v>
      </c>
      <c r="G10" s="212" t="s">
        <v>163</v>
      </c>
    </row>
    <row r="11" spans="2:8">
      <c r="B11" s="101" t="s">
        <v>164</v>
      </c>
      <c r="C11" s="102">
        <v>119</v>
      </c>
      <c r="D11" s="102">
        <v>39</v>
      </c>
      <c r="E11" s="102">
        <v>35</v>
      </c>
      <c r="F11" s="102">
        <v>17</v>
      </c>
      <c r="G11" s="103">
        <f>SUM(D11:F11)</f>
        <v>91</v>
      </c>
    </row>
    <row r="12" spans="2:8">
      <c r="B12" s="101" t="s">
        <v>165</v>
      </c>
      <c r="C12" s="102">
        <v>103</v>
      </c>
      <c r="D12" s="102">
        <v>43</v>
      </c>
      <c r="E12" s="102">
        <v>32</v>
      </c>
      <c r="F12" s="102">
        <v>2</v>
      </c>
      <c r="G12" s="103">
        <f t="shared" ref="G12:G13" si="0">SUM(D12:F12)</f>
        <v>77</v>
      </c>
      <c r="H12" s="3"/>
    </row>
    <row r="13" spans="2:8">
      <c r="B13" s="101" t="s">
        <v>166</v>
      </c>
      <c r="C13" s="102">
        <v>10</v>
      </c>
      <c r="D13" s="102">
        <v>7</v>
      </c>
      <c r="E13" s="102">
        <v>2</v>
      </c>
      <c r="F13" s="102">
        <v>1</v>
      </c>
      <c r="G13" s="103">
        <f t="shared" si="0"/>
        <v>10</v>
      </c>
      <c r="H13" s="3"/>
    </row>
    <row r="14" spans="2:8">
      <c r="B14" s="104" t="s">
        <v>8</v>
      </c>
      <c r="C14" s="105">
        <f>SUM(C11:C13)</f>
        <v>232</v>
      </c>
      <c r="D14" s="105">
        <f t="shared" ref="D14:F14" si="1">SUM(D11:D13)</f>
        <v>89</v>
      </c>
      <c r="E14" s="105">
        <f t="shared" si="1"/>
        <v>69</v>
      </c>
      <c r="F14" s="105">
        <f t="shared" si="1"/>
        <v>20</v>
      </c>
      <c r="G14" s="105">
        <f>SUM(G11:G13)</f>
        <v>178</v>
      </c>
    </row>
    <row r="16" spans="2:8">
      <c r="B16" s="28" t="s">
        <v>110</v>
      </c>
    </row>
  </sheetData>
  <hyperlinks>
    <hyperlink ref="B16" location="Introduction!A1" display="Return to information tab" xr:uid="{DC2F121D-B3E5-4279-AA8D-EF3E508901C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G11:G1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5F779-F44F-421F-828F-A783861B479E}">
  <sheetPr>
    <tabColor rgb="FF2363AF"/>
    <pageSetUpPr autoPageBreaks="0"/>
  </sheetPr>
  <dimension ref="B5:D16"/>
  <sheetViews>
    <sheetView showGridLines="0" workbookViewId="0">
      <selection activeCell="A5" sqref="A5"/>
    </sheetView>
  </sheetViews>
  <sheetFormatPr defaultRowHeight="14.5"/>
  <cols>
    <col min="1" max="1" width="2.453125" customWidth="1"/>
    <col min="2" max="2" width="22" customWidth="1"/>
    <col min="3" max="3" width="16.36328125" customWidth="1"/>
    <col min="4" max="4" width="35" customWidth="1"/>
  </cols>
  <sheetData>
    <row r="5" spans="2:4" ht="17.5">
      <c r="B5" s="16" t="s">
        <v>95</v>
      </c>
    </row>
    <row r="6" spans="2:4">
      <c r="B6" s="3"/>
    </row>
    <row r="7" spans="2:4" ht="15">
      <c r="B7" s="5" t="s">
        <v>121</v>
      </c>
    </row>
    <row r="9" spans="2:4" ht="27">
      <c r="B9" s="107" t="s">
        <v>108</v>
      </c>
      <c r="C9" s="107" t="s">
        <v>167</v>
      </c>
      <c r="D9" s="107" t="s">
        <v>168</v>
      </c>
    </row>
    <row r="10" spans="2:4" ht="14" customHeight="1">
      <c r="B10" s="108" t="s">
        <v>169</v>
      </c>
      <c r="C10" s="108" t="s">
        <v>153</v>
      </c>
      <c r="D10" s="108" t="s">
        <v>170</v>
      </c>
    </row>
    <row r="11" spans="2:4">
      <c r="B11" s="108" t="s">
        <v>171</v>
      </c>
      <c r="C11" s="108" t="s">
        <v>153</v>
      </c>
      <c r="D11" s="108" t="s">
        <v>172</v>
      </c>
    </row>
    <row r="12" spans="2:4">
      <c r="B12" s="108" t="s">
        <v>173</v>
      </c>
      <c r="C12" s="108" t="s">
        <v>153</v>
      </c>
      <c r="D12" s="108" t="s">
        <v>172</v>
      </c>
    </row>
    <row r="13" spans="2:4">
      <c r="B13" s="108" t="s">
        <v>174</v>
      </c>
      <c r="C13" s="108" t="s">
        <v>152</v>
      </c>
      <c r="D13" s="108" t="s">
        <v>172</v>
      </c>
    </row>
    <row r="14" spans="2:4" ht="27">
      <c r="B14" s="108" t="s">
        <v>175</v>
      </c>
      <c r="C14" s="108" t="s">
        <v>152</v>
      </c>
      <c r="D14" s="108" t="s">
        <v>176</v>
      </c>
    </row>
    <row r="16" spans="2:4">
      <c r="B16" s="28" t="s">
        <v>110</v>
      </c>
    </row>
  </sheetData>
  <hyperlinks>
    <hyperlink ref="B16" location="Introduction!A1" display="Return to information tab" xr:uid="{A848276C-D279-44FF-9B6E-68A41B53324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E4658-1B68-4B34-AD55-577CD262EC25}">
  <sheetPr>
    <tabColor rgb="FF2363AF"/>
    <pageSetUpPr autoPageBreaks="0"/>
  </sheetPr>
  <dimension ref="B5:M39"/>
  <sheetViews>
    <sheetView showGridLines="0" zoomScaleNormal="100" workbookViewId="0">
      <selection activeCell="A5" sqref="A5"/>
    </sheetView>
  </sheetViews>
  <sheetFormatPr defaultRowHeight="14.5"/>
  <cols>
    <col min="1" max="1" width="2.453125" style="3" customWidth="1"/>
    <col min="2" max="2" width="19.36328125" style="3" customWidth="1"/>
    <col min="3" max="3" width="29" style="3" customWidth="1"/>
    <col min="4" max="4" width="25.36328125" style="3" customWidth="1"/>
    <col min="5" max="5" width="13.453125" style="3" customWidth="1"/>
    <col min="6" max="6" width="14.7265625" style="3" customWidth="1"/>
    <col min="7" max="7" width="20.453125" style="3" bestFit="1" customWidth="1"/>
    <col min="8" max="8" width="13.6328125" style="3" bestFit="1" customWidth="1"/>
    <col min="9" max="9" width="20.453125" style="3" bestFit="1" customWidth="1"/>
    <col min="10" max="21" width="8.7265625" style="3"/>
    <col min="22" max="22" width="14.7265625" style="3" customWidth="1"/>
    <col min="23" max="23" width="17.1796875" style="3" customWidth="1"/>
    <col min="24" max="24" width="16" style="3" customWidth="1"/>
    <col min="25" max="16384" width="8.7265625" style="3"/>
  </cols>
  <sheetData>
    <row r="5" spans="2:2" ht="17.5">
      <c r="B5" s="16" t="s">
        <v>95</v>
      </c>
    </row>
    <row r="7" spans="2:2" ht="15">
      <c r="B7" s="5" t="s">
        <v>88</v>
      </c>
    </row>
    <row r="22" spans="2:13">
      <c r="M22" s="10"/>
    </row>
    <row r="25" spans="2:13">
      <c r="G25"/>
      <c r="H25"/>
      <c r="I25"/>
      <c r="J25"/>
    </row>
    <row r="26" spans="2:13">
      <c r="E26" s="6"/>
      <c r="F26" s="6"/>
      <c r="G26"/>
      <c r="H26"/>
      <c r="I26"/>
      <c r="J26"/>
    </row>
    <row r="27" spans="2:13">
      <c r="B27" s="113" t="s">
        <v>108</v>
      </c>
      <c r="C27" s="114" t="s">
        <v>684</v>
      </c>
      <c r="D27" s="115" t="s">
        <v>109</v>
      </c>
      <c r="E27" s="6"/>
      <c r="F27" s="6"/>
      <c r="G27"/>
      <c r="H27"/>
      <c r="I27"/>
      <c r="J27"/>
    </row>
    <row r="28" spans="2:13">
      <c r="B28" s="109" t="s">
        <v>34</v>
      </c>
      <c r="C28" s="94">
        <f>((12455258+11106467))</f>
        <v>23561725</v>
      </c>
      <c r="D28" s="110">
        <f>((12455258+11106467)/119090744)</f>
        <v>0.19784682006856888</v>
      </c>
      <c r="E28" s="6"/>
      <c r="F28" s="6"/>
      <c r="G28"/>
      <c r="H28"/>
      <c r="I28"/>
      <c r="J28"/>
    </row>
    <row r="29" spans="2:13">
      <c r="B29" s="109" t="s">
        <v>35</v>
      </c>
      <c r="C29" s="94">
        <f>(18987437)</f>
        <v>18987437</v>
      </c>
      <c r="D29" s="110">
        <f>(18987437/119090744)</f>
        <v>0.15943671491379716</v>
      </c>
      <c r="E29" s="6"/>
      <c r="F29" s="6"/>
      <c r="G29"/>
      <c r="H29"/>
      <c r="I29"/>
      <c r="J29"/>
    </row>
    <row r="30" spans="2:13" ht="14" customHeight="1">
      <c r="B30" s="109" t="s">
        <v>5</v>
      </c>
      <c r="C30" s="94">
        <f>(12991029)</f>
        <v>12991029</v>
      </c>
      <c r="D30" s="110">
        <f>(12991029/119090744)</f>
        <v>0.10908512755617683</v>
      </c>
      <c r="E30" s="6"/>
      <c r="F30" s="6"/>
      <c r="G30"/>
      <c r="H30"/>
      <c r="I30"/>
      <c r="J30"/>
    </row>
    <row r="31" spans="2:13">
      <c r="B31" s="109" t="s">
        <v>7</v>
      </c>
      <c r="C31" s="94">
        <f>(8017239)</f>
        <v>8017239</v>
      </c>
      <c r="D31" s="110">
        <f>(8017239/119090744)</f>
        <v>6.7320420804491743E-2</v>
      </c>
      <c r="E31" s="6"/>
      <c r="F31" s="6"/>
      <c r="G31"/>
      <c r="H31"/>
      <c r="I31"/>
      <c r="J31"/>
    </row>
    <row r="32" spans="2:13">
      <c r="B32" s="109" t="s">
        <v>6</v>
      </c>
      <c r="C32" s="94">
        <f>(7191131)</f>
        <v>7191131</v>
      </c>
      <c r="D32" s="110">
        <f>(7191131/119090744)</f>
        <v>6.0383626455469956E-2</v>
      </c>
      <c r="E32" s="6"/>
      <c r="F32" s="6"/>
      <c r="G32"/>
      <c r="H32"/>
      <c r="I32"/>
      <c r="J32"/>
    </row>
    <row r="33" spans="2:10">
      <c r="B33" s="109" t="s">
        <v>36</v>
      </c>
      <c r="C33" s="94">
        <f>(6344078)</f>
        <v>6344078</v>
      </c>
      <c r="D33" s="110">
        <f>(6344078/119090744)</f>
        <v>5.3270957816839236E-2</v>
      </c>
      <c r="E33" s="6"/>
      <c r="F33" s="6"/>
      <c r="G33"/>
      <c r="H33"/>
      <c r="I33"/>
      <c r="J33"/>
    </row>
    <row r="34" spans="2:10">
      <c r="B34" s="109" t="s">
        <v>37</v>
      </c>
      <c r="C34" s="94">
        <f>(4907973)</f>
        <v>4907973</v>
      </c>
      <c r="D34" s="110">
        <f>(4907973/119090744)</f>
        <v>4.1212044153490217E-2</v>
      </c>
      <c r="E34" s="6"/>
      <c r="F34" s="6"/>
      <c r="G34"/>
      <c r="H34"/>
      <c r="I34"/>
      <c r="J34"/>
    </row>
    <row r="35" spans="2:10">
      <c r="B35" s="109" t="s">
        <v>38</v>
      </c>
      <c r="C35" s="94">
        <f>(4273637)</f>
        <v>4273637</v>
      </c>
      <c r="D35" s="110">
        <f>(4273637/119090744)</f>
        <v>3.5885551273405432E-2</v>
      </c>
      <c r="E35" s="6"/>
      <c r="F35" s="6"/>
      <c r="G35"/>
      <c r="H35"/>
      <c r="I35"/>
      <c r="J35"/>
    </row>
    <row r="36" spans="2:10">
      <c r="B36" s="109" t="s">
        <v>18</v>
      </c>
      <c r="C36" s="94">
        <f>(119090744-86274249)</f>
        <v>32816495</v>
      </c>
      <c r="D36" s="110">
        <f>((119090744-86274249)/119090744)</f>
        <v>0.27555873695776056</v>
      </c>
      <c r="E36" s="6"/>
      <c r="F36" s="6"/>
      <c r="G36"/>
      <c r="H36"/>
      <c r="I36"/>
      <c r="J36"/>
    </row>
    <row r="37" spans="2:10">
      <c r="B37" s="111" t="s">
        <v>8</v>
      </c>
      <c r="C37" s="95">
        <f>SUM(C28:C36)</f>
        <v>119090744</v>
      </c>
      <c r="D37" s="112">
        <f>SUBTOTAL(109,D28:D36)</f>
        <v>0.99999999999999989</v>
      </c>
      <c r="G37"/>
      <c r="H37"/>
      <c r="I37"/>
      <c r="J37"/>
    </row>
    <row r="38" spans="2:10">
      <c r="C38" s="8"/>
      <c r="G38"/>
      <c r="H38"/>
      <c r="I38"/>
      <c r="J38"/>
    </row>
    <row r="39" spans="2:10">
      <c r="B39" s="28" t="s">
        <v>110</v>
      </c>
      <c r="C39" s="8"/>
    </row>
  </sheetData>
  <hyperlinks>
    <hyperlink ref="B39" location="Introduction!A1" display="Return to information tab" xr:uid="{196DD893-487C-44C1-86A9-8C1146098C7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6E97-7BCE-40D9-9A8D-F2548B8BFFFB}">
  <sheetPr>
    <tabColor rgb="FF2363AF"/>
    <pageSetUpPr autoPageBreaks="0"/>
  </sheetPr>
  <dimension ref="B5:F25"/>
  <sheetViews>
    <sheetView showGridLines="0" workbookViewId="0">
      <selection activeCell="A5" sqref="A5"/>
    </sheetView>
  </sheetViews>
  <sheetFormatPr defaultRowHeight="14.5"/>
  <cols>
    <col min="1" max="1" width="2.453125" customWidth="1"/>
    <col min="2" max="2" width="33.26953125" customWidth="1"/>
    <col min="3" max="3" width="20.54296875" customWidth="1"/>
    <col min="4" max="4" width="16.6328125" customWidth="1"/>
    <col min="5" max="5" width="23.36328125" customWidth="1"/>
    <col min="6" max="6" width="10.7265625" bestFit="1" customWidth="1"/>
  </cols>
  <sheetData>
    <row r="5" spans="2:6" ht="17.5">
      <c r="B5" s="16" t="s">
        <v>95</v>
      </c>
    </row>
    <row r="6" spans="2:6">
      <c r="B6" s="3"/>
    </row>
    <row r="7" spans="2:6" ht="15">
      <c r="B7" s="5" t="s">
        <v>177</v>
      </c>
    </row>
    <row r="9" spans="2:6">
      <c r="B9" s="31"/>
      <c r="C9" s="62" t="s">
        <v>178</v>
      </c>
      <c r="D9" s="62" t="s">
        <v>66</v>
      </c>
      <c r="E9" s="62" t="s">
        <v>146</v>
      </c>
    </row>
    <row r="10" spans="2:6">
      <c r="B10" s="53" t="s">
        <v>179</v>
      </c>
      <c r="C10" s="116">
        <v>10298296</v>
      </c>
      <c r="D10" s="116">
        <v>999170</v>
      </c>
      <c r="E10" s="116">
        <f>C10+D10</f>
        <v>11297466</v>
      </c>
      <c r="F10" s="41"/>
    </row>
    <row r="11" spans="2:6" ht="27">
      <c r="B11" s="53" t="s">
        <v>180</v>
      </c>
      <c r="C11" s="116">
        <v>7991299</v>
      </c>
      <c r="D11" s="116">
        <v>820389</v>
      </c>
      <c r="E11" s="116">
        <f>C11+D11</f>
        <v>8811688</v>
      </c>
      <c r="F11" s="41"/>
    </row>
    <row r="12" spans="2:6" ht="27">
      <c r="B12" s="53" t="s">
        <v>181</v>
      </c>
      <c r="C12" s="117">
        <f t="shared" ref="C12:D12" si="0">C11/C10</f>
        <v>0.775982648003126</v>
      </c>
      <c r="D12" s="117">
        <f t="shared" si="0"/>
        <v>0.82107048850545949</v>
      </c>
      <c r="E12" s="117">
        <f>E11/E10</f>
        <v>0.77997030484535201</v>
      </c>
      <c r="F12" s="8"/>
    </row>
    <row r="13" spans="2:6" ht="27">
      <c r="B13" s="53" t="s">
        <v>182</v>
      </c>
      <c r="C13" s="116">
        <v>235247788</v>
      </c>
      <c r="D13" s="116">
        <v>23526203</v>
      </c>
      <c r="E13" s="116">
        <f>C13+D13</f>
        <v>258773991</v>
      </c>
      <c r="F13" s="41"/>
    </row>
    <row r="14" spans="2:6" ht="27">
      <c r="B14" s="53" t="s">
        <v>183</v>
      </c>
      <c r="C14" s="117">
        <f t="shared" ref="C14:D14" si="1">C11/C13</f>
        <v>3.3969709419754461E-2</v>
      </c>
      <c r="D14" s="117">
        <f t="shared" si="1"/>
        <v>3.4871287984720695E-2</v>
      </c>
      <c r="E14" s="117">
        <f>E11/E13</f>
        <v>3.4051675618358417E-2</v>
      </c>
      <c r="F14" s="8"/>
    </row>
    <row r="15" spans="2:6">
      <c r="B15" s="29"/>
    </row>
    <row r="16" spans="2:6">
      <c r="B16" s="28" t="s">
        <v>110</v>
      </c>
    </row>
    <row r="17" spans="2:2">
      <c r="B17" s="35"/>
    </row>
    <row r="18" spans="2:2">
      <c r="B18" s="33"/>
    </row>
    <row r="19" spans="2:2">
      <c r="B19" s="35"/>
    </row>
    <row r="20" spans="2:2">
      <c r="B20" s="35"/>
    </row>
    <row r="21" spans="2:2">
      <c r="B21" s="35"/>
    </row>
    <row r="22" spans="2:2">
      <c r="B22" s="35"/>
    </row>
    <row r="23" spans="2:2">
      <c r="B23" s="35"/>
    </row>
    <row r="24" spans="2:2">
      <c r="B24" s="35"/>
    </row>
    <row r="25" spans="2:2">
      <c r="B25" s="29"/>
    </row>
  </sheetData>
  <hyperlinks>
    <hyperlink ref="B16" location="Introduction!A1" display="Return to information tab" xr:uid="{8F125D62-D50F-4705-BCE9-99D16E45E1E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E12"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6874-67D0-4BC6-89CE-BB681CB6015F}">
  <sheetPr>
    <tabColor rgb="FF2363AF"/>
    <pageSetUpPr autoPageBreaks="0"/>
  </sheetPr>
  <dimension ref="B5:G16"/>
  <sheetViews>
    <sheetView showGridLines="0" workbookViewId="0">
      <selection activeCell="A5" sqref="A5"/>
    </sheetView>
  </sheetViews>
  <sheetFormatPr defaultRowHeight="14.5"/>
  <cols>
    <col min="1" max="1" width="2.453125" customWidth="1"/>
    <col min="2" max="2" width="21.1796875" customWidth="1"/>
    <col min="3" max="3" width="19.7265625" customWidth="1"/>
    <col min="4" max="4" width="18.7265625" customWidth="1"/>
    <col min="5" max="5" width="17.7265625" customWidth="1"/>
    <col min="6" max="6" width="17.08984375" customWidth="1"/>
    <col min="7" max="7" width="10.7265625" bestFit="1" customWidth="1"/>
  </cols>
  <sheetData>
    <row r="5" spans="2:7" ht="17.5">
      <c r="B5" s="16" t="s">
        <v>95</v>
      </c>
    </row>
    <row r="6" spans="2:7">
      <c r="B6" s="3"/>
    </row>
    <row r="7" spans="2:7" ht="15">
      <c r="B7" s="5" t="s">
        <v>123</v>
      </c>
    </row>
    <row r="9" spans="2:7">
      <c r="B9" s="31"/>
      <c r="C9" s="62" t="s">
        <v>164</v>
      </c>
      <c r="D9" s="62" t="s">
        <v>165</v>
      </c>
      <c r="E9" s="62" t="s">
        <v>166</v>
      </c>
      <c r="F9" s="62" t="s">
        <v>146</v>
      </c>
    </row>
    <row r="10" spans="2:7" ht="27">
      <c r="B10" s="53" t="s">
        <v>184</v>
      </c>
      <c r="C10" s="116">
        <v>227256489</v>
      </c>
      <c r="D10" s="116">
        <v>22705814</v>
      </c>
      <c r="E10" s="116">
        <v>7343236</v>
      </c>
      <c r="F10" s="116">
        <f>SUM(C10:E10)</f>
        <v>257305539</v>
      </c>
      <c r="G10" s="41"/>
    </row>
    <row r="11" spans="2:7">
      <c r="B11" s="53" t="s">
        <v>185</v>
      </c>
      <c r="C11" s="116">
        <v>107037807</v>
      </c>
      <c r="D11" s="116">
        <v>10694439</v>
      </c>
      <c r="E11" s="116">
        <v>1358498</v>
      </c>
      <c r="F11" s="116">
        <f>SUM(C11:E11)</f>
        <v>119090744</v>
      </c>
      <c r="G11" s="41"/>
    </row>
    <row r="12" spans="2:7">
      <c r="B12" s="53" t="s">
        <v>186</v>
      </c>
      <c r="C12" s="116">
        <v>93998100</v>
      </c>
      <c r="D12" s="116">
        <v>9938947</v>
      </c>
      <c r="E12" s="116">
        <v>1326400</v>
      </c>
      <c r="F12" s="116">
        <f>SUM(C12:E12)</f>
        <v>105263447</v>
      </c>
      <c r="G12" s="41"/>
    </row>
    <row r="13" spans="2:7" ht="27">
      <c r="B13" s="53" t="s">
        <v>187</v>
      </c>
      <c r="C13" s="118">
        <v>119</v>
      </c>
      <c r="D13" s="118">
        <v>103</v>
      </c>
      <c r="E13" s="118">
        <v>10</v>
      </c>
      <c r="F13" s="116">
        <f>SUM(C13:E13)</f>
        <v>232</v>
      </c>
      <c r="G13" s="3"/>
    </row>
    <row r="14" spans="2:7" ht="27">
      <c r="B14" s="53" t="s">
        <v>188</v>
      </c>
      <c r="C14" s="117">
        <f>C12/C11</f>
        <v>0.87817662407825681</v>
      </c>
      <c r="D14" s="117">
        <f t="shared" ref="D14:F14" si="0">D12/D11</f>
        <v>0.92935655624385716</v>
      </c>
      <c r="E14" s="117">
        <f t="shared" si="0"/>
        <v>0.97637243485084257</v>
      </c>
      <c r="F14" s="117">
        <f t="shared" si="0"/>
        <v>0.88389276499943603</v>
      </c>
      <c r="G14" s="8"/>
    </row>
    <row r="16" spans="2:7">
      <c r="B16" s="28" t="s">
        <v>110</v>
      </c>
    </row>
  </sheetData>
  <hyperlinks>
    <hyperlink ref="B16" location="Introduction!A1" display="Return to information tab" xr:uid="{7E996F41-014F-4E31-B208-D01DC641B78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D88F-3E37-4E9C-B8A4-BCC53BF11352}">
  <sheetPr>
    <tabColor rgb="FFE86E1E"/>
    <pageSetUpPr autoPageBreaks="0"/>
  </sheetPr>
  <dimension ref="B5:I20"/>
  <sheetViews>
    <sheetView showGridLines="0" workbookViewId="0">
      <selection activeCell="B20" sqref="B20"/>
    </sheetView>
  </sheetViews>
  <sheetFormatPr defaultRowHeight="14.5"/>
  <cols>
    <col min="1" max="1" width="2.453125" customWidth="1"/>
    <col min="2" max="2" width="37.54296875" customWidth="1"/>
    <col min="3" max="3" width="15.1796875" customWidth="1"/>
    <col min="4" max="4" width="15.7265625" customWidth="1"/>
    <col min="5" max="5" width="15.453125" customWidth="1"/>
    <col min="6" max="6" width="14" customWidth="1"/>
    <col min="7" max="7" width="14.81640625" customWidth="1"/>
  </cols>
  <sheetData>
    <row r="5" spans="2:9" ht="17.5">
      <c r="B5" s="16" t="s">
        <v>93</v>
      </c>
    </row>
    <row r="6" spans="2:9">
      <c r="B6" s="3"/>
    </row>
    <row r="7" spans="2:9" ht="15">
      <c r="B7" s="5" t="s">
        <v>112</v>
      </c>
    </row>
    <row r="9" spans="2:9" ht="14.5" customHeight="1">
      <c r="B9" s="51"/>
      <c r="C9" s="27"/>
      <c r="D9" s="27"/>
      <c r="E9" s="27"/>
      <c r="F9" s="27"/>
      <c r="G9" s="27"/>
    </row>
    <row r="10" spans="2:9" ht="27.5" customHeight="1">
      <c r="B10" s="51"/>
      <c r="C10" s="61" t="s">
        <v>31</v>
      </c>
      <c r="D10" s="61" t="s">
        <v>32</v>
      </c>
      <c r="E10" s="61" t="s">
        <v>33</v>
      </c>
      <c r="F10" s="62" t="s">
        <v>144</v>
      </c>
      <c r="G10" s="62" t="s">
        <v>145</v>
      </c>
    </row>
    <row r="11" spans="2:9">
      <c r="B11" s="53" t="s">
        <v>137</v>
      </c>
      <c r="C11" s="77">
        <v>105948003</v>
      </c>
      <c r="D11" s="77">
        <v>114706958</v>
      </c>
      <c r="E11" s="77">
        <v>109252882</v>
      </c>
      <c r="F11" s="78">
        <f>(E11-D11)/D11</f>
        <v>-4.7547908994326218E-2</v>
      </c>
      <c r="G11" s="79">
        <f>(E11-C11)/C11</f>
        <v>3.1193405316002041E-2</v>
      </c>
      <c r="I11" s="8"/>
    </row>
    <row r="12" spans="2:9" ht="27">
      <c r="B12" s="53" t="s">
        <v>138</v>
      </c>
      <c r="C12" s="77">
        <v>79102225.020451948</v>
      </c>
      <c r="D12" s="77">
        <v>84920897.264359713</v>
      </c>
      <c r="E12" s="77">
        <v>80348926</v>
      </c>
      <c r="F12" s="78">
        <f>(E12-D12)/D12</f>
        <v>-5.383799996986742E-2</v>
      </c>
      <c r="G12" s="79">
        <f>(E12-C12)/C12</f>
        <v>1.576063099648229E-2</v>
      </c>
    </row>
    <row r="13" spans="2:9">
      <c r="B13" s="53" t="s">
        <v>139</v>
      </c>
      <c r="C13" s="77">
        <v>277385902</v>
      </c>
      <c r="D13" s="77">
        <v>273646540.25663334</v>
      </c>
      <c r="E13" s="77">
        <v>257305538.16491699</v>
      </c>
      <c r="F13" s="78">
        <f>(E13-D13)/D13</f>
        <v>-5.9715726997283808E-2</v>
      </c>
      <c r="G13" s="80">
        <f>(E13-C13)/C13</f>
        <v>-7.2391436227653011E-2</v>
      </c>
    </row>
    <row r="14" spans="2:9" ht="27">
      <c r="B14" s="53" t="s">
        <v>140</v>
      </c>
      <c r="C14" s="78">
        <f>C12/C13</f>
        <v>0.28517031489384037</v>
      </c>
      <c r="D14" s="78">
        <f>D12/D13</f>
        <v>0.31033060818060604</v>
      </c>
      <c r="E14" s="78">
        <v>0.312</v>
      </c>
      <c r="F14" s="81" t="str">
        <f>"+"&amp;TEXT((E14-D14)*100,"0.0")&amp;"pp**"</f>
        <v>+0.2pp**</v>
      </c>
      <c r="G14" s="81" t="str">
        <f>"+"&amp;TEXT((E14-C14)*100,"0.0")&amp;"pp**"</f>
        <v>+2.7pp**</v>
      </c>
    </row>
    <row r="15" spans="2:9" ht="27">
      <c r="B15" s="53" t="s">
        <v>141</v>
      </c>
      <c r="C15" s="77">
        <v>99656264.781451941</v>
      </c>
      <c r="D15" s="77">
        <v>112854884.63235971</v>
      </c>
      <c r="E15" s="77">
        <v>112147911</v>
      </c>
      <c r="F15" s="78">
        <f>(E15-D15)/D15</f>
        <v>-6.2644486737350978E-3</v>
      </c>
      <c r="G15" s="79">
        <f>(E15-C15)/C15</f>
        <v>0.12534732508731361</v>
      </c>
    </row>
    <row r="16" spans="2:9" ht="40.5">
      <c r="B16" s="53" t="s">
        <v>668</v>
      </c>
      <c r="C16" s="78">
        <f>C15/C13</f>
        <v>0.35926939351608411</v>
      </c>
      <c r="D16" s="78">
        <f>D15/D13</f>
        <v>0.41241115099252218</v>
      </c>
      <c r="E16" s="78">
        <v>0.43585502358206052</v>
      </c>
      <c r="F16" s="81" t="str">
        <f>"+"&amp;TEXT((E16-D16)*100,"0.0")&amp;"pp**"</f>
        <v>+2.3pp**</v>
      </c>
      <c r="G16" s="81" t="str">
        <f>"+"&amp;TEXT((E16-C16)*100,"0.0")&amp;"pp**"</f>
        <v>+7.7pp**</v>
      </c>
    </row>
    <row r="17" spans="2:7">
      <c r="B17" s="54" t="s">
        <v>142</v>
      </c>
      <c r="C17" s="54"/>
      <c r="D17" s="54"/>
      <c r="E17" s="54"/>
      <c r="F17" s="31"/>
      <c r="G17" s="27"/>
    </row>
    <row r="18" spans="2:7">
      <c r="B18" s="35" t="s">
        <v>143</v>
      </c>
      <c r="C18" s="35"/>
      <c r="D18" s="35"/>
      <c r="E18" s="35"/>
      <c r="F18" s="30"/>
      <c r="G18" s="27"/>
    </row>
    <row r="20" spans="2:7">
      <c r="B20" s="28" t="s">
        <v>110</v>
      </c>
    </row>
  </sheetData>
  <phoneticPr fontId="34" type="noConversion"/>
  <hyperlinks>
    <hyperlink ref="B20" location="Introduction!A1" display="Return to information tab" xr:uid="{6EFB1888-8367-4CB2-9F8F-A26F46BD603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F14:G15"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4AFF-6F11-4B31-AA71-41B6F6BF3187}">
  <sheetPr>
    <tabColor rgb="FF2363AF"/>
    <pageSetUpPr autoPageBreaks="0"/>
  </sheetPr>
  <dimension ref="B5:M54"/>
  <sheetViews>
    <sheetView showGridLines="0" zoomScaleNormal="100" workbookViewId="0">
      <selection activeCell="A5" sqref="A5"/>
    </sheetView>
  </sheetViews>
  <sheetFormatPr defaultRowHeight="14.5"/>
  <cols>
    <col min="1" max="1" width="2.453125" style="3" customWidth="1"/>
    <col min="2" max="2" width="17" style="3" customWidth="1"/>
    <col min="3" max="3" width="26.6328125" style="3" customWidth="1"/>
    <col min="4" max="4" width="23.7265625" style="3" customWidth="1"/>
    <col min="5" max="5" width="13.453125" style="3" customWidth="1"/>
    <col min="6" max="6" width="14.7265625" style="3" customWidth="1"/>
    <col min="7" max="7" width="8.7265625" style="3"/>
    <col min="8" max="8" width="14.6328125" style="3" bestFit="1" customWidth="1"/>
    <col min="9" max="9" width="21.453125" style="3" customWidth="1"/>
    <col min="10" max="21" width="8.7265625" style="3"/>
    <col min="22" max="22" width="14.7265625" style="3" customWidth="1"/>
    <col min="23" max="23" width="17.1796875" style="3" customWidth="1"/>
    <col min="24" max="24" width="16" style="3" customWidth="1"/>
    <col min="25" max="16384" width="8.7265625" style="3"/>
  </cols>
  <sheetData>
    <row r="5" spans="2:2" ht="17.5">
      <c r="B5" s="16" t="s">
        <v>95</v>
      </c>
    </row>
    <row r="7" spans="2:2" ht="15">
      <c r="B7" s="5" t="s">
        <v>124</v>
      </c>
    </row>
    <row r="23" spans="2:13">
      <c r="M23" s="10"/>
    </row>
    <row r="27" spans="2:13" ht="27.5">
      <c r="B27" s="44" t="s">
        <v>28</v>
      </c>
      <c r="C27" s="89" t="s">
        <v>459</v>
      </c>
      <c r="D27" s="123" t="s">
        <v>460</v>
      </c>
      <c r="F27" s="257"/>
    </row>
    <row r="28" spans="2:13">
      <c r="B28" s="92" t="s">
        <v>40</v>
      </c>
      <c r="C28" s="271">
        <v>500144.99999999994</v>
      </c>
      <c r="D28" s="271">
        <v>185372</v>
      </c>
      <c r="E28"/>
      <c r="F28"/>
    </row>
    <row r="29" spans="2:13">
      <c r="B29" s="92" t="s">
        <v>41</v>
      </c>
      <c r="C29" s="271">
        <v>177665</v>
      </c>
      <c r="D29" s="271">
        <v>225240</v>
      </c>
      <c r="E29"/>
      <c r="F29"/>
    </row>
    <row r="30" spans="2:13">
      <c r="B30" s="92" t="s">
        <v>42</v>
      </c>
      <c r="C30" s="271">
        <v>254695.99999999997</v>
      </c>
      <c r="D30" s="271">
        <v>145109</v>
      </c>
      <c r="E30"/>
      <c r="F30"/>
    </row>
    <row r="31" spans="2:13">
      <c r="B31" s="92" t="s">
        <v>43</v>
      </c>
      <c r="C31" s="271">
        <v>272274</v>
      </c>
      <c r="D31" s="271">
        <v>97365</v>
      </c>
      <c r="E31"/>
      <c r="F31"/>
    </row>
    <row r="32" spans="2:13">
      <c r="B32" s="92" t="s">
        <v>44</v>
      </c>
      <c r="C32" s="271">
        <v>172559</v>
      </c>
      <c r="D32" s="271">
        <v>517988</v>
      </c>
      <c r="E32"/>
      <c r="F32"/>
    </row>
    <row r="33" spans="2:9">
      <c r="B33" s="92" t="s">
        <v>45</v>
      </c>
      <c r="C33" s="271">
        <v>736570</v>
      </c>
      <c r="D33" s="271">
        <v>209282</v>
      </c>
      <c r="E33"/>
      <c r="F33"/>
    </row>
    <row r="34" spans="2:9">
      <c r="B34" s="92" t="s">
        <v>46</v>
      </c>
      <c r="C34" s="271">
        <v>340153</v>
      </c>
      <c r="D34" s="271">
        <v>2399288</v>
      </c>
      <c r="E34"/>
      <c r="F34"/>
    </row>
    <row r="35" spans="2:9">
      <c r="B35" s="92" t="s">
        <v>47</v>
      </c>
      <c r="C35" s="271">
        <v>2595654</v>
      </c>
      <c r="D35" s="271">
        <v>2583831</v>
      </c>
      <c r="E35"/>
      <c r="F35"/>
    </row>
    <row r="36" spans="2:9">
      <c r="B36" s="92" t="s">
        <v>48</v>
      </c>
      <c r="C36" s="271">
        <v>2775780</v>
      </c>
      <c r="D36" s="271">
        <v>8806286</v>
      </c>
      <c r="E36"/>
      <c r="F36"/>
    </row>
    <row r="37" spans="2:9">
      <c r="B37" s="92" t="s">
        <v>49</v>
      </c>
      <c r="C37" s="271">
        <v>8943554</v>
      </c>
      <c r="D37" s="271">
        <v>4874500</v>
      </c>
      <c r="E37"/>
      <c r="F37"/>
      <c r="H37"/>
      <c r="I37"/>
    </row>
    <row r="38" spans="2:9">
      <c r="B38" s="92" t="s">
        <v>50</v>
      </c>
      <c r="C38" s="271">
        <v>5318103</v>
      </c>
      <c r="D38" s="271">
        <v>2674340</v>
      </c>
      <c r="E38"/>
      <c r="F38"/>
      <c r="H38"/>
      <c r="I38"/>
    </row>
    <row r="39" spans="2:9">
      <c r="B39" s="92" t="s">
        <v>31</v>
      </c>
      <c r="C39" s="271">
        <v>3277451</v>
      </c>
      <c r="D39" s="271">
        <v>1573814</v>
      </c>
      <c r="E39"/>
      <c r="F39"/>
      <c r="H39"/>
      <c r="I39"/>
    </row>
    <row r="40" spans="2:9">
      <c r="B40" s="92" t="s">
        <v>32</v>
      </c>
      <c r="C40" s="271">
        <v>2055840</v>
      </c>
      <c r="D40" s="271">
        <v>801167</v>
      </c>
      <c r="E40"/>
      <c r="F40"/>
      <c r="H40"/>
      <c r="I40"/>
    </row>
    <row r="41" spans="2:9">
      <c r="B41" s="92" t="s">
        <v>33</v>
      </c>
      <c r="C41" s="271">
        <v>1050099</v>
      </c>
      <c r="D41" s="271">
        <v>5036969</v>
      </c>
      <c r="E41"/>
      <c r="F41"/>
      <c r="H41"/>
      <c r="I41"/>
    </row>
    <row r="42" spans="2:9">
      <c r="H42"/>
      <c r="I42"/>
    </row>
    <row r="43" spans="2:9">
      <c r="B43" s="28" t="s">
        <v>110</v>
      </c>
      <c r="H43"/>
      <c r="I43"/>
    </row>
    <row r="44" spans="2:9">
      <c r="H44"/>
      <c r="I44"/>
    </row>
    <row r="45" spans="2:9">
      <c r="H45"/>
      <c r="I45"/>
    </row>
    <row r="46" spans="2:9">
      <c r="H46"/>
      <c r="I46"/>
    </row>
    <row r="47" spans="2:9">
      <c r="H47"/>
      <c r="I47"/>
    </row>
    <row r="48" spans="2:9">
      <c r="H48"/>
      <c r="I48"/>
    </row>
    <row r="49" spans="8:9">
      <c r="H49"/>
      <c r="I49"/>
    </row>
    <row r="50" spans="8:9">
      <c r="H50"/>
      <c r="I50"/>
    </row>
    <row r="51" spans="8:9">
      <c r="H51"/>
      <c r="I51"/>
    </row>
    <row r="52" spans="8:9">
      <c r="H52"/>
      <c r="I52"/>
    </row>
    <row r="53" spans="8:9">
      <c r="H53"/>
      <c r="I53"/>
    </row>
    <row r="54" spans="8:9">
      <c r="H54"/>
      <c r="I54"/>
    </row>
  </sheetData>
  <hyperlinks>
    <hyperlink ref="B43" location="Introduction!A1" display="Return to information tab" xr:uid="{F1D3137A-4FAB-42A0-A696-9C11D6E3B9B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C43-822D-4F2B-8D5E-43281BC22B0F}">
  <sheetPr>
    <tabColor rgb="FF2363AF"/>
    <pageSetUpPr autoPageBreaks="0"/>
  </sheetPr>
  <dimension ref="B5:F20"/>
  <sheetViews>
    <sheetView showGridLines="0" workbookViewId="0">
      <selection activeCell="A5" sqref="A5"/>
    </sheetView>
  </sheetViews>
  <sheetFormatPr defaultRowHeight="14.5"/>
  <cols>
    <col min="1" max="1" width="2.453125" customWidth="1"/>
    <col min="2" max="2" width="25.08984375" customWidth="1"/>
    <col min="3" max="3" width="19.08984375" customWidth="1"/>
    <col min="4" max="4" width="17.453125" customWidth="1"/>
    <col min="5" max="5" width="17.54296875" customWidth="1"/>
    <col min="6" max="6" width="20.08984375" customWidth="1"/>
  </cols>
  <sheetData>
    <row r="5" spans="2:6" ht="17.5">
      <c r="B5" s="16" t="s">
        <v>95</v>
      </c>
    </row>
    <row r="6" spans="2:6">
      <c r="B6" s="3"/>
    </row>
    <row r="7" spans="2:6" ht="15">
      <c r="B7" s="5" t="s">
        <v>125</v>
      </c>
    </row>
    <row r="9" spans="2:6">
      <c r="B9" s="119"/>
      <c r="C9" s="62" t="s">
        <v>164</v>
      </c>
      <c r="D9" s="62" t="s">
        <v>165</v>
      </c>
      <c r="E9" s="62" t="s">
        <v>166</v>
      </c>
      <c r="F9" s="62" t="s">
        <v>146</v>
      </c>
    </row>
    <row r="10" spans="2:6">
      <c r="B10" s="53" t="s">
        <v>189</v>
      </c>
      <c r="C10" s="120">
        <v>395009220</v>
      </c>
      <c r="D10" s="120">
        <v>19753985</v>
      </c>
      <c r="E10" s="120">
        <v>792342</v>
      </c>
      <c r="F10" s="120">
        <f>SUM(C10:E10)</f>
        <v>415555547</v>
      </c>
    </row>
    <row r="11" spans="2:6">
      <c r="B11" s="53" t="s">
        <v>190</v>
      </c>
      <c r="C11" s="120">
        <v>53006558</v>
      </c>
      <c r="D11" s="120">
        <v>4546397</v>
      </c>
      <c r="E11" s="120">
        <v>820875</v>
      </c>
      <c r="F11" s="120">
        <f>SUM(C11:E11)</f>
        <v>58373830</v>
      </c>
    </row>
    <row r="12" spans="2:6">
      <c r="B12" s="121" t="s">
        <v>8</v>
      </c>
      <c r="C12" s="122">
        <f>SUM(C10:C11)</f>
        <v>448015778</v>
      </c>
      <c r="D12" s="122">
        <f>SUM(D10:D11)</f>
        <v>24300382</v>
      </c>
      <c r="E12" s="122">
        <f>SUM(E10:E11)</f>
        <v>1613217</v>
      </c>
      <c r="F12" s="122">
        <f>SUM(F10:F11)</f>
        <v>473929377</v>
      </c>
    </row>
    <row r="13" spans="2:6">
      <c r="B13" s="29"/>
    </row>
    <row r="14" spans="2:6">
      <c r="B14" s="28" t="s">
        <v>110</v>
      </c>
    </row>
    <row r="15" spans="2:6">
      <c r="B15" s="35"/>
    </row>
    <row r="16" spans="2:6">
      <c r="B16" s="29"/>
    </row>
    <row r="17" spans="2:2">
      <c r="B17" s="29"/>
    </row>
    <row r="18" spans="2:2">
      <c r="B18" s="29"/>
    </row>
    <row r="19" spans="2:2">
      <c r="B19" s="35"/>
    </row>
    <row r="20" spans="2:2">
      <c r="B20" s="29"/>
    </row>
  </sheetData>
  <hyperlinks>
    <hyperlink ref="B14" location="Introduction!A1" display="Return to information tab" xr:uid="{A979410F-1F13-4F0C-928F-162C9F4D241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482A-956D-4C64-8712-B7A9AEA5D7C9}">
  <sheetPr>
    <tabColor rgb="FF2363AF"/>
    <pageSetUpPr autoPageBreaks="0"/>
  </sheetPr>
  <dimension ref="B5:M42"/>
  <sheetViews>
    <sheetView showGridLines="0" zoomScaleNormal="100" workbookViewId="0">
      <selection activeCell="Q9" activeCellId="1" sqref="A5 Q9"/>
    </sheetView>
  </sheetViews>
  <sheetFormatPr defaultRowHeight="14.5"/>
  <cols>
    <col min="1" max="1" width="2.453125" style="3" customWidth="1"/>
    <col min="2" max="2" width="17" style="3" customWidth="1"/>
    <col min="3" max="3" width="19.453125" style="3" customWidth="1"/>
    <col min="4" max="4" width="23.08984375" style="3" customWidth="1"/>
    <col min="5" max="5" width="13.453125" style="3" customWidth="1"/>
    <col min="6" max="6" width="14.7265625" style="3" customWidth="1"/>
    <col min="7" max="9" width="8.7265625" style="3"/>
    <col min="10" max="10" width="17.6328125" style="3" customWidth="1"/>
    <col min="11" max="11" width="21.26953125" style="3" customWidth="1"/>
    <col min="12" max="12" width="14.54296875" style="3" customWidth="1"/>
    <col min="13" max="21" width="8.7265625" style="3"/>
    <col min="22" max="22" width="14.7265625" style="3" customWidth="1"/>
    <col min="23" max="23" width="17.1796875" style="3" customWidth="1"/>
    <col min="24" max="24" width="16" style="3" customWidth="1"/>
    <col min="25" max="16384" width="8.7265625" style="3"/>
  </cols>
  <sheetData>
    <row r="5" spans="2:9" ht="17.5">
      <c r="B5" s="16" t="s">
        <v>95</v>
      </c>
    </row>
    <row r="7" spans="2:9" ht="15">
      <c r="B7" s="5" t="s">
        <v>135</v>
      </c>
    </row>
    <row r="13" spans="2:9">
      <c r="I13" s="37"/>
    </row>
    <row r="20" spans="2:13">
      <c r="M20" s="10"/>
    </row>
    <row r="27" spans="2:13" ht="27.5">
      <c r="B27" s="44" t="s">
        <v>28</v>
      </c>
      <c r="C27" s="89" t="s">
        <v>51</v>
      </c>
      <c r="D27" s="123" t="s">
        <v>235</v>
      </c>
      <c r="F27" s="257"/>
    </row>
    <row r="28" spans="2:13" ht="14" customHeight="1">
      <c r="B28" s="92" t="s">
        <v>41</v>
      </c>
      <c r="C28" s="273">
        <v>18948878</v>
      </c>
      <c r="D28" s="273">
        <v>9858363.2829977628</v>
      </c>
      <c r="L28" s="272"/>
    </row>
    <row r="29" spans="2:13">
      <c r="B29" s="92" t="s">
        <v>42</v>
      </c>
      <c r="C29" s="273">
        <v>21337205</v>
      </c>
      <c r="D29" s="273">
        <v>8764387.1739714984</v>
      </c>
      <c r="L29" s="272"/>
    </row>
    <row r="30" spans="2:13">
      <c r="B30" s="92" t="s">
        <v>43</v>
      </c>
      <c r="C30" s="273">
        <v>24969364</v>
      </c>
      <c r="D30" s="273">
        <v>9780209.6242227629</v>
      </c>
      <c r="L30" s="272"/>
    </row>
    <row r="31" spans="2:13">
      <c r="B31" s="92" t="s">
        <v>44</v>
      </c>
      <c r="C31" s="273">
        <v>34404733</v>
      </c>
      <c r="D31" s="273">
        <v>3272393.1248384598</v>
      </c>
      <c r="L31" s="272"/>
    </row>
    <row r="32" spans="2:13">
      <c r="B32" s="92" t="s">
        <v>45</v>
      </c>
      <c r="C32" s="273">
        <v>44773499</v>
      </c>
      <c r="D32" s="273">
        <v>4142454.7531319088</v>
      </c>
      <c r="L32" s="272"/>
    </row>
    <row r="33" spans="2:12">
      <c r="B33" s="92" t="s">
        <v>46</v>
      </c>
      <c r="C33" s="273">
        <v>60757250</v>
      </c>
      <c r="D33" s="273">
        <v>1101529.2125178485</v>
      </c>
      <c r="L33" s="272"/>
    </row>
    <row r="34" spans="2:12">
      <c r="B34" s="92" t="s">
        <v>47</v>
      </c>
      <c r="C34" s="273">
        <v>71276525</v>
      </c>
      <c r="D34" s="273">
        <v>642872.78060046188</v>
      </c>
      <c r="L34" s="272"/>
    </row>
    <row r="35" spans="2:12">
      <c r="B35" s="92" t="s">
        <v>48</v>
      </c>
      <c r="C35" s="273">
        <v>84384727</v>
      </c>
      <c r="D35" s="273">
        <v>54971.099481163998</v>
      </c>
      <c r="L35" s="272"/>
    </row>
    <row r="36" spans="2:12">
      <c r="B36" s="92" t="s">
        <v>49</v>
      </c>
      <c r="C36" s="273">
        <v>90214078</v>
      </c>
      <c r="D36" s="273">
        <v>10370999.128210854</v>
      </c>
      <c r="L36" s="272"/>
    </row>
    <row r="37" spans="2:12">
      <c r="B37" s="92" t="s">
        <v>50</v>
      </c>
      <c r="C37" s="273">
        <v>103220879</v>
      </c>
      <c r="D37" s="273">
        <v>13340354.649188241</v>
      </c>
      <c r="L37" s="272"/>
    </row>
    <row r="38" spans="2:12">
      <c r="B38" s="92" t="s">
        <v>31</v>
      </c>
      <c r="C38" s="273">
        <v>107643960</v>
      </c>
      <c r="D38" s="273">
        <v>17934690.427784838</v>
      </c>
      <c r="L38" s="272"/>
    </row>
    <row r="39" spans="2:12">
      <c r="B39" s="92" t="s">
        <v>32</v>
      </c>
      <c r="C39" s="273">
        <v>115942339</v>
      </c>
      <c r="D39" s="273">
        <v>13557874.579745797</v>
      </c>
      <c r="L39" s="272"/>
    </row>
    <row r="40" spans="2:12">
      <c r="B40" s="92" t="s">
        <v>33</v>
      </c>
      <c r="C40" s="273">
        <v>105263447</v>
      </c>
      <c r="D40" s="273">
        <v>9469118.4215784222</v>
      </c>
      <c r="L40" s="272"/>
    </row>
    <row r="42" spans="2:12">
      <c r="B42" s="28" t="s">
        <v>110</v>
      </c>
    </row>
  </sheetData>
  <hyperlinks>
    <hyperlink ref="B42" location="Introduction!A1" display="Return to information tab" xr:uid="{B2C0F4E3-1189-4FB1-82D7-43966AC230C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30D7-283D-4E44-9E95-5306931A6888}">
  <sheetPr>
    <tabColor rgb="FF2363AF"/>
    <pageSetUpPr autoPageBreaks="0"/>
  </sheetPr>
  <dimension ref="B5:U26"/>
  <sheetViews>
    <sheetView showGridLines="0" workbookViewId="0">
      <selection activeCell="A5" sqref="A5"/>
    </sheetView>
  </sheetViews>
  <sheetFormatPr defaultRowHeight="14.5"/>
  <cols>
    <col min="1" max="1" width="2.453125" customWidth="1"/>
    <col min="2" max="2" width="19.90625" customWidth="1"/>
    <col min="3" max="3" width="16.90625" customWidth="1"/>
    <col min="4" max="13" width="16" bestFit="1" customWidth="1"/>
  </cols>
  <sheetData>
    <row r="5" spans="2:21" ht="17.5">
      <c r="B5" s="16" t="s">
        <v>95</v>
      </c>
    </row>
    <row r="6" spans="2:21">
      <c r="B6" s="3"/>
    </row>
    <row r="7" spans="2:21" ht="15">
      <c r="B7" s="5" t="s">
        <v>696</v>
      </c>
    </row>
    <row r="9" spans="2:21" ht="14" customHeight="1"/>
    <row r="10" spans="2:21" s="3" customFormat="1">
      <c r="B10" s="184"/>
      <c r="C10" s="181" t="s">
        <v>451</v>
      </c>
      <c r="D10" s="182" t="s">
        <v>452</v>
      </c>
      <c r="E10" s="183" t="s">
        <v>453</v>
      </c>
      <c r="F10" s="61" t="s">
        <v>46</v>
      </c>
      <c r="G10" s="61" t="s">
        <v>47</v>
      </c>
      <c r="H10" s="61" t="s">
        <v>48</v>
      </c>
      <c r="I10" s="61" t="s">
        <v>49</v>
      </c>
      <c r="J10" s="61" t="s">
        <v>50</v>
      </c>
      <c r="K10" s="62" t="s">
        <v>31</v>
      </c>
      <c r="L10" s="62" t="s">
        <v>32</v>
      </c>
      <c r="M10" s="62" t="s">
        <v>33</v>
      </c>
      <c r="O10"/>
      <c r="P10"/>
      <c r="Q10"/>
      <c r="R10"/>
      <c r="S10"/>
      <c r="T10"/>
      <c r="U10"/>
    </row>
    <row r="11" spans="2:21" s="3" customFormat="1" ht="40.5">
      <c r="B11" s="157" t="s">
        <v>434</v>
      </c>
      <c r="C11" s="160" t="s">
        <v>435</v>
      </c>
      <c r="D11" s="160" t="s">
        <v>436</v>
      </c>
      <c r="E11" s="160" t="s">
        <v>437</v>
      </c>
      <c r="F11" s="160" t="s">
        <v>438</v>
      </c>
      <c r="G11" s="160" t="s">
        <v>439</v>
      </c>
      <c r="H11" s="160" t="s">
        <v>440</v>
      </c>
      <c r="I11" s="160" t="s">
        <v>441</v>
      </c>
      <c r="J11" s="160" t="s">
        <v>442</v>
      </c>
      <c r="K11" s="179" t="s">
        <v>443</v>
      </c>
      <c r="L11" s="179" t="s">
        <v>444</v>
      </c>
      <c r="M11" s="179" t="s">
        <v>445</v>
      </c>
      <c r="O11"/>
      <c r="P11"/>
      <c r="Q11"/>
      <c r="R11"/>
      <c r="S11"/>
      <c r="T11"/>
      <c r="U11"/>
    </row>
    <row r="12" spans="2:21" s="3" customFormat="1" ht="27">
      <c r="B12" s="157" t="s">
        <v>446</v>
      </c>
      <c r="C12" s="159">
        <v>24969364</v>
      </c>
      <c r="D12" s="159">
        <v>34404733</v>
      </c>
      <c r="E12" s="159">
        <v>44773499</v>
      </c>
      <c r="F12" s="159">
        <v>60757250</v>
      </c>
      <c r="G12" s="159">
        <v>71276525</v>
      </c>
      <c r="H12" s="159">
        <v>84384727</v>
      </c>
      <c r="I12" s="159">
        <v>90214078</v>
      </c>
      <c r="J12" s="159">
        <v>103220879</v>
      </c>
      <c r="K12" s="193">
        <v>107643960</v>
      </c>
      <c r="L12" s="193">
        <v>115942339</v>
      </c>
      <c r="M12" s="193">
        <v>105263447</v>
      </c>
      <c r="O12"/>
      <c r="P12"/>
      <c r="Q12"/>
      <c r="R12"/>
      <c r="S12"/>
      <c r="T12"/>
      <c r="U12"/>
    </row>
    <row r="13" spans="2:21" s="3" customFormat="1" ht="27">
      <c r="B13" s="157" t="s">
        <v>447</v>
      </c>
      <c r="C13" s="180">
        <v>14.35</v>
      </c>
      <c r="D13" s="180">
        <v>3.58</v>
      </c>
      <c r="E13" s="180">
        <v>3.67</v>
      </c>
      <c r="F13" s="180">
        <v>0.7</v>
      </c>
      <c r="G13" s="180">
        <v>0.35</v>
      </c>
      <c r="H13" s="180">
        <v>0</v>
      </c>
      <c r="I13" s="180">
        <v>5.0999999999999996</v>
      </c>
      <c r="J13" s="180">
        <v>5.85</v>
      </c>
      <c r="K13" s="180">
        <v>7.82</v>
      </c>
      <c r="L13" s="180">
        <v>5.65</v>
      </c>
      <c r="M13" s="180">
        <v>4.42</v>
      </c>
      <c r="O13"/>
      <c r="P13"/>
      <c r="Q13"/>
      <c r="R13"/>
      <c r="S13"/>
      <c r="T13"/>
      <c r="U13"/>
    </row>
    <row r="14" spans="2:21" s="3" customFormat="1" ht="27">
      <c r="B14" s="157" t="s">
        <v>448</v>
      </c>
      <c r="C14" s="180">
        <v>51.34</v>
      </c>
      <c r="D14" s="180">
        <v>42.27</v>
      </c>
      <c r="E14" s="180">
        <v>44.38</v>
      </c>
      <c r="F14" s="180">
        <v>42.72</v>
      </c>
      <c r="G14" s="180">
        <v>43.65</v>
      </c>
      <c r="H14" s="180">
        <v>44.33</v>
      </c>
      <c r="I14" s="180">
        <v>49.87</v>
      </c>
      <c r="J14" s="180">
        <v>51.432662289380424</v>
      </c>
      <c r="K14" s="180">
        <v>55.04</v>
      </c>
      <c r="L14" s="180">
        <v>54.43</v>
      </c>
      <c r="M14" s="180">
        <v>54.47</v>
      </c>
      <c r="O14"/>
      <c r="P14"/>
      <c r="Q14"/>
      <c r="R14"/>
      <c r="S14"/>
      <c r="T14"/>
      <c r="U14"/>
    </row>
    <row r="15" spans="2:21" s="3" customFormat="1" ht="27">
      <c r="B15" s="157" t="s">
        <v>449</v>
      </c>
      <c r="C15" s="160">
        <v>1.07</v>
      </c>
      <c r="D15" s="160">
        <v>1.1200000000000001</v>
      </c>
      <c r="E15" s="160">
        <v>1.27</v>
      </c>
      <c r="F15" s="160">
        <v>1.27</v>
      </c>
      <c r="G15" s="160">
        <v>1.28</v>
      </c>
      <c r="H15" s="160">
        <v>1.31</v>
      </c>
      <c r="I15" s="160">
        <v>1.32</v>
      </c>
      <c r="J15" s="160">
        <v>1.34</v>
      </c>
      <c r="K15" s="179">
        <v>1.34</v>
      </c>
      <c r="L15" s="179">
        <v>1.35</v>
      </c>
      <c r="M15" s="191">
        <v>1.3591249054158001</v>
      </c>
      <c r="O15"/>
      <c r="P15"/>
      <c r="Q15"/>
      <c r="R15"/>
      <c r="S15"/>
      <c r="T15"/>
      <c r="U15"/>
    </row>
    <row r="16" spans="2:21" s="3" customFormat="1" ht="27">
      <c r="B16" s="157" t="s">
        <v>450</v>
      </c>
      <c r="C16" s="180">
        <v>54.93</v>
      </c>
      <c r="D16" s="180">
        <v>47.34</v>
      </c>
      <c r="E16" s="180">
        <v>56.36</v>
      </c>
      <c r="F16" s="180">
        <v>54.25</v>
      </c>
      <c r="G16" s="180">
        <v>55.87</v>
      </c>
      <c r="H16" s="180">
        <v>58.07</v>
      </c>
      <c r="I16" s="180">
        <v>65.83</v>
      </c>
      <c r="J16" s="180">
        <v>68.92</v>
      </c>
      <c r="K16" s="180">
        <v>73.75</v>
      </c>
      <c r="L16" s="180">
        <v>73.48</v>
      </c>
      <c r="M16" s="180">
        <v>74.03</v>
      </c>
      <c r="O16"/>
      <c r="P16"/>
      <c r="Q16"/>
      <c r="R16"/>
      <c r="S16"/>
      <c r="T16"/>
      <c r="U16"/>
    </row>
    <row r="17" spans="2:21" s="3" customFormat="1">
      <c r="B17" s="192" t="s">
        <v>191</v>
      </c>
      <c r="C17" s="195">
        <f>C12*C14</f>
        <v>1281927147.76</v>
      </c>
      <c r="D17" s="195">
        <f t="shared" ref="D17:L17" si="0">D12*D14</f>
        <v>1454288063.9100001</v>
      </c>
      <c r="E17" s="195">
        <f t="shared" si="0"/>
        <v>1987047885.6200001</v>
      </c>
      <c r="F17" s="195">
        <f t="shared" si="0"/>
        <v>2595549720</v>
      </c>
      <c r="G17" s="195">
        <f t="shared" si="0"/>
        <v>3111220316.25</v>
      </c>
      <c r="H17" s="195">
        <f t="shared" si="0"/>
        <v>3740774947.9099998</v>
      </c>
      <c r="I17" s="195">
        <f t="shared" si="0"/>
        <v>4498976069.8599997</v>
      </c>
      <c r="J17" s="195">
        <f t="shared" si="0"/>
        <v>5308924610.8199997</v>
      </c>
      <c r="K17" s="195">
        <f t="shared" si="0"/>
        <v>5924723558.3999996</v>
      </c>
      <c r="L17" s="196">
        <f t="shared" si="0"/>
        <v>6310741511.7699995</v>
      </c>
      <c r="M17" s="196">
        <f>M12*M14</f>
        <v>5733699958.0900002</v>
      </c>
      <c r="O17"/>
      <c r="P17"/>
      <c r="Q17"/>
      <c r="R17"/>
      <c r="S17"/>
      <c r="T17"/>
      <c r="U17"/>
    </row>
    <row r="18" spans="2:21" s="3" customFormat="1">
      <c r="J18" s="34"/>
      <c r="O18"/>
      <c r="P18"/>
      <c r="Q18"/>
      <c r="R18"/>
      <c r="S18"/>
      <c r="T18"/>
      <c r="U18"/>
    </row>
    <row r="19" spans="2:21" s="3" customFormat="1">
      <c r="C19"/>
      <c r="D19"/>
      <c r="E19"/>
      <c r="F19"/>
      <c r="G19"/>
      <c r="H19"/>
      <c r="I19"/>
      <c r="J19"/>
      <c r="K19"/>
      <c r="L19"/>
      <c r="M19"/>
      <c r="O19"/>
      <c r="P19"/>
      <c r="Q19"/>
      <c r="R19"/>
      <c r="S19"/>
      <c r="T19"/>
      <c r="U19"/>
    </row>
    <row r="20" spans="2:21" s="3" customFormat="1">
      <c r="B20" s="28" t="s">
        <v>110</v>
      </c>
      <c r="C20"/>
      <c r="O20"/>
      <c r="P20"/>
      <c r="Q20"/>
      <c r="R20"/>
      <c r="S20"/>
      <c r="T20"/>
      <c r="U20"/>
    </row>
    <row r="21" spans="2:21" s="3" customFormat="1">
      <c r="C21"/>
      <c r="D21" s="194"/>
      <c r="E21" s="194"/>
      <c r="F21" s="194"/>
      <c r="G21" s="194"/>
      <c r="H21" s="194"/>
      <c r="I21" s="194"/>
      <c r="J21" s="194"/>
      <c r="K21" s="194"/>
      <c r="L21" s="194"/>
      <c r="M21" s="194"/>
      <c r="O21"/>
      <c r="P21"/>
      <c r="Q21"/>
      <c r="R21"/>
      <c r="S21"/>
      <c r="T21"/>
      <c r="U21"/>
    </row>
    <row r="22" spans="2:21">
      <c r="C22" s="41"/>
      <c r="D22" s="41"/>
      <c r="E22" s="41"/>
      <c r="F22" s="41"/>
      <c r="G22" s="41"/>
      <c r="H22" s="41"/>
      <c r="I22" s="41"/>
      <c r="J22" s="41"/>
      <c r="K22" s="41"/>
      <c r="L22" s="41"/>
      <c r="M22" s="41"/>
    </row>
    <row r="26" spans="2:21">
      <c r="C26" s="37"/>
    </row>
  </sheetData>
  <hyperlinks>
    <hyperlink ref="B20" location="Introduction!A1" display="Return to information tab" xr:uid="{835691DA-251C-487F-B058-18EE3E52E57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2E6D-53AA-4D5D-8102-6D147BF9445B}">
  <sheetPr>
    <tabColor rgb="FF2363AF"/>
    <pageSetUpPr autoPageBreaks="0"/>
  </sheetPr>
  <dimension ref="B5:M49"/>
  <sheetViews>
    <sheetView showGridLines="0" zoomScaleNormal="100" workbookViewId="0">
      <selection activeCell="A5" sqref="A5"/>
    </sheetView>
  </sheetViews>
  <sheetFormatPr defaultRowHeight="14.5"/>
  <cols>
    <col min="1" max="1" width="2.453125" style="3" customWidth="1"/>
    <col min="2" max="2" width="17" style="3" customWidth="1"/>
    <col min="3" max="3" width="23.08984375" style="3" customWidth="1"/>
    <col min="4" max="4" width="27.54296875" style="3" customWidth="1"/>
    <col min="5" max="5" width="13.453125" style="3" customWidth="1"/>
    <col min="6" max="6" width="14.7265625" style="3" customWidth="1"/>
    <col min="7" max="7" width="30.81640625" style="3" bestFit="1" customWidth="1"/>
    <col min="8" max="9" width="14" style="3" bestFit="1" customWidth="1"/>
    <col min="10" max="10" width="31.7265625" style="3" bestFit="1" customWidth="1"/>
    <col min="11" max="11" width="13.7265625" style="3" bestFit="1" customWidth="1"/>
    <col min="12" max="12" width="13.36328125" style="3" bestFit="1" customWidth="1"/>
    <col min="13" max="13" width="14.36328125" style="3" bestFit="1" customWidth="1"/>
    <col min="14" max="21" width="8.7265625" style="3"/>
    <col min="22" max="22" width="14.7265625" style="3" customWidth="1"/>
    <col min="23" max="23" width="17.1796875" style="3" customWidth="1"/>
    <col min="24" max="24" width="16" style="3" customWidth="1"/>
    <col min="25" max="16384" width="8.7265625" style="3"/>
  </cols>
  <sheetData>
    <row r="5" spans="2:2" ht="17.5">
      <c r="B5" s="16" t="s">
        <v>95</v>
      </c>
    </row>
    <row r="7" spans="2:2" ht="15">
      <c r="B7" s="5" t="s">
        <v>126</v>
      </c>
    </row>
    <row r="26" spans="2:13">
      <c r="M26" s="10"/>
    </row>
    <row r="28" spans="2:13">
      <c r="B28" s="44" t="s">
        <v>9</v>
      </c>
      <c r="C28" s="89" t="s">
        <v>223</v>
      </c>
      <c r="F28"/>
      <c r="G28"/>
      <c r="H28"/>
      <c r="I28"/>
      <c r="J28"/>
      <c r="K28"/>
      <c r="L28"/>
      <c r="M28" s="42"/>
    </row>
    <row r="29" spans="2:13">
      <c r="B29" s="124" t="s">
        <v>52</v>
      </c>
      <c r="C29" s="125">
        <v>250439567.06</v>
      </c>
      <c r="F29"/>
      <c r="G29"/>
      <c r="H29"/>
      <c r="I29"/>
      <c r="J29"/>
      <c r="K29"/>
      <c r="L29"/>
      <c r="M29" s="36"/>
    </row>
    <row r="30" spans="2:13">
      <c r="B30" s="124" t="s">
        <v>53</v>
      </c>
      <c r="C30" s="125">
        <v>406609993.92000002</v>
      </c>
      <c r="F30"/>
      <c r="G30"/>
      <c r="H30"/>
      <c r="I30"/>
      <c r="J30"/>
      <c r="K30"/>
      <c r="L30"/>
      <c r="M30" s="36"/>
    </row>
    <row r="31" spans="2:13">
      <c r="B31" s="124" t="s">
        <v>54</v>
      </c>
      <c r="C31" s="125">
        <v>491227122</v>
      </c>
      <c r="F31"/>
      <c r="G31"/>
      <c r="H31"/>
      <c r="I31"/>
      <c r="J31"/>
      <c r="K31"/>
      <c r="L31"/>
      <c r="M31" s="36"/>
    </row>
    <row r="32" spans="2:13">
      <c r="B32" s="124" t="s">
        <v>55</v>
      </c>
      <c r="C32" s="125">
        <v>582768945.17999995</v>
      </c>
      <c r="F32"/>
      <c r="G32"/>
      <c r="H32"/>
      <c r="I32"/>
      <c r="J32"/>
      <c r="K32"/>
      <c r="L32"/>
      <c r="M32" s="36"/>
    </row>
    <row r="33" spans="2:13">
      <c r="B33" s="124" t="s">
        <v>56</v>
      </c>
      <c r="C33" s="125">
        <v>720111589.12</v>
      </c>
      <c r="F33"/>
      <c r="G33"/>
      <c r="H33"/>
      <c r="I33"/>
      <c r="J33"/>
      <c r="K33"/>
      <c r="L33"/>
      <c r="M33" s="36"/>
    </row>
    <row r="34" spans="2:13" ht="14" customHeight="1">
      <c r="B34" s="124" t="s">
        <v>40</v>
      </c>
      <c r="C34" s="125">
        <v>871914465.45000005</v>
      </c>
      <c r="F34"/>
      <c r="G34"/>
      <c r="H34"/>
      <c r="I34"/>
      <c r="J34"/>
      <c r="K34"/>
      <c r="L34"/>
      <c r="M34" s="36"/>
    </row>
    <row r="35" spans="2:13">
      <c r="B35" s="124" t="s">
        <v>41</v>
      </c>
      <c r="C35" s="125">
        <v>1030250496.8599999</v>
      </c>
      <c r="F35"/>
      <c r="G35"/>
      <c r="H35"/>
      <c r="I35"/>
      <c r="J35"/>
      <c r="K35"/>
      <c r="L35"/>
      <c r="M35" s="36"/>
    </row>
    <row r="36" spans="2:13">
      <c r="B36" s="124" t="s">
        <v>42</v>
      </c>
      <c r="C36" s="125">
        <v>1117216053.8</v>
      </c>
      <c r="F36"/>
      <c r="G36"/>
      <c r="H36"/>
      <c r="I36"/>
      <c r="J36"/>
      <c r="K36"/>
      <c r="L36"/>
      <c r="M36" s="36"/>
    </row>
    <row r="37" spans="2:13">
      <c r="B37" s="124" t="s">
        <v>43</v>
      </c>
      <c r="C37" s="125">
        <v>1281927147.76</v>
      </c>
      <c r="F37"/>
      <c r="G37"/>
      <c r="H37"/>
      <c r="I37"/>
      <c r="J37"/>
      <c r="K37"/>
      <c r="L37"/>
      <c r="M37" s="36"/>
    </row>
    <row r="38" spans="2:13">
      <c r="B38" s="124" t="s">
        <v>44</v>
      </c>
      <c r="C38" s="125">
        <v>1454288063.9100001</v>
      </c>
      <c r="F38"/>
      <c r="G38"/>
      <c r="H38"/>
      <c r="I38"/>
      <c r="J38"/>
      <c r="K38"/>
      <c r="L38"/>
      <c r="M38" s="36"/>
    </row>
    <row r="39" spans="2:13">
      <c r="B39" s="124" t="s">
        <v>45</v>
      </c>
      <c r="C39" s="125">
        <v>1987047885.6200001</v>
      </c>
      <c r="F39"/>
      <c r="G39"/>
      <c r="H39"/>
      <c r="I39"/>
      <c r="J39"/>
      <c r="K39"/>
      <c r="L39"/>
      <c r="M39" s="36"/>
    </row>
    <row r="40" spans="2:13">
      <c r="B40" s="124" t="s">
        <v>46</v>
      </c>
      <c r="C40" s="125">
        <v>2595549720</v>
      </c>
      <c r="F40"/>
      <c r="G40"/>
      <c r="H40"/>
      <c r="I40"/>
      <c r="J40"/>
      <c r="K40"/>
      <c r="L40"/>
      <c r="M40" s="36"/>
    </row>
    <row r="41" spans="2:13">
      <c r="B41" s="124" t="s">
        <v>47</v>
      </c>
      <c r="C41" s="125">
        <v>3111220316.25</v>
      </c>
      <c r="F41"/>
      <c r="G41"/>
      <c r="H41"/>
      <c r="I41"/>
      <c r="J41"/>
      <c r="K41"/>
      <c r="L41"/>
      <c r="M41" s="36"/>
    </row>
    <row r="42" spans="2:13">
      <c r="B42" s="124" t="s">
        <v>48</v>
      </c>
      <c r="C42" s="125">
        <v>3740774947.9099998</v>
      </c>
      <c r="F42"/>
      <c r="G42"/>
      <c r="H42"/>
      <c r="I42"/>
      <c r="J42"/>
      <c r="K42"/>
      <c r="L42"/>
      <c r="M42" s="36"/>
    </row>
    <row r="43" spans="2:13">
      <c r="B43" s="124" t="s">
        <v>49</v>
      </c>
      <c r="C43" s="125">
        <v>4498976069.8599997</v>
      </c>
      <c r="F43"/>
      <c r="G43"/>
      <c r="H43"/>
      <c r="I43"/>
      <c r="J43"/>
      <c r="K43"/>
      <c r="L43"/>
      <c r="M43" s="36"/>
    </row>
    <row r="44" spans="2:13">
      <c r="B44" s="124" t="s">
        <v>50</v>
      </c>
      <c r="C44" s="125">
        <v>5308924610.8199997</v>
      </c>
      <c r="F44"/>
      <c r="G44"/>
      <c r="H44"/>
      <c r="I44"/>
      <c r="J44"/>
      <c r="K44"/>
      <c r="L44"/>
      <c r="M44" s="36"/>
    </row>
    <row r="45" spans="2:13">
      <c r="B45" s="124" t="s">
        <v>31</v>
      </c>
      <c r="C45" s="125">
        <v>5924723558.3999996</v>
      </c>
      <c r="F45"/>
      <c r="G45"/>
      <c r="H45"/>
      <c r="I45"/>
      <c r="J45"/>
      <c r="K45"/>
      <c r="L45"/>
      <c r="M45" s="36"/>
    </row>
    <row r="46" spans="2:13">
      <c r="B46" s="124" t="s">
        <v>32</v>
      </c>
      <c r="C46" s="125">
        <v>6310741511.7699995</v>
      </c>
      <c r="F46"/>
      <c r="G46"/>
      <c r="H46"/>
      <c r="I46"/>
      <c r="J46"/>
      <c r="K46"/>
      <c r="L46"/>
      <c r="M46" s="36"/>
    </row>
    <row r="47" spans="2:13">
      <c r="B47" s="124" t="s">
        <v>33</v>
      </c>
      <c r="C47" s="125">
        <v>5733699958.0900002</v>
      </c>
      <c r="F47"/>
      <c r="G47"/>
      <c r="H47"/>
      <c r="I47"/>
      <c r="J47"/>
      <c r="K47"/>
      <c r="L47"/>
      <c r="M47" s="36"/>
    </row>
    <row r="49" spans="2:2">
      <c r="B49" s="28" t="s">
        <v>110</v>
      </c>
    </row>
  </sheetData>
  <hyperlinks>
    <hyperlink ref="B49" location="Introduction!A1" display="Return to information tab" xr:uid="{F6B22C02-925B-4A52-8C45-0E1C7EFCBEC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7D2D-805A-4512-9906-C648DF5417C1}">
  <sheetPr>
    <tabColor rgb="FF2363AF"/>
    <pageSetUpPr autoPageBreaks="0"/>
  </sheetPr>
  <dimension ref="B5:Q39"/>
  <sheetViews>
    <sheetView showGridLines="0" zoomScaleNormal="100" workbookViewId="0">
      <selection activeCell="A5" sqref="A5"/>
    </sheetView>
  </sheetViews>
  <sheetFormatPr defaultRowHeight="14.5"/>
  <cols>
    <col min="1" max="1" width="2.453125" style="3" customWidth="1"/>
    <col min="2" max="2" width="25.08984375" style="3" customWidth="1"/>
    <col min="3" max="16" width="12.6328125" style="3" customWidth="1"/>
    <col min="17" max="21" width="8.7265625" style="3"/>
    <col min="22" max="22" width="14.7265625" style="3" customWidth="1"/>
    <col min="23" max="23" width="17.1796875" style="3" customWidth="1"/>
    <col min="24" max="24" width="16" style="3" customWidth="1"/>
    <col min="25" max="16384" width="8.7265625" style="3"/>
  </cols>
  <sheetData>
    <row r="5" spans="2:2" ht="17.5">
      <c r="B5" s="16" t="s">
        <v>95</v>
      </c>
    </row>
    <row r="7" spans="2:2" ht="15">
      <c r="B7" s="5" t="s">
        <v>653</v>
      </c>
    </row>
    <row r="20" spans="2:17">
      <c r="M20" s="10"/>
    </row>
    <row r="28" spans="2:17" ht="24.65" customHeight="1"/>
    <row r="29" spans="2:17">
      <c r="B29" s="126" t="s">
        <v>104</v>
      </c>
      <c r="C29" s="246" t="s">
        <v>40</v>
      </c>
      <c r="D29" s="246" t="s">
        <v>41</v>
      </c>
      <c r="E29" s="246" t="s">
        <v>42</v>
      </c>
      <c r="F29" s="246" t="s">
        <v>43</v>
      </c>
      <c r="G29" s="246" t="s">
        <v>44</v>
      </c>
      <c r="H29" s="246" t="s">
        <v>45</v>
      </c>
      <c r="I29" s="246" t="s">
        <v>46</v>
      </c>
      <c r="J29" s="246" t="s">
        <v>47</v>
      </c>
      <c r="K29" s="246" t="s">
        <v>48</v>
      </c>
      <c r="L29" s="246" t="s">
        <v>49</v>
      </c>
      <c r="M29" s="246" t="s">
        <v>50</v>
      </c>
      <c r="N29" s="246" t="s">
        <v>31</v>
      </c>
      <c r="O29" s="246" t="s">
        <v>32</v>
      </c>
      <c r="P29" s="246" t="s">
        <v>33</v>
      </c>
    </row>
    <row r="30" spans="2:17">
      <c r="B30" s="127" t="s">
        <v>57</v>
      </c>
      <c r="C30" s="128">
        <v>52.95</v>
      </c>
      <c r="D30" s="128">
        <v>54.37</v>
      </c>
      <c r="E30" s="128">
        <v>56.341241561242754</v>
      </c>
      <c r="F30" s="128">
        <v>51.187638782705982</v>
      </c>
      <c r="G30" s="128">
        <v>44.384164973471172</v>
      </c>
      <c r="H30" s="128">
        <v>61.042208698619149</v>
      </c>
      <c r="I30" s="128">
        <v>51.308080230226963</v>
      </c>
      <c r="J30" s="128">
        <v>51.163278216363096</v>
      </c>
      <c r="K30" s="128">
        <v>51.749354488850699</v>
      </c>
      <c r="L30" s="128">
        <v>61.29142165867578</v>
      </c>
      <c r="M30" s="128">
        <v>68.929244561036057</v>
      </c>
      <c r="N30" s="128">
        <v>72.52249353938204</v>
      </c>
      <c r="O30" s="128">
        <v>72.396837374567667</v>
      </c>
      <c r="P30" s="128">
        <v>72.305146935608178</v>
      </c>
      <c r="Q30"/>
    </row>
    <row r="31" spans="2:17">
      <c r="B31" s="127" t="s">
        <v>58</v>
      </c>
      <c r="C31" s="128">
        <v>52.95</v>
      </c>
      <c r="D31" s="128">
        <v>54.37</v>
      </c>
      <c r="E31" s="128">
        <v>52.449751476914244</v>
      </c>
      <c r="F31" s="128">
        <v>51.344975473133523</v>
      </c>
      <c r="G31" s="128">
        <v>42.314232329600308</v>
      </c>
      <c r="H31" s="128">
        <v>44.477856504218387</v>
      </c>
      <c r="I31" s="128">
        <v>42.819548719082</v>
      </c>
      <c r="J31" s="128">
        <v>43.821041608927487</v>
      </c>
      <c r="K31" s="128">
        <v>44.5548355559934</v>
      </c>
      <c r="L31" s="128">
        <v>50.140166154910382</v>
      </c>
      <c r="M31" s="128">
        <v>51.97744931281207</v>
      </c>
      <c r="N31" s="128">
        <v>55.58736755425992</v>
      </c>
      <c r="O31" s="128">
        <v>55.069244854229296</v>
      </c>
      <c r="P31" s="128">
        <v>55.136596756236742</v>
      </c>
      <c r="Q31"/>
    </row>
    <row r="32" spans="2:17">
      <c r="B32" s="127" t="s">
        <v>59</v>
      </c>
      <c r="C32" s="128">
        <v>52.95</v>
      </c>
      <c r="D32" s="128">
        <v>54.37</v>
      </c>
      <c r="E32" s="128">
        <v>52.259499800959276</v>
      </c>
      <c r="F32" s="128">
        <v>51.34</v>
      </c>
      <c r="G32" s="128">
        <v>42.246077688651368</v>
      </c>
      <c r="H32" s="128">
        <v>44.2704400469406</v>
      </c>
      <c r="I32" s="128">
        <v>42.281469091327331</v>
      </c>
      <c r="J32" s="128">
        <v>43.101568165517683</v>
      </c>
      <c r="K32" s="128">
        <v>43.814339796629262</v>
      </c>
      <c r="L32" s="128">
        <v>49.310022673869064</v>
      </c>
      <c r="M32" s="128">
        <v>50.648528816172679</v>
      </c>
      <c r="N32" s="128">
        <v>54.124217300686524</v>
      </c>
      <c r="O32" s="128">
        <v>53.568810016189012</v>
      </c>
      <c r="P32" s="128">
        <v>53.528051043865823</v>
      </c>
      <c r="Q32"/>
    </row>
    <row r="33" spans="2:17">
      <c r="B33" s="127" t="s">
        <v>60</v>
      </c>
      <c r="C33" s="128">
        <v>52.95</v>
      </c>
      <c r="D33" s="128">
        <v>54.37</v>
      </c>
      <c r="E33" s="128">
        <v>68.051929601575722</v>
      </c>
      <c r="F33" s="128">
        <v>77.136196806283678</v>
      </c>
      <c r="G33" s="128">
        <v>68.924317351316958</v>
      </c>
      <c r="H33" s="128">
        <v>78.989103028952627</v>
      </c>
      <c r="I33" s="128">
        <v>78.57380786706068</v>
      </c>
      <c r="J33" s="128">
        <v>81.560519347400287</v>
      </c>
      <c r="K33" s="128">
        <v>83.601205760232844</v>
      </c>
      <c r="L33" s="128">
        <v>94.463610830026198</v>
      </c>
      <c r="M33" s="128">
        <v>97.238519701359792</v>
      </c>
      <c r="N33" s="128">
        <v>103.8640687945275</v>
      </c>
      <c r="O33" s="128">
        <v>102.94123992117473</v>
      </c>
      <c r="P33" s="128">
        <v>102.88548271996162</v>
      </c>
      <c r="Q33"/>
    </row>
    <row r="34" spans="2:17">
      <c r="B34" s="127" t="s">
        <v>61</v>
      </c>
      <c r="C34" s="128">
        <v>52.95</v>
      </c>
      <c r="D34" s="128">
        <v>54.37</v>
      </c>
      <c r="E34" s="128">
        <v>52.367397272496937</v>
      </c>
      <c r="F34" s="128">
        <v>51.370227200766372</v>
      </c>
      <c r="G34" s="128">
        <v>42.332235026702428</v>
      </c>
      <c r="H34" s="128">
        <v>44.522937480803243</v>
      </c>
      <c r="I34" s="128">
        <v>42.917420034586094</v>
      </c>
      <c r="J34" s="128">
        <v>43.7851212074629</v>
      </c>
      <c r="K34" s="128">
        <v>44.457572945217429</v>
      </c>
      <c r="L34" s="128">
        <v>49.811530098718045</v>
      </c>
      <c r="M34" s="128">
        <v>50.972394457157279</v>
      </c>
      <c r="N34" s="128">
        <v>54.517102813284041</v>
      </c>
      <c r="O34" s="128">
        <v>53.994541165817701</v>
      </c>
      <c r="P34" s="128">
        <v>54.109369211698869</v>
      </c>
      <c r="Q34"/>
    </row>
    <row r="35" spans="2:17">
      <c r="B35" s="127" t="s">
        <v>62</v>
      </c>
      <c r="C35" s="128">
        <v>52.95</v>
      </c>
      <c r="D35" s="128">
        <v>54.37</v>
      </c>
      <c r="E35" s="128">
        <v>52.36</v>
      </c>
      <c r="F35" s="128">
        <v>51.34</v>
      </c>
      <c r="G35" s="128">
        <v>42.260773487956996</v>
      </c>
      <c r="H35" s="128">
        <v>43.591508716190795</v>
      </c>
      <c r="I35" s="128">
        <v>40.741357252250864</v>
      </c>
      <c r="J35" s="128">
        <v>39.679198071484635</v>
      </c>
      <c r="K35" s="128">
        <v>39.605846276249878</v>
      </c>
      <c r="L35" s="128">
        <v>43.808136098628275</v>
      </c>
      <c r="M35" s="128">
        <v>42.084687109125404</v>
      </c>
      <c r="N35" s="128">
        <v>44.476497300784715</v>
      </c>
      <c r="O35" s="128">
        <v>44.074068323460253</v>
      </c>
      <c r="P35" s="128">
        <v>44.374036072037754</v>
      </c>
      <c r="Q35"/>
    </row>
    <row r="36" spans="2:17">
      <c r="B36" s="127" t="s">
        <v>63</v>
      </c>
      <c r="C36" s="128">
        <v>52.95</v>
      </c>
      <c r="D36" s="128">
        <v>54.37</v>
      </c>
      <c r="E36" s="128">
        <v>56.214433499881039</v>
      </c>
      <c r="F36" s="128">
        <v>57.172519083969469</v>
      </c>
      <c r="G36" s="128">
        <v>56.160568834290295</v>
      </c>
      <c r="H36" s="128">
        <v>70.242930257819239</v>
      </c>
      <c r="I36" s="128">
        <v>80.289485396806455</v>
      </c>
      <c r="J36" s="128">
        <v>74.070573337758375</v>
      </c>
      <c r="K36" s="128">
        <v>68.135177986507969</v>
      </c>
      <c r="L36" s="128">
        <v>74.211859309502174</v>
      </c>
      <c r="M36" s="128">
        <v>75.138059385312062</v>
      </c>
      <c r="N36" s="128">
        <v>80.219472679037253</v>
      </c>
      <c r="O36" s="128">
        <v>79.403063599455592</v>
      </c>
      <c r="P36" s="128">
        <v>79.454419616690501</v>
      </c>
      <c r="Q36"/>
    </row>
    <row r="37" spans="2:17">
      <c r="B37" s="197" t="s">
        <v>652</v>
      </c>
      <c r="C37" s="198">
        <v>52.95</v>
      </c>
      <c r="D37" s="198">
        <v>54.37</v>
      </c>
      <c r="E37" s="198">
        <v>54.651190406663467</v>
      </c>
      <c r="F37" s="198">
        <v>55.027222263510765</v>
      </c>
      <c r="G37" s="198">
        <v>47.28081545582215</v>
      </c>
      <c r="H37" s="198">
        <v>56.145059023805658</v>
      </c>
      <c r="I37" s="198">
        <v>54.127356146917982</v>
      </c>
      <c r="J37" s="198">
        <v>55.824606817179372</v>
      </c>
      <c r="K37" s="198">
        <v>58.031911848469633</v>
      </c>
      <c r="L37" s="198">
        <v>65.87646332520778</v>
      </c>
      <c r="M37" s="198">
        <v>68.827476466614158</v>
      </c>
      <c r="N37" s="198">
        <v>73.719520324647803</v>
      </c>
      <c r="O37" s="198">
        <v>73.515790273685596</v>
      </c>
      <c r="P37" s="198">
        <v>74.031533597998774</v>
      </c>
    </row>
    <row r="38" spans="2:17">
      <c r="L38" s="36"/>
    </row>
    <row r="39" spans="2:17">
      <c r="B39" s="28" t="s">
        <v>110</v>
      </c>
    </row>
  </sheetData>
  <phoneticPr fontId="34" type="noConversion"/>
  <hyperlinks>
    <hyperlink ref="B39" location="Introduction!A1" display="Return to information tab" xr:uid="{33126E92-D691-420F-B10A-FD504F6F8A8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D42E-026C-409C-B8A0-420A44FD221F}">
  <sheetPr>
    <tabColor rgb="FF2363AF"/>
    <pageSetUpPr autoPageBreaks="0"/>
  </sheetPr>
  <dimension ref="B5:F14"/>
  <sheetViews>
    <sheetView showGridLines="0" workbookViewId="0">
      <selection activeCell="A5" sqref="A5"/>
    </sheetView>
  </sheetViews>
  <sheetFormatPr defaultRowHeight="14.5"/>
  <cols>
    <col min="1" max="1" width="2.453125" customWidth="1"/>
    <col min="2" max="2" width="15.54296875" customWidth="1"/>
    <col min="3" max="3" width="15.90625" customWidth="1"/>
    <col min="4" max="4" width="14.1796875" customWidth="1"/>
    <col min="5" max="5" width="14.81640625" customWidth="1"/>
    <col min="6" max="6" width="15.08984375" customWidth="1"/>
  </cols>
  <sheetData>
    <row r="5" spans="2:6" ht="17.5">
      <c r="B5" s="16" t="s">
        <v>95</v>
      </c>
    </row>
    <row r="6" spans="2:6">
      <c r="B6" s="3"/>
    </row>
    <row r="7" spans="2:6" ht="15">
      <c r="B7" s="5" t="s">
        <v>194</v>
      </c>
    </row>
    <row r="9" spans="2:6">
      <c r="B9" s="129"/>
      <c r="C9" s="62" t="s">
        <v>164</v>
      </c>
      <c r="D9" s="62" t="s">
        <v>165</v>
      </c>
      <c r="E9" s="62" t="s">
        <v>166</v>
      </c>
      <c r="F9" s="62" t="s">
        <v>146</v>
      </c>
    </row>
    <row r="10" spans="2:6">
      <c r="B10" s="53" t="s">
        <v>192</v>
      </c>
      <c r="C10" s="130">
        <v>387349656</v>
      </c>
      <c r="D10" s="130">
        <v>19370965</v>
      </c>
      <c r="E10" s="130">
        <v>776987</v>
      </c>
      <c r="F10" s="130">
        <f>SUM(C10:E10)</f>
        <v>407497608</v>
      </c>
    </row>
    <row r="11" spans="2:6">
      <c r="B11" s="53" t="s">
        <v>193</v>
      </c>
      <c r="C11" s="130">
        <v>53007910</v>
      </c>
      <c r="D11" s="130">
        <v>4546422</v>
      </c>
      <c r="E11" s="130">
        <v>820871</v>
      </c>
      <c r="F11" s="130">
        <f>SUM(C11:E11)</f>
        <v>58375203</v>
      </c>
    </row>
    <row r="12" spans="2:6">
      <c r="B12" s="53" t="s">
        <v>8</v>
      </c>
      <c r="C12" s="122">
        <f>SUM(C10:C11)</f>
        <v>440357566</v>
      </c>
      <c r="D12" s="122">
        <f>SUM(D10:D11)</f>
        <v>23917387</v>
      </c>
      <c r="E12" s="122">
        <f>SUM(E10:E11)</f>
        <v>1597858</v>
      </c>
      <c r="F12" s="122">
        <f>SUM(F10:F11)</f>
        <v>465872811</v>
      </c>
    </row>
    <row r="14" spans="2:6">
      <c r="B14" s="28" t="s">
        <v>110</v>
      </c>
    </row>
  </sheetData>
  <hyperlinks>
    <hyperlink ref="B14" location="Introduction!A1" display="Return to information tab" xr:uid="{8943569E-01C5-4627-9D25-61E0F95DFBB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4050-452F-44C2-AEE1-219605F3083D}">
  <sheetPr>
    <tabColor rgb="FF2363AF"/>
    <pageSetUpPr autoPageBreaks="0"/>
  </sheetPr>
  <dimension ref="B5:M47"/>
  <sheetViews>
    <sheetView showGridLines="0" zoomScaleNormal="100" workbookViewId="0">
      <selection activeCell="A5" sqref="A5"/>
    </sheetView>
  </sheetViews>
  <sheetFormatPr defaultRowHeight="14.5"/>
  <cols>
    <col min="1" max="1" width="2.453125" style="3" customWidth="1"/>
    <col min="2" max="2" width="11.54296875" style="3" customWidth="1"/>
    <col min="3" max="3" width="29.6328125" style="3" customWidth="1"/>
    <col min="4" max="4" width="20.7265625" style="3" customWidth="1"/>
    <col min="5" max="5" width="13.453125" style="3" customWidth="1"/>
    <col min="6" max="6" width="14.7265625" style="3" customWidth="1"/>
    <col min="7" max="21" width="8.7265625" style="3"/>
    <col min="22" max="22" width="14.7265625" style="3" customWidth="1"/>
    <col min="23" max="23" width="17.1796875" style="3" customWidth="1"/>
    <col min="24" max="24" width="16" style="3" customWidth="1"/>
    <col min="25" max="16384" width="8.7265625" style="3"/>
  </cols>
  <sheetData>
    <row r="5" spans="2:2" ht="17.5">
      <c r="B5" s="16" t="s">
        <v>95</v>
      </c>
    </row>
    <row r="7" spans="2:2" ht="15">
      <c r="B7" s="5" t="s">
        <v>105</v>
      </c>
    </row>
    <row r="23" spans="2:13">
      <c r="M23" s="10"/>
    </row>
    <row r="26" spans="2:13">
      <c r="B26" s="113" t="s">
        <v>28</v>
      </c>
      <c r="C26" s="133" t="s">
        <v>685</v>
      </c>
    </row>
    <row r="27" spans="2:13">
      <c r="B27" s="131" t="s">
        <v>52</v>
      </c>
      <c r="C27" s="199">
        <v>90519054</v>
      </c>
      <c r="D27"/>
      <c r="F27" s="194"/>
    </row>
    <row r="28" spans="2:13">
      <c r="B28" s="131" t="s">
        <v>53</v>
      </c>
      <c r="C28" s="199">
        <v>174955257</v>
      </c>
      <c r="D28"/>
      <c r="F28" s="194"/>
    </row>
    <row r="29" spans="2:13">
      <c r="B29" s="131" t="s">
        <v>54</v>
      </c>
      <c r="C29" s="199">
        <v>153838306</v>
      </c>
      <c r="D29"/>
      <c r="F29" s="194"/>
    </row>
    <row r="30" spans="2:13">
      <c r="B30" s="131" t="s">
        <v>55</v>
      </c>
      <c r="C30" s="199">
        <v>139654394</v>
      </c>
      <c r="D30"/>
      <c r="F30" s="194"/>
    </row>
    <row r="31" spans="2:13" ht="14.5" customHeight="1">
      <c r="B31" s="131" t="s">
        <v>56</v>
      </c>
      <c r="C31" s="199">
        <v>234179269</v>
      </c>
      <c r="D31"/>
      <c r="F31" s="194"/>
    </row>
    <row r="32" spans="2:13">
      <c r="B32" s="131" t="s">
        <v>40</v>
      </c>
      <c r="C32" s="199">
        <v>307180739</v>
      </c>
      <c r="D32"/>
      <c r="F32" s="194"/>
    </row>
    <row r="33" spans="2:6">
      <c r="B33" s="131" t="s">
        <v>41</v>
      </c>
      <c r="C33" s="199">
        <v>352651576</v>
      </c>
      <c r="D33"/>
      <c r="F33" s="194"/>
    </row>
    <row r="34" spans="2:6">
      <c r="B34" s="131" t="s">
        <v>42</v>
      </c>
      <c r="C34" s="199">
        <v>323306752</v>
      </c>
      <c r="D34"/>
      <c r="F34" s="194"/>
    </row>
    <row r="35" spans="2:6">
      <c r="B35" s="131" t="s">
        <v>43</v>
      </c>
      <c r="C35" s="199">
        <v>357619838</v>
      </c>
      <c r="D35"/>
      <c r="F35" s="194"/>
    </row>
    <row r="36" spans="2:6">
      <c r="B36" s="131" t="s">
        <v>44</v>
      </c>
      <c r="C36" s="199">
        <v>123116772</v>
      </c>
      <c r="D36"/>
      <c r="F36" s="194"/>
    </row>
    <row r="37" spans="2:6">
      <c r="B37" s="131" t="s">
        <v>45</v>
      </c>
      <c r="C37" s="199">
        <v>164420029</v>
      </c>
      <c r="D37"/>
      <c r="F37" s="194"/>
    </row>
    <row r="38" spans="2:6">
      <c r="B38" s="131" t="s">
        <v>46</v>
      </c>
      <c r="C38" s="199">
        <v>42372844</v>
      </c>
      <c r="D38"/>
      <c r="F38" s="194"/>
    </row>
    <row r="39" spans="2:6">
      <c r="B39" s="131" t="s">
        <v>47</v>
      </c>
      <c r="C39" s="199">
        <v>24714120</v>
      </c>
      <c r="D39"/>
      <c r="F39" s="194"/>
    </row>
    <row r="40" spans="2:6">
      <c r="B40" s="131" t="s">
        <v>48</v>
      </c>
      <c r="C40" s="199">
        <v>0</v>
      </c>
      <c r="D40"/>
      <c r="F40" s="194"/>
    </row>
    <row r="41" spans="2:6">
      <c r="B41" s="131" t="s">
        <v>49</v>
      </c>
      <c r="C41" s="199">
        <v>459957270</v>
      </c>
      <c r="D41"/>
      <c r="F41" s="194"/>
    </row>
    <row r="42" spans="2:6">
      <c r="B42" s="131" t="s">
        <v>50</v>
      </c>
      <c r="C42" s="199">
        <v>604116946</v>
      </c>
      <c r="D42"/>
      <c r="F42" s="194"/>
    </row>
    <row r="43" spans="2:6">
      <c r="B43" s="131" t="s">
        <v>31</v>
      </c>
      <c r="C43" s="199">
        <v>841941647</v>
      </c>
      <c r="D43"/>
      <c r="F43" s="194"/>
    </row>
    <row r="44" spans="2:6">
      <c r="B44" s="131" t="s">
        <v>32</v>
      </c>
      <c r="C44" s="199">
        <v>654596272</v>
      </c>
      <c r="D44"/>
      <c r="F44" s="194"/>
    </row>
    <row r="45" spans="2:6">
      <c r="B45" s="132" t="s">
        <v>33</v>
      </c>
      <c r="C45" s="200">
        <v>465872811</v>
      </c>
      <c r="D45"/>
      <c r="F45" s="194"/>
    </row>
    <row r="47" spans="2:6">
      <c r="B47" s="28" t="s">
        <v>110</v>
      </c>
    </row>
  </sheetData>
  <hyperlinks>
    <hyperlink ref="B47" location="Introduction!A1" display="Return to information tab" xr:uid="{3966730B-4F04-4C8E-8435-2D7C5E966D7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68AE-9C1C-48F3-B004-DAF371B44C3E}">
  <sheetPr>
    <tabColor rgb="FF2363AF"/>
    <pageSetUpPr autoPageBreaks="0"/>
  </sheetPr>
  <dimension ref="B5:G55"/>
  <sheetViews>
    <sheetView zoomScaleNormal="100" workbookViewId="0">
      <selection activeCell="A5" sqref="A5"/>
    </sheetView>
  </sheetViews>
  <sheetFormatPr defaultRowHeight="14.5"/>
  <cols>
    <col min="1" max="1" width="2.453125" style="202" customWidth="1"/>
    <col min="2" max="2" width="22" style="202" customWidth="1"/>
    <col min="3" max="6" width="31.6328125" style="202" customWidth="1"/>
    <col min="7" max="7" width="27" style="202" bestFit="1" customWidth="1"/>
    <col min="8" max="9" width="8.7265625" style="202"/>
    <col min="10" max="10" width="7.36328125" style="202" bestFit="1" customWidth="1"/>
    <col min="11" max="11" width="13.36328125" style="202" bestFit="1" customWidth="1"/>
    <col min="12" max="12" width="6.6328125" style="202" bestFit="1" customWidth="1"/>
    <col min="13" max="13" width="15.81640625" style="202" bestFit="1" customWidth="1"/>
    <col min="14" max="16384" width="8.7265625" style="202"/>
  </cols>
  <sheetData>
    <row r="5" spans="2:2" ht="17.5">
      <c r="B5" s="16" t="s">
        <v>95</v>
      </c>
    </row>
    <row r="7" spans="2:2" ht="15">
      <c r="B7" s="203" t="s">
        <v>128</v>
      </c>
    </row>
    <row r="31" spans="2:2">
      <c r="B31" s="251" t="s">
        <v>686</v>
      </c>
    </row>
    <row r="33" spans="2:7">
      <c r="B33" s="223" t="s">
        <v>28</v>
      </c>
      <c r="C33" s="89" t="s">
        <v>83</v>
      </c>
      <c r="D33" s="89" t="s">
        <v>84</v>
      </c>
      <c r="E33" s="89" t="s">
        <v>85</v>
      </c>
      <c r="F33" s="89" t="s">
        <v>86</v>
      </c>
      <c r="G33" s="201" t="s">
        <v>462</v>
      </c>
    </row>
    <row r="34" spans="2:7">
      <c r="B34" s="205" t="s">
        <v>49</v>
      </c>
      <c r="C34" s="205">
        <v>2</v>
      </c>
      <c r="D34" s="205">
        <v>4</v>
      </c>
      <c r="E34" s="205">
        <v>1</v>
      </c>
      <c r="F34" s="205">
        <v>0</v>
      </c>
      <c r="G34" s="217">
        <v>7</v>
      </c>
    </row>
    <row r="35" spans="2:7">
      <c r="B35" s="205" t="s">
        <v>50</v>
      </c>
      <c r="C35" s="205">
        <v>1</v>
      </c>
      <c r="D35" s="205">
        <v>2</v>
      </c>
      <c r="E35" s="205">
        <v>0</v>
      </c>
      <c r="F35" s="205">
        <v>1</v>
      </c>
      <c r="G35" s="217">
        <v>4</v>
      </c>
    </row>
    <row r="36" spans="2:7">
      <c r="B36" s="205" t="s">
        <v>31</v>
      </c>
      <c r="C36" s="205">
        <v>3</v>
      </c>
      <c r="D36" s="205">
        <v>1</v>
      </c>
      <c r="E36" s="205">
        <v>0</v>
      </c>
      <c r="F36" s="205">
        <v>0</v>
      </c>
      <c r="G36" s="217">
        <v>4</v>
      </c>
    </row>
    <row r="37" spans="2:7">
      <c r="B37" s="205" t="s">
        <v>32</v>
      </c>
      <c r="C37" s="205">
        <v>2</v>
      </c>
      <c r="D37" s="205">
        <v>0</v>
      </c>
      <c r="E37" s="205">
        <v>1</v>
      </c>
      <c r="F37" s="205">
        <v>1</v>
      </c>
      <c r="G37" s="217">
        <v>4</v>
      </c>
    </row>
    <row r="38" spans="2:7">
      <c r="B38" s="205" t="s">
        <v>33</v>
      </c>
      <c r="C38" s="205">
        <v>3</v>
      </c>
      <c r="D38" s="205">
        <v>0</v>
      </c>
      <c r="E38" s="205">
        <v>1</v>
      </c>
      <c r="F38" s="205">
        <v>0</v>
      </c>
      <c r="G38" s="217">
        <v>4</v>
      </c>
    </row>
    <row r="39" spans="2:7">
      <c r="B39" s="205" t="s">
        <v>461</v>
      </c>
      <c r="C39" s="205">
        <v>3</v>
      </c>
      <c r="D39" s="205">
        <v>1</v>
      </c>
      <c r="E39" s="205">
        <v>0</v>
      </c>
      <c r="F39" s="205">
        <v>0</v>
      </c>
      <c r="G39" s="217">
        <v>4</v>
      </c>
    </row>
    <row r="40" spans="2:7">
      <c r="B40" s="85" t="s">
        <v>463</v>
      </c>
      <c r="C40" s="24">
        <f>SUM(C34:C39)</f>
        <v>14</v>
      </c>
      <c r="D40" s="24">
        <f t="shared" ref="D40:F40" si="0">SUM(D34:D39)</f>
        <v>8</v>
      </c>
      <c r="E40" s="24">
        <f t="shared" si="0"/>
        <v>3</v>
      </c>
      <c r="F40" s="24">
        <f t="shared" si="0"/>
        <v>2</v>
      </c>
      <c r="G40" s="24">
        <f>SUM(G34:G39)</f>
        <v>27</v>
      </c>
    </row>
    <row r="42" spans="2:7">
      <c r="B42" s="251" t="s">
        <v>470</v>
      </c>
    </row>
    <row r="43" spans="2:7">
      <c r="G43" s="204"/>
    </row>
    <row r="44" spans="2:7">
      <c r="B44" s="223" t="s">
        <v>28</v>
      </c>
      <c r="C44" s="89" t="s">
        <v>83</v>
      </c>
      <c r="D44" s="89" t="s">
        <v>84</v>
      </c>
      <c r="E44" s="89" t="s">
        <v>85</v>
      </c>
      <c r="F44" s="89" t="s">
        <v>86</v>
      </c>
      <c r="G44" s="89" t="s">
        <v>211</v>
      </c>
    </row>
    <row r="45" spans="2:7">
      <c r="B45" s="205" t="s">
        <v>49</v>
      </c>
      <c r="C45" s="206">
        <f t="shared" ref="C45:F50" si="1">C34/$G34</f>
        <v>0.2857142857142857</v>
      </c>
      <c r="D45" s="206">
        <f t="shared" si="1"/>
        <v>0.5714285714285714</v>
      </c>
      <c r="E45" s="206">
        <f t="shared" si="1"/>
        <v>0.14285714285714285</v>
      </c>
      <c r="F45" s="206">
        <f t="shared" si="1"/>
        <v>0</v>
      </c>
      <c r="G45" s="225">
        <f t="shared" ref="G45:G50" si="2">(F34+E34)/G34</f>
        <v>0.14285714285714285</v>
      </c>
    </row>
    <row r="46" spans="2:7">
      <c r="B46" s="205" t="s">
        <v>50</v>
      </c>
      <c r="C46" s="206">
        <f t="shared" si="1"/>
        <v>0.25</v>
      </c>
      <c r="D46" s="206">
        <f t="shared" si="1"/>
        <v>0.5</v>
      </c>
      <c r="E46" s="206">
        <f t="shared" si="1"/>
        <v>0</v>
      </c>
      <c r="F46" s="206">
        <f t="shared" si="1"/>
        <v>0.25</v>
      </c>
      <c r="G46" s="225">
        <f t="shared" si="2"/>
        <v>0.25</v>
      </c>
    </row>
    <row r="47" spans="2:7">
      <c r="B47" s="205" t="s">
        <v>31</v>
      </c>
      <c r="C47" s="206">
        <f t="shared" si="1"/>
        <v>0.75</v>
      </c>
      <c r="D47" s="206">
        <f t="shared" si="1"/>
        <v>0.25</v>
      </c>
      <c r="E47" s="206">
        <f t="shared" si="1"/>
        <v>0</v>
      </c>
      <c r="F47" s="206">
        <f t="shared" si="1"/>
        <v>0</v>
      </c>
      <c r="G47" s="225">
        <f t="shared" si="2"/>
        <v>0</v>
      </c>
    </row>
    <row r="48" spans="2:7">
      <c r="B48" s="205" t="s">
        <v>32</v>
      </c>
      <c r="C48" s="206">
        <f t="shared" si="1"/>
        <v>0.5</v>
      </c>
      <c r="D48" s="206">
        <f t="shared" si="1"/>
        <v>0</v>
      </c>
      <c r="E48" s="206">
        <f t="shared" si="1"/>
        <v>0.25</v>
      </c>
      <c r="F48" s="206">
        <f t="shared" si="1"/>
        <v>0.25</v>
      </c>
      <c r="G48" s="225">
        <f t="shared" si="2"/>
        <v>0.5</v>
      </c>
    </row>
    <row r="49" spans="2:7">
      <c r="B49" s="205" t="s">
        <v>33</v>
      </c>
      <c r="C49" s="206">
        <f t="shared" si="1"/>
        <v>0.75</v>
      </c>
      <c r="D49" s="206">
        <f t="shared" si="1"/>
        <v>0</v>
      </c>
      <c r="E49" s="206">
        <f t="shared" si="1"/>
        <v>0.25</v>
      </c>
      <c r="F49" s="206">
        <f t="shared" si="1"/>
        <v>0</v>
      </c>
      <c r="G49" s="225">
        <f t="shared" si="2"/>
        <v>0.25</v>
      </c>
    </row>
    <row r="50" spans="2:7">
      <c r="B50" s="205" t="s">
        <v>461</v>
      </c>
      <c r="C50" s="206">
        <f t="shared" si="1"/>
        <v>0.75</v>
      </c>
      <c r="D50" s="206">
        <f t="shared" si="1"/>
        <v>0.25</v>
      </c>
      <c r="E50" s="206">
        <f t="shared" si="1"/>
        <v>0</v>
      </c>
      <c r="F50" s="206">
        <f t="shared" si="1"/>
        <v>0</v>
      </c>
      <c r="G50" s="225">
        <f t="shared" si="2"/>
        <v>0</v>
      </c>
    </row>
    <row r="51" spans="2:7">
      <c r="B51" s="85" t="s">
        <v>464</v>
      </c>
      <c r="C51" s="224">
        <f>C40/$G$40</f>
        <v>0.51851851851851849</v>
      </c>
      <c r="D51" s="224">
        <f>D40/$G$40</f>
        <v>0.29629629629629628</v>
      </c>
      <c r="E51" s="224">
        <f>E40/$G$40</f>
        <v>0.1111111111111111</v>
      </c>
      <c r="F51" s="224">
        <f>F40/$G$40</f>
        <v>7.407407407407407E-2</v>
      </c>
    </row>
    <row r="55" spans="2:7">
      <c r="B55" s="240" t="s">
        <v>110</v>
      </c>
      <c r="C55" s="240"/>
      <c r="D55" s="240"/>
    </row>
  </sheetData>
  <hyperlinks>
    <hyperlink ref="B55" location="Introduction!A1" display="Return to information tab" xr:uid="{E5D70347-A589-4785-BD84-BEDC6206FCF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9A17-1672-44A0-A61A-0C1D6AF3B71F}">
  <sheetPr>
    <tabColor rgb="FFCD1F45"/>
    <pageSetUpPr autoPageBreaks="0"/>
  </sheetPr>
  <dimension ref="B5:M45"/>
  <sheetViews>
    <sheetView showGridLines="0" zoomScaleNormal="100" workbookViewId="0">
      <selection activeCell="D10" sqref="D10"/>
    </sheetView>
  </sheetViews>
  <sheetFormatPr defaultRowHeight="14.5"/>
  <cols>
    <col min="1" max="1" width="2.453125" style="3" customWidth="1"/>
    <col min="2" max="2" width="17.54296875" style="3" customWidth="1"/>
    <col min="3" max="6" width="31.6328125" style="3" customWidth="1"/>
    <col min="7" max="7" width="16.08984375" style="3" customWidth="1"/>
    <col min="8" max="21" width="8.7265625" style="3"/>
    <col min="22" max="22" width="14.7265625" style="3" customWidth="1"/>
    <col min="23" max="23" width="17.1796875" style="3" customWidth="1"/>
    <col min="24" max="24" width="16" style="3" customWidth="1"/>
    <col min="25" max="16384" width="8.7265625" style="3"/>
  </cols>
  <sheetData>
    <row r="5" spans="2:2" ht="17.5">
      <c r="B5" s="16" t="s">
        <v>96</v>
      </c>
    </row>
    <row r="7" spans="2:2" ht="15">
      <c r="B7" s="5" t="s">
        <v>689</v>
      </c>
    </row>
    <row r="20" spans="2:13">
      <c r="M20" s="10"/>
    </row>
    <row r="22" spans="2:13">
      <c r="B22"/>
      <c r="C22"/>
      <c r="D22"/>
    </row>
    <row r="23" spans="2:13">
      <c r="B23"/>
      <c r="C23"/>
      <c r="D23"/>
    </row>
    <row r="24" spans="2:13">
      <c r="B24"/>
      <c r="C24"/>
      <c r="D24"/>
    </row>
    <row r="26" spans="2:13">
      <c r="B26" s="47"/>
      <c r="C26"/>
      <c r="D26"/>
      <c r="E26"/>
      <c r="F26"/>
    </row>
    <row r="27" spans="2:13">
      <c r="B27" s="251" t="s">
        <v>686</v>
      </c>
    </row>
    <row r="28" spans="2:13" ht="14" customHeight="1"/>
    <row r="29" spans="2:13">
      <c r="B29" s="44" t="s">
        <v>87</v>
      </c>
      <c r="C29" s="89" t="s">
        <v>83</v>
      </c>
      <c r="D29" s="89" t="s">
        <v>84</v>
      </c>
      <c r="E29" s="89" t="s">
        <v>85</v>
      </c>
      <c r="F29" s="89" t="s">
        <v>86</v>
      </c>
      <c r="G29" s="89" t="s">
        <v>468</v>
      </c>
    </row>
    <row r="30" spans="2:13">
      <c r="B30" s="92" t="s">
        <v>65</v>
      </c>
      <c r="C30" s="92">
        <v>2</v>
      </c>
      <c r="D30" s="92">
        <v>14</v>
      </c>
      <c r="E30" s="92">
        <v>24</v>
      </c>
      <c r="F30" s="92">
        <v>5</v>
      </c>
      <c r="G30" s="217">
        <f>SUM(C30:F30)</f>
        <v>45</v>
      </c>
    </row>
    <row r="31" spans="2:13">
      <c r="B31" s="92" t="s">
        <v>66</v>
      </c>
      <c r="C31" s="92">
        <v>0</v>
      </c>
      <c r="D31" s="92">
        <v>4</v>
      </c>
      <c r="E31" s="92">
        <v>6</v>
      </c>
      <c r="F31" s="92">
        <v>1</v>
      </c>
      <c r="G31" s="217">
        <f t="shared" ref="G31:G33" si="0">SUM(C31:F31)</f>
        <v>11</v>
      </c>
    </row>
    <row r="32" spans="2:13">
      <c r="B32" s="92" t="s">
        <v>67</v>
      </c>
      <c r="C32" s="92">
        <v>1</v>
      </c>
      <c r="D32" s="92">
        <v>0</v>
      </c>
      <c r="E32" s="92">
        <v>2</v>
      </c>
      <c r="F32" s="92">
        <v>1</v>
      </c>
      <c r="G32" s="217">
        <f t="shared" si="0"/>
        <v>4</v>
      </c>
    </row>
    <row r="33" spans="2:7">
      <c r="B33" s="92" t="s">
        <v>68</v>
      </c>
      <c r="C33" s="92">
        <v>0</v>
      </c>
      <c r="D33" s="92">
        <v>9</v>
      </c>
      <c r="E33" s="92">
        <v>12</v>
      </c>
      <c r="F33" s="92">
        <v>2</v>
      </c>
      <c r="G33" s="217">
        <f t="shared" si="0"/>
        <v>23</v>
      </c>
    </row>
    <row r="34" spans="2:7">
      <c r="B34" s="24" t="s">
        <v>8</v>
      </c>
      <c r="C34" s="24">
        <f>C30+C31+C32+C33</f>
        <v>3</v>
      </c>
      <c r="D34" s="24">
        <f>D30+D31+D32+D33</f>
        <v>27</v>
      </c>
      <c r="E34" s="24">
        <f>E30+E31+E32+E33</f>
        <v>44</v>
      </c>
      <c r="F34" s="24">
        <f>F30+F31+F32+F33</f>
        <v>9</v>
      </c>
      <c r="G34" s="208">
        <f>SUM(C34:F34)</f>
        <v>83</v>
      </c>
    </row>
    <row r="35" spans="2:7">
      <c r="B35" s="47"/>
      <c r="C35"/>
      <c r="D35"/>
      <c r="E35"/>
      <c r="F35"/>
    </row>
    <row r="36" spans="2:7">
      <c r="B36" s="251" t="s">
        <v>470</v>
      </c>
    </row>
    <row r="38" spans="2:7">
      <c r="B38" s="44" t="s">
        <v>87</v>
      </c>
      <c r="C38" s="89" t="s">
        <v>83</v>
      </c>
      <c r="D38" s="89" t="s">
        <v>84</v>
      </c>
      <c r="E38" s="89" t="s">
        <v>85</v>
      </c>
      <c r="F38" s="89" t="s">
        <v>86</v>
      </c>
    </row>
    <row r="39" spans="2:7">
      <c r="B39" s="92" t="s">
        <v>65</v>
      </c>
      <c r="C39" s="207">
        <f t="shared" ref="C39:F42" si="1">C30/SUM($C30:$F30)</f>
        <v>4.4444444444444446E-2</v>
      </c>
      <c r="D39" s="207">
        <f t="shared" si="1"/>
        <v>0.31111111111111112</v>
      </c>
      <c r="E39" s="207">
        <f t="shared" si="1"/>
        <v>0.53333333333333333</v>
      </c>
      <c r="F39" s="207">
        <f t="shared" si="1"/>
        <v>0.1111111111111111</v>
      </c>
    </row>
    <row r="40" spans="2:7">
      <c r="B40" s="92" t="s">
        <v>66</v>
      </c>
      <c r="C40" s="207">
        <f t="shared" si="1"/>
        <v>0</v>
      </c>
      <c r="D40" s="207">
        <f t="shared" si="1"/>
        <v>0.36363636363636365</v>
      </c>
      <c r="E40" s="207">
        <f t="shared" si="1"/>
        <v>0.54545454545454541</v>
      </c>
      <c r="F40" s="207">
        <f t="shared" si="1"/>
        <v>9.0909090909090912E-2</v>
      </c>
    </row>
    <row r="41" spans="2:7">
      <c r="B41" s="92" t="s">
        <v>67</v>
      </c>
      <c r="C41" s="207">
        <f t="shared" si="1"/>
        <v>0.25</v>
      </c>
      <c r="D41" s="207">
        <f t="shared" si="1"/>
        <v>0</v>
      </c>
      <c r="E41" s="207">
        <f t="shared" si="1"/>
        <v>0.5</v>
      </c>
      <c r="F41" s="207">
        <f t="shared" si="1"/>
        <v>0.25</v>
      </c>
    </row>
    <row r="42" spans="2:7">
      <c r="B42" s="92" t="s">
        <v>68</v>
      </c>
      <c r="C42" s="207">
        <f t="shared" si="1"/>
        <v>0</v>
      </c>
      <c r="D42" s="207">
        <f t="shared" si="1"/>
        <v>0.39130434782608697</v>
      </c>
      <c r="E42" s="207">
        <f t="shared" si="1"/>
        <v>0.52173913043478259</v>
      </c>
      <c r="F42" s="207">
        <f t="shared" si="1"/>
        <v>8.6956521739130432E-2</v>
      </c>
    </row>
    <row r="43" spans="2:7">
      <c r="B43" s="279" t="s">
        <v>687</v>
      </c>
      <c r="C43" s="207">
        <f>C34/SUM($C34:$F34)</f>
        <v>3.614457831325301E-2</v>
      </c>
      <c r="D43" s="207">
        <f t="shared" ref="D43:F43" si="2">D34/SUM($C34:$F34)</f>
        <v>0.3253012048192771</v>
      </c>
      <c r="E43" s="207">
        <f t="shared" si="2"/>
        <v>0.53012048192771088</v>
      </c>
      <c r="F43" s="207">
        <f t="shared" si="2"/>
        <v>0.10843373493975904</v>
      </c>
    </row>
    <row r="44" spans="2:7">
      <c r="C44" s="240"/>
    </row>
    <row r="45" spans="2:7">
      <c r="B45" s="240" t="s">
        <v>110</v>
      </c>
    </row>
  </sheetData>
  <hyperlinks>
    <hyperlink ref="B45" location="Introduction!A1" display="Return to information tab" xr:uid="{259AFA15-DD1C-4335-8011-9D10740130D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12ED-62BE-4AAF-91AA-31A521F58961}">
  <sheetPr>
    <tabColor rgb="FFE86E1E"/>
    <pageSetUpPr autoPageBreaks="0"/>
  </sheetPr>
  <dimension ref="B5:M66"/>
  <sheetViews>
    <sheetView showGridLines="0" zoomScaleNormal="100" workbookViewId="0"/>
  </sheetViews>
  <sheetFormatPr defaultRowHeight="14.5"/>
  <cols>
    <col min="1" max="1" width="2.453125" style="3" customWidth="1"/>
    <col min="2" max="2" width="17" style="3" customWidth="1"/>
    <col min="3" max="3" width="19.453125" style="3" customWidth="1"/>
    <col min="4" max="4" width="20.7265625" style="3" customWidth="1"/>
    <col min="5" max="5" width="14.1796875" style="3" bestFit="1" customWidth="1"/>
    <col min="6" max="6" width="21.81640625" style="3" customWidth="1"/>
    <col min="7" max="7" width="26.1796875" style="3" customWidth="1"/>
    <col min="8" max="8" width="26.90625" style="3" customWidth="1"/>
    <col min="9" max="9" width="21.26953125" style="3" customWidth="1"/>
    <col min="10" max="21" width="8.7265625" style="3"/>
    <col min="22" max="22" width="14.7265625" style="3" customWidth="1"/>
    <col min="23" max="23" width="17.1796875" style="3" customWidth="1"/>
    <col min="24" max="24" width="16" style="3" customWidth="1"/>
    <col min="25" max="16384" width="8.7265625" style="3"/>
  </cols>
  <sheetData>
    <row r="5" spans="2:2" ht="17.5">
      <c r="B5" s="16" t="s">
        <v>93</v>
      </c>
    </row>
    <row r="7" spans="2:2" ht="15">
      <c r="B7" s="5" t="s">
        <v>669</v>
      </c>
    </row>
    <row r="20" spans="2:13">
      <c r="M20" s="10"/>
    </row>
    <row r="28" spans="2:13" ht="24.65" customHeight="1"/>
    <row r="29" spans="2:13" ht="15">
      <c r="B29" s="5" t="s">
        <v>699</v>
      </c>
    </row>
    <row r="50" spans="2:9">
      <c r="B50" s="75" t="s">
        <v>28</v>
      </c>
      <c r="C50" s="76" t="s">
        <v>65</v>
      </c>
      <c r="D50" s="76" t="s">
        <v>66</v>
      </c>
      <c r="E50" s="76" t="s">
        <v>67</v>
      </c>
      <c r="F50" s="76" t="s">
        <v>68</v>
      </c>
      <c r="G50" s="76" t="s">
        <v>222</v>
      </c>
      <c r="H50" s="76" t="s">
        <v>221</v>
      </c>
      <c r="I50" s="256" t="s">
        <v>651</v>
      </c>
    </row>
    <row r="51" spans="2:9">
      <c r="B51" s="20" t="s">
        <v>40</v>
      </c>
      <c r="C51" s="21">
        <v>8573690</v>
      </c>
      <c r="D51" s="21">
        <v>5806454</v>
      </c>
      <c r="E51" s="21">
        <v>1353224</v>
      </c>
      <c r="F51" s="21">
        <v>431052</v>
      </c>
      <c r="G51" s="21">
        <v>16164420</v>
      </c>
      <c r="H51" s="21">
        <v>25551357</v>
      </c>
      <c r="I51" s="274">
        <f>SUM(C51:F51)</f>
        <v>16164420</v>
      </c>
    </row>
    <row r="52" spans="2:9">
      <c r="B52" s="20" t="s">
        <v>41</v>
      </c>
      <c r="C52" s="21">
        <v>10174435</v>
      </c>
      <c r="D52" s="21">
        <v>6824674</v>
      </c>
      <c r="E52" s="21">
        <v>1429788</v>
      </c>
      <c r="F52" s="21">
        <v>620857</v>
      </c>
      <c r="G52" s="21">
        <v>19049754</v>
      </c>
      <c r="H52" s="21">
        <v>28975678</v>
      </c>
      <c r="I52" s="274">
        <f t="shared" ref="I52:I64" si="0">SUM(C52:F52)</f>
        <v>19049754</v>
      </c>
    </row>
    <row r="53" spans="2:9">
      <c r="B53" s="20" t="s">
        <v>42</v>
      </c>
      <c r="C53" s="21">
        <v>11091849</v>
      </c>
      <c r="D53" s="82">
        <v>7739201</v>
      </c>
      <c r="E53" s="21">
        <v>1730347</v>
      </c>
      <c r="F53" s="21">
        <v>800362</v>
      </c>
      <c r="G53" s="21">
        <v>20466190.999997403</v>
      </c>
      <c r="H53" s="21">
        <v>30101092</v>
      </c>
      <c r="I53" s="274">
        <f t="shared" si="0"/>
        <v>21361759</v>
      </c>
    </row>
    <row r="54" spans="2:9">
      <c r="B54" s="20" t="s">
        <v>43</v>
      </c>
      <c r="C54" s="21">
        <v>13487804</v>
      </c>
      <c r="D54" s="21">
        <v>8868936</v>
      </c>
      <c r="E54" s="21">
        <v>1817838</v>
      </c>
      <c r="F54" s="21">
        <v>787823</v>
      </c>
      <c r="G54" s="21">
        <v>23289739.416663691</v>
      </c>
      <c r="H54" s="21">
        <v>34749941</v>
      </c>
      <c r="I54" s="274">
        <f t="shared" si="0"/>
        <v>24962401</v>
      </c>
    </row>
    <row r="55" spans="2:9">
      <c r="B55" s="20" t="s">
        <v>44</v>
      </c>
      <c r="C55" s="21">
        <v>18602423</v>
      </c>
      <c r="D55" s="21">
        <v>12772905</v>
      </c>
      <c r="E55" s="21">
        <v>2352685</v>
      </c>
      <c r="F55" s="21">
        <v>1244624</v>
      </c>
      <c r="G55" s="21">
        <v>31266240.899996206</v>
      </c>
      <c r="H55" s="21">
        <v>37676829</v>
      </c>
      <c r="I55" s="274">
        <f t="shared" si="0"/>
        <v>34972637</v>
      </c>
    </row>
    <row r="56" spans="2:9">
      <c r="B56" s="20" t="s">
        <v>45</v>
      </c>
      <c r="C56" s="21">
        <v>28567045</v>
      </c>
      <c r="D56" s="21">
        <v>12384987</v>
      </c>
      <c r="E56" s="21">
        <v>2203328</v>
      </c>
      <c r="F56" s="21">
        <v>1247219</v>
      </c>
      <c r="G56" s="21">
        <v>35098127.783327565</v>
      </c>
      <c r="H56" s="21">
        <v>48915432</v>
      </c>
      <c r="I56" s="274">
        <f t="shared" si="0"/>
        <v>44402579</v>
      </c>
    </row>
    <row r="57" spans="2:9">
      <c r="B57" s="20" t="s">
        <v>46</v>
      </c>
      <c r="C57" s="21">
        <v>41509011</v>
      </c>
      <c r="D57" s="21">
        <v>17046916</v>
      </c>
      <c r="E57" s="21">
        <v>2596267</v>
      </c>
      <c r="F57" s="21">
        <v>1861519</v>
      </c>
      <c r="G57" s="21">
        <v>49733554.545935087</v>
      </c>
      <c r="H57" s="21">
        <v>61858174</v>
      </c>
      <c r="I57" s="274">
        <f t="shared" si="0"/>
        <v>63013713</v>
      </c>
    </row>
    <row r="58" spans="2:9">
      <c r="B58" s="20" t="s">
        <v>47</v>
      </c>
      <c r="C58" s="21">
        <v>48996897</v>
      </c>
      <c r="D58" s="21">
        <v>16466006</v>
      </c>
      <c r="E58" s="21">
        <v>3847685</v>
      </c>
      <c r="F58" s="21">
        <v>2151967</v>
      </c>
      <c r="G58" s="21">
        <v>55877518.95800291</v>
      </c>
      <c r="H58" s="21">
        <v>71922000</v>
      </c>
      <c r="I58" s="274">
        <f>SUM(C58:F58)</f>
        <v>71462555</v>
      </c>
    </row>
    <row r="59" spans="2:9">
      <c r="B59" s="20" t="s">
        <v>48</v>
      </c>
      <c r="C59" s="21">
        <v>63595494</v>
      </c>
      <c r="D59" s="21">
        <v>17437039</v>
      </c>
      <c r="E59" s="21">
        <v>6506156</v>
      </c>
      <c r="F59" s="21">
        <v>3024989</v>
      </c>
      <c r="G59" s="21">
        <v>69180692.447682679</v>
      </c>
      <c r="H59" s="21">
        <v>84439465</v>
      </c>
      <c r="I59" s="274">
        <f t="shared" si="0"/>
        <v>90563678</v>
      </c>
    </row>
    <row r="60" spans="2:9">
      <c r="B60" s="20" t="s">
        <v>49</v>
      </c>
      <c r="C60" s="21">
        <v>59162570</v>
      </c>
      <c r="D60" s="21">
        <v>17029872</v>
      </c>
      <c r="E60" s="21">
        <v>6432021</v>
      </c>
      <c r="F60" s="21">
        <v>3545888</v>
      </c>
      <c r="G60" s="21">
        <v>65232940.377441831</v>
      </c>
      <c r="H60" s="21">
        <v>100748885</v>
      </c>
      <c r="I60" s="274">
        <f t="shared" si="0"/>
        <v>86170351</v>
      </c>
    </row>
    <row r="61" spans="2:9">
      <c r="B61" s="20" t="s">
        <v>50</v>
      </c>
      <c r="C61" s="21">
        <v>65336694</v>
      </c>
      <c r="D61" s="21">
        <v>21838223</v>
      </c>
      <c r="E61" s="21">
        <v>8373083</v>
      </c>
      <c r="F61" s="21">
        <v>5033303</v>
      </c>
      <c r="G61" s="21">
        <v>75161322.997715786</v>
      </c>
      <c r="H61" s="21">
        <v>117842123</v>
      </c>
      <c r="I61" s="274">
        <f t="shared" si="0"/>
        <v>100581303</v>
      </c>
    </row>
    <row r="62" spans="2:9">
      <c r="B62" s="20" t="s">
        <v>31</v>
      </c>
      <c r="C62" s="21">
        <v>69094995</v>
      </c>
      <c r="D62" s="21">
        <v>23530224</v>
      </c>
      <c r="E62" s="21">
        <v>7606217</v>
      </c>
      <c r="F62" s="21">
        <v>5716567</v>
      </c>
      <c r="G62" s="21">
        <v>79102225.020451128</v>
      </c>
      <c r="H62" s="21">
        <v>127623995</v>
      </c>
      <c r="I62" s="274">
        <f t="shared" si="0"/>
        <v>105948003</v>
      </c>
    </row>
    <row r="63" spans="2:9">
      <c r="B63" s="20" t="s">
        <v>32</v>
      </c>
      <c r="C63" s="21">
        <v>74550247</v>
      </c>
      <c r="D63" s="21">
        <v>25208643</v>
      </c>
      <c r="E63" s="21">
        <v>8799234</v>
      </c>
      <c r="F63" s="21">
        <v>6148834</v>
      </c>
      <c r="G63" s="21">
        <v>84920897.264358833</v>
      </c>
      <c r="H63" s="21">
        <v>130183968</v>
      </c>
      <c r="I63" s="274">
        <f t="shared" si="0"/>
        <v>114706958</v>
      </c>
    </row>
    <row r="64" spans="2:9">
      <c r="B64" s="20" t="s">
        <v>33</v>
      </c>
      <c r="C64" s="21">
        <v>72558007</v>
      </c>
      <c r="D64" s="21">
        <v>22573854</v>
      </c>
      <c r="E64" s="21">
        <v>8140214</v>
      </c>
      <c r="F64" s="21">
        <v>5980807</v>
      </c>
      <c r="G64" s="21">
        <v>80348926.404663816</v>
      </c>
      <c r="H64" s="21">
        <v>119090744</v>
      </c>
      <c r="I64" s="274">
        <f t="shared" si="0"/>
        <v>109252882</v>
      </c>
    </row>
    <row r="66" spans="2:2">
      <c r="B66" s="28" t="s">
        <v>110</v>
      </c>
    </row>
  </sheetData>
  <hyperlinks>
    <hyperlink ref="B66" location="Introduction!A1" display="Return to information tab" xr:uid="{E0604747-6FC3-493C-9864-08D5CD7528E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51:I58 I59:I64"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D21E-0856-4DAE-B08D-E0772E5F6EC9}">
  <sheetPr>
    <tabColor rgb="FFCD1F45"/>
    <pageSetUpPr autoPageBreaks="0"/>
  </sheetPr>
  <dimension ref="B5:M46"/>
  <sheetViews>
    <sheetView showGridLines="0" zoomScaleNormal="100" workbookViewId="0">
      <selection activeCell="J22" sqref="J22"/>
    </sheetView>
  </sheetViews>
  <sheetFormatPr defaultRowHeight="14.5"/>
  <cols>
    <col min="1" max="1" width="2.453125" style="3" customWidth="1"/>
    <col min="2" max="2" width="17" style="3" customWidth="1"/>
    <col min="3" max="3" width="26.453125" style="3" bestFit="1" customWidth="1"/>
    <col min="4" max="4" width="33.54296875" style="3" bestFit="1" customWidth="1"/>
    <col min="5" max="5" width="26.81640625" style="3" bestFit="1" customWidth="1"/>
    <col min="6" max="6" width="33.36328125" style="3" bestFit="1" customWidth="1"/>
    <col min="7" max="7" width="16.453125" style="3" customWidth="1"/>
    <col min="8" max="8" width="14.1796875" style="3" customWidth="1"/>
    <col min="9" max="11" width="8.7265625" style="3"/>
    <col min="12" max="12" width="10.54296875" style="3" customWidth="1"/>
    <col min="13" max="13" width="13.36328125" style="3" bestFit="1" customWidth="1"/>
    <col min="14" max="14" width="9.6328125" style="3" customWidth="1"/>
    <col min="15" max="15" width="15.81640625" style="3" bestFit="1" customWidth="1"/>
    <col min="16" max="21" width="8.7265625" style="3"/>
    <col min="22" max="22" width="14.7265625" style="3" customWidth="1"/>
    <col min="23" max="23" width="17.1796875" style="3" customWidth="1"/>
    <col min="24" max="24" width="16" style="3" customWidth="1"/>
    <col min="25" max="16384" width="8.7265625" style="3"/>
  </cols>
  <sheetData>
    <row r="5" spans="2:2" ht="17.5">
      <c r="B5" s="16" t="s">
        <v>96</v>
      </c>
    </row>
    <row r="7" spans="2:2" ht="15">
      <c r="B7" s="5" t="s">
        <v>690</v>
      </c>
    </row>
    <row r="20" spans="2:13">
      <c r="M20" s="10"/>
    </row>
    <row r="22" spans="2:13">
      <c r="B22"/>
      <c r="C22"/>
    </row>
    <row r="23" spans="2:13">
      <c r="B23"/>
      <c r="C23"/>
    </row>
    <row r="25" spans="2:13">
      <c r="B25" s="251" t="s">
        <v>686</v>
      </c>
      <c r="I25"/>
    </row>
    <row r="26" spans="2:13">
      <c r="I26"/>
    </row>
    <row r="27" spans="2:13">
      <c r="B27" s="44" t="s">
        <v>82</v>
      </c>
      <c r="C27" s="89" t="s">
        <v>83</v>
      </c>
      <c r="D27" s="89" t="s">
        <v>84</v>
      </c>
      <c r="E27" s="89" t="s">
        <v>85</v>
      </c>
      <c r="F27" s="89" t="s">
        <v>86</v>
      </c>
      <c r="G27" s="89" t="s">
        <v>8</v>
      </c>
      <c r="I27"/>
    </row>
    <row r="28" spans="2:13">
      <c r="B28" s="209" t="s">
        <v>57</v>
      </c>
      <c r="C28" s="210">
        <v>0</v>
      </c>
      <c r="D28" s="210">
        <v>1</v>
      </c>
      <c r="E28" s="210">
        <v>14</v>
      </c>
      <c r="F28" s="210">
        <v>4</v>
      </c>
      <c r="G28" s="216">
        <f>SUM(C28:F28)</f>
        <v>19</v>
      </c>
      <c r="I28"/>
    </row>
    <row r="29" spans="2:13">
      <c r="B29" s="209" t="s">
        <v>58</v>
      </c>
      <c r="C29" s="210">
        <v>0</v>
      </c>
      <c r="D29" s="210">
        <v>1</v>
      </c>
      <c r="E29" s="210">
        <v>1</v>
      </c>
      <c r="F29" s="210">
        <v>0</v>
      </c>
      <c r="G29" s="216">
        <f t="shared" ref="G29:G33" si="0">SUM(C29:F29)</f>
        <v>2</v>
      </c>
      <c r="I29"/>
    </row>
    <row r="30" spans="2:13">
      <c r="B30" s="209" t="s">
        <v>75</v>
      </c>
      <c r="C30" s="210">
        <v>0</v>
      </c>
      <c r="D30" s="210">
        <v>1</v>
      </c>
      <c r="E30" s="210">
        <v>4</v>
      </c>
      <c r="F30" s="210">
        <v>0</v>
      </c>
      <c r="G30" s="216">
        <f t="shared" si="0"/>
        <v>5</v>
      </c>
      <c r="I30"/>
    </row>
    <row r="31" spans="2:13">
      <c r="B31" s="209" t="s">
        <v>61</v>
      </c>
      <c r="C31" s="210">
        <v>0</v>
      </c>
      <c r="D31" s="210">
        <v>11</v>
      </c>
      <c r="E31" s="210">
        <v>9</v>
      </c>
      <c r="F31" s="210">
        <v>0</v>
      </c>
      <c r="G31" s="216">
        <f t="shared" si="0"/>
        <v>20</v>
      </c>
      <c r="I31"/>
    </row>
    <row r="32" spans="2:13">
      <c r="B32" s="290" t="s">
        <v>63</v>
      </c>
      <c r="C32" s="210">
        <v>3</v>
      </c>
      <c r="D32" s="210">
        <v>12</v>
      </c>
      <c r="E32" s="210">
        <v>16</v>
      </c>
      <c r="F32" s="210">
        <v>5</v>
      </c>
      <c r="G32" s="216">
        <f t="shared" si="0"/>
        <v>36</v>
      </c>
    </row>
    <row r="33" spans="2:7">
      <c r="B33" s="209" t="s">
        <v>62</v>
      </c>
      <c r="C33" s="210">
        <v>0</v>
      </c>
      <c r="D33" s="210">
        <v>1</v>
      </c>
      <c r="E33" s="210">
        <v>0</v>
      </c>
      <c r="F33" s="210">
        <v>0</v>
      </c>
      <c r="G33" s="216">
        <f t="shared" si="0"/>
        <v>1</v>
      </c>
    </row>
    <row r="34" spans="2:7">
      <c r="B34" s="85" t="s">
        <v>8</v>
      </c>
      <c r="C34" s="24">
        <f>SUM(C28:C33)</f>
        <v>3</v>
      </c>
      <c r="D34" s="24">
        <f>SUM(D28:D33)</f>
        <v>27</v>
      </c>
      <c r="E34" s="24">
        <f>SUM(E28:E33)</f>
        <v>44</v>
      </c>
      <c r="F34" s="24">
        <f>SUM(F28:F33)</f>
        <v>9</v>
      </c>
      <c r="G34" s="24">
        <f>SUM(G28:G33)</f>
        <v>83</v>
      </c>
    </row>
    <row r="36" spans="2:7">
      <c r="B36" s="251" t="s">
        <v>470</v>
      </c>
    </row>
    <row r="38" spans="2:7">
      <c r="B38" s="44" t="s">
        <v>82</v>
      </c>
      <c r="C38" s="89" t="s">
        <v>83</v>
      </c>
      <c r="D38" s="89" t="s">
        <v>84</v>
      </c>
      <c r="E38" s="89" t="s">
        <v>85</v>
      </c>
      <c r="F38" s="89" t="s">
        <v>86</v>
      </c>
    </row>
    <row r="39" spans="2:7">
      <c r="B39" s="209" t="s">
        <v>57</v>
      </c>
      <c r="C39" s="211">
        <f t="shared" ref="C39:F44" si="1">C28/SUM($C28:$F28)</f>
        <v>0</v>
      </c>
      <c r="D39" s="211">
        <f t="shared" si="1"/>
        <v>5.2631578947368418E-2</v>
      </c>
      <c r="E39" s="211">
        <f t="shared" si="1"/>
        <v>0.73684210526315785</v>
      </c>
      <c r="F39" s="211">
        <f t="shared" si="1"/>
        <v>0.21052631578947367</v>
      </c>
    </row>
    <row r="40" spans="2:7">
      <c r="B40" s="209" t="s">
        <v>58</v>
      </c>
      <c r="C40" s="211">
        <f t="shared" si="1"/>
        <v>0</v>
      </c>
      <c r="D40" s="211">
        <f t="shared" si="1"/>
        <v>0.5</v>
      </c>
      <c r="E40" s="211">
        <f t="shared" si="1"/>
        <v>0.5</v>
      </c>
      <c r="F40" s="211">
        <f t="shared" si="1"/>
        <v>0</v>
      </c>
    </row>
    <row r="41" spans="2:7">
      <c r="B41" s="209" t="s">
        <v>75</v>
      </c>
      <c r="C41" s="211">
        <f t="shared" si="1"/>
        <v>0</v>
      </c>
      <c r="D41" s="211">
        <f t="shared" si="1"/>
        <v>0.2</v>
      </c>
      <c r="E41" s="211">
        <f t="shared" si="1"/>
        <v>0.8</v>
      </c>
      <c r="F41" s="211">
        <f t="shared" si="1"/>
        <v>0</v>
      </c>
    </row>
    <row r="42" spans="2:7">
      <c r="B42" s="209" t="s">
        <v>61</v>
      </c>
      <c r="C42" s="211">
        <f t="shared" si="1"/>
        <v>0</v>
      </c>
      <c r="D42" s="211">
        <f t="shared" si="1"/>
        <v>0.55000000000000004</v>
      </c>
      <c r="E42" s="211">
        <f t="shared" si="1"/>
        <v>0.45</v>
      </c>
      <c r="F42" s="211">
        <f t="shared" si="1"/>
        <v>0</v>
      </c>
    </row>
    <row r="43" spans="2:7">
      <c r="B43" s="290" t="s">
        <v>63</v>
      </c>
      <c r="C43" s="211">
        <f t="shared" si="1"/>
        <v>8.3333333333333329E-2</v>
      </c>
      <c r="D43" s="211">
        <f t="shared" si="1"/>
        <v>0.33333333333333331</v>
      </c>
      <c r="E43" s="211">
        <f t="shared" si="1"/>
        <v>0.44444444444444442</v>
      </c>
      <c r="F43" s="211">
        <f t="shared" si="1"/>
        <v>0.1388888888888889</v>
      </c>
    </row>
    <row r="44" spans="2:7">
      <c r="B44" s="209" t="s">
        <v>62</v>
      </c>
      <c r="C44" s="211">
        <f t="shared" si="1"/>
        <v>0</v>
      </c>
      <c r="D44" s="211">
        <f t="shared" si="1"/>
        <v>1</v>
      </c>
      <c r="E44" s="211">
        <f t="shared" si="1"/>
        <v>0</v>
      </c>
      <c r="F44" s="211">
        <f t="shared" si="1"/>
        <v>0</v>
      </c>
    </row>
    <row r="46" spans="2:7">
      <c r="B46" s="240" t="s">
        <v>110</v>
      </c>
      <c r="C46" s="240"/>
    </row>
  </sheetData>
  <hyperlinks>
    <hyperlink ref="B46" location="Introduction!A1" display="Return to information tab" xr:uid="{89CF645A-488A-4917-9851-2C4B19D915A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C595-3CA1-4D72-A04E-0C8EA49A0538}">
  <sheetPr>
    <tabColor rgb="FFCD1F45"/>
    <pageSetUpPr autoPageBreaks="0"/>
  </sheetPr>
  <dimension ref="B5:R58"/>
  <sheetViews>
    <sheetView showGridLines="0" zoomScaleNormal="100" workbookViewId="0">
      <selection activeCell="A5" sqref="A5"/>
    </sheetView>
  </sheetViews>
  <sheetFormatPr defaultRowHeight="14.5"/>
  <cols>
    <col min="1" max="1" width="2.453125" style="3" customWidth="1"/>
    <col min="2" max="2" width="20.453125" style="3" customWidth="1"/>
    <col min="3" max="3" width="26.453125" style="3" bestFit="1" customWidth="1"/>
    <col min="4" max="4" width="33.54296875" style="3" bestFit="1" customWidth="1"/>
    <col min="5" max="5" width="26.81640625" style="3" bestFit="1" customWidth="1"/>
    <col min="6" max="6" width="33.36328125" style="3" bestFit="1" customWidth="1"/>
    <col min="7" max="7" width="25.81640625" style="3" customWidth="1"/>
    <col min="8" max="8" width="22.36328125" style="3" customWidth="1"/>
    <col min="9" max="9" width="18.81640625" style="3" bestFit="1" customWidth="1"/>
    <col min="10" max="10" width="16.90625" style="3" customWidth="1"/>
    <col min="11" max="11" width="18.81640625" style="3" bestFit="1" customWidth="1"/>
    <col min="12" max="12" width="16.90625" style="3" customWidth="1"/>
    <col min="13" max="13" width="9.453125" style="3" customWidth="1"/>
    <col min="14" max="14" width="13.54296875" style="3" customWidth="1"/>
    <col min="15" max="15" width="8.7265625" style="3"/>
    <col min="16" max="16" width="13.1796875" style="3" bestFit="1" customWidth="1"/>
    <col min="17" max="26" width="8.7265625" style="3"/>
    <col min="27" max="27" width="14.7265625" style="3" customWidth="1"/>
    <col min="28" max="28" width="17.1796875" style="3" customWidth="1"/>
    <col min="29" max="29" width="16" style="3" customWidth="1"/>
    <col min="30" max="16384" width="8.7265625" style="3"/>
  </cols>
  <sheetData>
    <row r="5" spans="2:3" ht="17.5">
      <c r="B5" s="16" t="s">
        <v>96</v>
      </c>
      <c r="C5" s="16"/>
    </row>
    <row r="7" spans="2:3" ht="15">
      <c r="B7" s="5" t="s">
        <v>212</v>
      </c>
      <c r="C7" s="5"/>
    </row>
    <row r="19" spans="2:18">
      <c r="H19" s="37"/>
    </row>
    <row r="22" spans="2:18">
      <c r="R22" s="10"/>
    </row>
    <row r="24" spans="2:18">
      <c r="B24"/>
      <c r="D24"/>
      <c r="E24"/>
    </row>
    <row r="25" spans="2:18">
      <c r="B25"/>
      <c r="D25"/>
      <c r="E25"/>
    </row>
    <row r="27" spans="2:18">
      <c r="M27"/>
    </row>
    <row r="28" spans="2:18">
      <c r="M28"/>
    </row>
    <row r="29" spans="2:18">
      <c r="B29" s="251" t="s">
        <v>686</v>
      </c>
      <c r="M29"/>
    </row>
    <row r="30" spans="2:18">
      <c r="C30"/>
      <c r="D30"/>
      <c r="E30"/>
      <c r="F30"/>
      <c r="I30"/>
      <c r="J30"/>
      <c r="K30"/>
      <c r="L30"/>
      <c r="M30"/>
      <c r="N30"/>
      <c r="O30"/>
      <c r="P30"/>
    </row>
    <row r="31" spans="2:18">
      <c r="B31" s="136" t="s">
        <v>28</v>
      </c>
      <c r="C31" s="89" t="s">
        <v>83</v>
      </c>
      <c r="D31" s="89" t="s">
        <v>84</v>
      </c>
      <c r="E31" s="89" t="s">
        <v>85</v>
      </c>
      <c r="F31" s="89" t="s">
        <v>86</v>
      </c>
      <c r="G31" s="97" t="s">
        <v>462</v>
      </c>
      <c r="H31"/>
      <c r="I31"/>
      <c r="J31"/>
      <c r="K31"/>
      <c r="L31"/>
      <c r="M31"/>
      <c r="N31"/>
      <c r="O31"/>
      <c r="P31"/>
    </row>
    <row r="32" spans="2:18">
      <c r="B32" s="220" t="s">
        <v>49</v>
      </c>
      <c r="C32" s="134">
        <v>1</v>
      </c>
      <c r="D32" s="134">
        <v>27</v>
      </c>
      <c r="E32" s="134">
        <v>8</v>
      </c>
      <c r="F32" s="134">
        <v>11</v>
      </c>
      <c r="G32" s="217">
        <f t="shared" ref="G32:G37" si="0">SUM(C32:F32)</f>
        <v>47</v>
      </c>
      <c r="H32"/>
      <c r="I32"/>
      <c r="J32"/>
      <c r="K32"/>
      <c r="L32"/>
      <c r="M32"/>
      <c r="N32"/>
      <c r="O32"/>
      <c r="P32"/>
    </row>
    <row r="33" spans="2:16">
      <c r="B33" s="220" t="s">
        <v>50</v>
      </c>
      <c r="C33" s="134">
        <v>3</v>
      </c>
      <c r="D33" s="134">
        <v>59</v>
      </c>
      <c r="E33" s="134">
        <v>45</v>
      </c>
      <c r="F33" s="134">
        <v>33</v>
      </c>
      <c r="G33" s="217">
        <f t="shared" si="0"/>
        <v>140</v>
      </c>
      <c r="H33"/>
      <c r="I33"/>
      <c r="J33"/>
      <c r="K33"/>
      <c r="L33"/>
      <c r="M33"/>
      <c r="N33"/>
      <c r="O33"/>
      <c r="P33"/>
    </row>
    <row r="34" spans="2:16">
      <c r="B34" s="220" t="s">
        <v>31</v>
      </c>
      <c r="C34" s="134">
        <v>1</v>
      </c>
      <c r="D34" s="134">
        <v>36</v>
      </c>
      <c r="E34" s="134">
        <v>73</v>
      </c>
      <c r="F34" s="134">
        <v>43</v>
      </c>
      <c r="G34" s="217">
        <f t="shared" si="0"/>
        <v>153</v>
      </c>
      <c r="H34"/>
      <c r="I34"/>
      <c r="J34"/>
      <c r="K34"/>
      <c r="L34"/>
      <c r="M34"/>
      <c r="N34"/>
      <c r="O34"/>
      <c r="P34"/>
    </row>
    <row r="35" spans="2:16">
      <c r="B35" s="220" t="s">
        <v>32</v>
      </c>
      <c r="C35" s="134">
        <v>0</v>
      </c>
      <c r="D35" s="134">
        <v>32</v>
      </c>
      <c r="E35" s="134">
        <v>48</v>
      </c>
      <c r="F35" s="134">
        <v>28</v>
      </c>
      <c r="G35" s="217">
        <f t="shared" si="0"/>
        <v>108</v>
      </c>
      <c r="H35"/>
      <c r="I35"/>
      <c r="J35"/>
      <c r="K35"/>
      <c r="L35"/>
      <c r="M35"/>
      <c r="N35"/>
      <c r="O35"/>
      <c r="P35"/>
    </row>
    <row r="36" spans="2:16">
      <c r="B36" s="220" t="s">
        <v>33</v>
      </c>
      <c r="C36" s="134">
        <v>3</v>
      </c>
      <c r="D36" s="134">
        <v>27</v>
      </c>
      <c r="E36" s="134">
        <v>44</v>
      </c>
      <c r="F36" s="134">
        <v>9</v>
      </c>
      <c r="G36" s="217">
        <f t="shared" si="0"/>
        <v>83</v>
      </c>
      <c r="H36"/>
      <c r="I36"/>
      <c r="J36"/>
      <c r="K36"/>
      <c r="L36"/>
      <c r="M36"/>
      <c r="N36"/>
      <c r="O36"/>
      <c r="P36"/>
    </row>
    <row r="37" spans="2:16">
      <c r="B37" s="85" t="s">
        <v>463</v>
      </c>
      <c r="C37" s="24">
        <f>SUM(C32:C36)</f>
        <v>8</v>
      </c>
      <c r="D37" s="24">
        <f>SUM(D32:D36)</f>
        <v>181</v>
      </c>
      <c r="E37" s="24">
        <f>SUM(E32:E36)</f>
        <v>218</v>
      </c>
      <c r="F37" s="24">
        <f>SUM(F32:F36)</f>
        <v>124</v>
      </c>
      <c r="G37" s="24">
        <f t="shared" si="0"/>
        <v>531</v>
      </c>
      <c r="H37"/>
      <c r="I37"/>
      <c r="J37"/>
      <c r="K37"/>
      <c r="L37"/>
      <c r="M37"/>
      <c r="N37"/>
      <c r="O37"/>
      <c r="P37"/>
    </row>
    <row r="38" spans="2:16">
      <c r="H38"/>
    </row>
    <row r="39" spans="2:16">
      <c r="B39" s="251" t="s">
        <v>470</v>
      </c>
      <c r="C39"/>
      <c r="D39"/>
      <c r="E39"/>
      <c r="F39"/>
      <c r="H39"/>
    </row>
    <row r="40" spans="2:16">
      <c r="B40" s="136" t="s">
        <v>28</v>
      </c>
      <c r="C40" s="89" t="s">
        <v>83</v>
      </c>
      <c r="D40" s="89" t="s">
        <v>84</v>
      </c>
      <c r="E40" s="89" t="s">
        <v>85</v>
      </c>
      <c r="F40" s="89" t="s">
        <v>86</v>
      </c>
      <c r="G40" s="97" t="s">
        <v>211</v>
      </c>
      <c r="H40"/>
    </row>
    <row r="41" spans="2:16">
      <c r="B41" s="220" t="s">
        <v>49</v>
      </c>
      <c r="C41" s="135">
        <f t="shared" ref="C41:F45" si="1">C32/SUM($C32:$F32)</f>
        <v>2.1276595744680851E-2</v>
      </c>
      <c r="D41" s="135">
        <f t="shared" si="1"/>
        <v>0.57446808510638303</v>
      </c>
      <c r="E41" s="135">
        <f t="shared" si="1"/>
        <v>0.1702127659574468</v>
      </c>
      <c r="F41" s="135">
        <f t="shared" si="1"/>
        <v>0.23404255319148937</v>
      </c>
      <c r="G41" s="222">
        <f>(C32+D32)/G32</f>
        <v>0.5957446808510638</v>
      </c>
      <c r="H41"/>
    </row>
    <row r="42" spans="2:16">
      <c r="B42" s="220" t="s">
        <v>50</v>
      </c>
      <c r="C42" s="135">
        <f t="shared" si="1"/>
        <v>2.1428571428571429E-2</v>
      </c>
      <c r="D42" s="135">
        <f t="shared" si="1"/>
        <v>0.42142857142857143</v>
      </c>
      <c r="E42" s="135">
        <f t="shared" si="1"/>
        <v>0.32142857142857145</v>
      </c>
      <c r="F42" s="135">
        <f t="shared" si="1"/>
        <v>0.23571428571428571</v>
      </c>
      <c r="G42" s="222">
        <f t="shared" ref="G42:G45" si="2">(C33+D33)/G33</f>
        <v>0.44285714285714284</v>
      </c>
      <c r="H42"/>
    </row>
    <row r="43" spans="2:16">
      <c r="B43" s="220" t="s">
        <v>31</v>
      </c>
      <c r="C43" s="135">
        <f t="shared" si="1"/>
        <v>6.5359477124183009E-3</v>
      </c>
      <c r="D43" s="135">
        <f t="shared" si="1"/>
        <v>0.23529411764705882</v>
      </c>
      <c r="E43" s="135">
        <f t="shared" si="1"/>
        <v>0.47712418300653597</v>
      </c>
      <c r="F43" s="135">
        <f t="shared" si="1"/>
        <v>0.28104575163398693</v>
      </c>
      <c r="G43" s="222">
        <f t="shared" si="2"/>
        <v>0.24183006535947713</v>
      </c>
      <c r="H43"/>
    </row>
    <row r="44" spans="2:16">
      <c r="B44" s="220" t="s">
        <v>32</v>
      </c>
      <c r="C44" s="135">
        <f t="shared" si="1"/>
        <v>0</v>
      </c>
      <c r="D44" s="135">
        <f t="shared" si="1"/>
        <v>0.29629629629629628</v>
      </c>
      <c r="E44" s="135">
        <f t="shared" si="1"/>
        <v>0.44444444444444442</v>
      </c>
      <c r="F44" s="135">
        <f t="shared" si="1"/>
        <v>0.25925925925925924</v>
      </c>
      <c r="G44" s="222">
        <f t="shared" si="2"/>
        <v>0.29629629629629628</v>
      </c>
      <c r="H44"/>
    </row>
    <row r="45" spans="2:16">
      <c r="B45" s="220" t="s">
        <v>33</v>
      </c>
      <c r="C45" s="135">
        <f t="shared" si="1"/>
        <v>3.614457831325301E-2</v>
      </c>
      <c r="D45" s="135">
        <f t="shared" si="1"/>
        <v>0.3253012048192771</v>
      </c>
      <c r="E45" s="135">
        <f t="shared" si="1"/>
        <v>0.53012048192771088</v>
      </c>
      <c r="F45" s="135">
        <f t="shared" si="1"/>
        <v>0.10843373493975904</v>
      </c>
      <c r="G45" s="222">
        <f t="shared" si="2"/>
        <v>0.36144578313253012</v>
      </c>
      <c r="H45"/>
    </row>
    <row r="46" spans="2:16">
      <c r="B46" s="85" t="s">
        <v>464</v>
      </c>
      <c r="C46" s="218">
        <f>C37/$G$37</f>
        <v>1.5065913370998116E-2</v>
      </c>
      <c r="D46" s="218">
        <f>D37/$G$37</f>
        <v>0.3408662900188324</v>
      </c>
      <c r="E46" s="218">
        <f>E37/$G$37</f>
        <v>0.41054613935969869</v>
      </c>
      <c r="F46" s="218">
        <f>F37/$G$37</f>
        <v>0.2335216572504708</v>
      </c>
      <c r="G46"/>
      <c r="H46"/>
    </row>
    <row r="48" spans="2:16">
      <c r="B48" s="28" t="s">
        <v>110</v>
      </c>
    </row>
    <row r="50" spans="12:17" customFormat="1">
      <c r="L50" s="3"/>
      <c r="M50" s="3"/>
      <c r="N50" s="3"/>
      <c r="O50" s="3"/>
      <c r="P50" s="3"/>
      <c r="Q50" s="3"/>
    </row>
    <row r="51" spans="12:17" customFormat="1">
      <c r="L51" s="3"/>
      <c r="M51" s="3"/>
      <c r="N51" s="3"/>
      <c r="O51" s="3"/>
      <c r="P51" s="3"/>
      <c r="Q51" s="3"/>
    </row>
    <row r="52" spans="12:17" customFormat="1">
      <c r="L52" s="3"/>
      <c r="M52" s="3"/>
      <c r="N52" s="3"/>
      <c r="O52" s="3"/>
      <c r="P52" s="3"/>
      <c r="Q52" s="3"/>
    </row>
    <row r="53" spans="12:17" customFormat="1">
      <c r="L53" s="3"/>
      <c r="M53" s="3"/>
      <c r="N53" s="3"/>
      <c r="O53" s="3"/>
      <c r="P53" s="3"/>
      <c r="Q53" s="3"/>
    </row>
    <row r="54" spans="12:17" customFormat="1">
      <c r="L54" s="3"/>
      <c r="M54" s="3"/>
      <c r="N54" s="3"/>
      <c r="O54" s="3"/>
      <c r="P54" s="3"/>
      <c r="Q54" s="3"/>
    </row>
    <row r="55" spans="12:17" customFormat="1"/>
    <row r="56" spans="12:17" customFormat="1"/>
    <row r="57" spans="12:17" customFormat="1"/>
    <row r="58" spans="12:17" customFormat="1"/>
  </sheetData>
  <phoneticPr fontId="34" type="noConversion"/>
  <hyperlinks>
    <hyperlink ref="B48" location="Introduction!A1" display="Return to information tab" xr:uid="{44F4F0DF-317E-48C5-9C7D-82D7E4D46CC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4B100-7D87-49DF-943F-374C11E640BA}">
  <sheetPr>
    <tabColor rgb="FFCD1F45"/>
    <pageSetUpPr autoPageBreaks="0"/>
  </sheetPr>
  <dimension ref="B5:M45"/>
  <sheetViews>
    <sheetView showGridLines="0" zoomScaleNormal="100" workbookViewId="0">
      <selection activeCell="A5" sqref="A5"/>
    </sheetView>
  </sheetViews>
  <sheetFormatPr defaultRowHeight="14.5"/>
  <cols>
    <col min="1" max="1" width="2.453125" style="3" customWidth="1"/>
    <col min="2" max="2" width="17" style="3" customWidth="1"/>
    <col min="3" max="3" width="26.453125" style="3" bestFit="1" customWidth="1"/>
    <col min="4" max="4" width="33.54296875" style="3" bestFit="1" customWidth="1"/>
    <col min="5" max="5" width="26.81640625" style="3" bestFit="1" customWidth="1"/>
    <col min="6" max="6" width="33.36328125" style="3" bestFit="1" customWidth="1"/>
    <col min="7" max="7" width="11.1796875" style="3" customWidth="1"/>
    <col min="8" max="8" width="16.36328125" style="3" bestFit="1" customWidth="1"/>
    <col min="9" max="9" width="16.1796875" style="3" bestFit="1" customWidth="1"/>
    <col min="10" max="10" width="9.08984375" style="3" customWidth="1"/>
    <col min="11" max="11" width="13.90625" style="3" bestFit="1" customWidth="1"/>
    <col min="12" max="12" width="14" style="3" bestFit="1" customWidth="1"/>
    <col min="13" max="13" width="12.36328125" style="3" bestFit="1" customWidth="1"/>
    <col min="14" max="21" width="8.7265625" style="3"/>
    <col min="22" max="22" width="14.7265625" style="3" customWidth="1"/>
    <col min="23" max="23" width="17.1796875" style="3" customWidth="1"/>
    <col min="24" max="24" width="16" style="3" customWidth="1"/>
    <col min="25" max="16384" width="8.7265625" style="3"/>
  </cols>
  <sheetData>
    <row r="5" spans="2:2" ht="17.5">
      <c r="B5" s="16" t="s">
        <v>96</v>
      </c>
    </row>
    <row r="7" spans="2:2" ht="15">
      <c r="B7" s="5" t="s">
        <v>688</v>
      </c>
    </row>
    <row r="23" spans="2:13">
      <c r="M23" s="10"/>
    </row>
    <row r="25" spans="2:13">
      <c r="B25" s="1"/>
      <c r="C25" s="1"/>
      <c r="D25" s="1"/>
      <c r="E25" s="1"/>
      <c r="F25" s="1"/>
    </row>
    <row r="27" spans="2:13">
      <c r="B27" s="251" t="s">
        <v>686</v>
      </c>
    </row>
    <row r="28" spans="2:13">
      <c r="B28" s="47"/>
      <c r="C28"/>
      <c r="D28"/>
      <c r="E28"/>
      <c r="F28"/>
      <c r="G28"/>
      <c r="H28"/>
      <c r="I28"/>
      <c r="J28"/>
      <c r="K28"/>
      <c r="L28"/>
      <c r="M28"/>
    </row>
    <row r="29" spans="2:13">
      <c r="B29" s="44" t="s">
        <v>87</v>
      </c>
      <c r="C29" s="89" t="s">
        <v>83</v>
      </c>
      <c r="D29" s="89" t="s">
        <v>84</v>
      </c>
      <c r="E29" s="89" t="s">
        <v>85</v>
      </c>
      <c r="F29" s="89" t="s">
        <v>86</v>
      </c>
      <c r="G29" s="89" t="s">
        <v>8</v>
      </c>
      <c r="H29"/>
      <c r="I29"/>
      <c r="J29"/>
      <c r="K29"/>
      <c r="L29"/>
      <c r="M29"/>
    </row>
    <row r="30" spans="2:13">
      <c r="B30" s="20" t="s">
        <v>65</v>
      </c>
      <c r="C30" s="20">
        <v>0</v>
      </c>
      <c r="D30" s="20">
        <v>41</v>
      </c>
      <c r="E30" s="20">
        <v>129</v>
      </c>
      <c r="F30" s="20">
        <v>37</v>
      </c>
      <c r="G30" s="219">
        <f>SUM(C30:F30)</f>
        <v>207</v>
      </c>
      <c r="H30"/>
      <c r="I30"/>
      <c r="J30"/>
      <c r="K30"/>
      <c r="L30"/>
      <c r="M30"/>
    </row>
    <row r="31" spans="2:13" ht="14" customHeight="1">
      <c r="B31" s="20" t="s">
        <v>66</v>
      </c>
      <c r="C31" s="20">
        <v>0</v>
      </c>
      <c r="D31" s="20">
        <v>16</v>
      </c>
      <c r="E31" s="20">
        <v>75</v>
      </c>
      <c r="F31" s="20">
        <v>6</v>
      </c>
      <c r="G31" s="219">
        <f t="shared" ref="G31:G33" si="0">SUM(C31:F31)</f>
        <v>97</v>
      </c>
      <c r="H31"/>
      <c r="I31"/>
      <c r="J31"/>
      <c r="K31"/>
      <c r="L31"/>
      <c r="M31"/>
    </row>
    <row r="32" spans="2:13">
      <c r="B32" s="20" t="s">
        <v>67</v>
      </c>
      <c r="C32" s="20">
        <v>0</v>
      </c>
      <c r="D32" s="20">
        <v>8</v>
      </c>
      <c r="E32" s="20">
        <v>20</v>
      </c>
      <c r="F32" s="20">
        <v>2</v>
      </c>
      <c r="G32" s="219">
        <f t="shared" si="0"/>
        <v>30</v>
      </c>
      <c r="H32"/>
      <c r="I32"/>
      <c r="J32"/>
      <c r="K32"/>
      <c r="L32"/>
      <c r="M32"/>
    </row>
    <row r="33" spans="2:13">
      <c r="B33" s="20" t="s">
        <v>68</v>
      </c>
      <c r="C33" s="20">
        <v>0</v>
      </c>
      <c r="D33" s="20">
        <v>20</v>
      </c>
      <c r="E33" s="20">
        <v>34</v>
      </c>
      <c r="F33" s="20">
        <v>3</v>
      </c>
      <c r="G33" s="219">
        <f t="shared" si="0"/>
        <v>57</v>
      </c>
      <c r="H33"/>
      <c r="I33"/>
      <c r="J33"/>
      <c r="K33"/>
      <c r="L33"/>
      <c r="M33"/>
    </row>
    <row r="34" spans="2:13">
      <c r="B34" s="24" t="s">
        <v>8</v>
      </c>
      <c r="C34" s="24">
        <f>SUM(C30:C33)</f>
        <v>0</v>
      </c>
      <c r="D34" s="24">
        <f t="shared" ref="D34:G34" si="1">SUM(D30:D33)</f>
        <v>85</v>
      </c>
      <c r="E34" s="24">
        <f t="shared" si="1"/>
        <v>258</v>
      </c>
      <c r="F34" s="24">
        <f t="shared" si="1"/>
        <v>48</v>
      </c>
      <c r="G34" s="24">
        <f t="shared" si="1"/>
        <v>391</v>
      </c>
    </row>
    <row r="35" spans="2:13">
      <c r="C35"/>
      <c r="D35"/>
      <c r="E35"/>
      <c r="F35"/>
    </row>
    <row r="36" spans="2:13">
      <c r="B36" s="251" t="s">
        <v>470</v>
      </c>
    </row>
    <row r="37" spans="2:13">
      <c r="B37" s="47"/>
      <c r="C37"/>
      <c r="D37"/>
      <c r="E37"/>
      <c r="F37"/>
    </row>
    <row r="38" spans="2:13">
      <c r="B38" s="44" t="s">
        <v>87</v>
      </c>
      <c r="C38" s="89" t="s">
        <v>83</v>
      </c>
      <c r="D38" s="89" t="s">
        <v>84</v>
      </c>
      <c r="E38" s="89" t="s">
        <v>85</v>
      </c>
      <c r="F38" s="89" t="s">
        <v>86</v>
      </c>
      <c r="G38"/>
    </row>
    <row r="39" spans="2:13">
      <c r="B39" s="20" t="s">
        <v>65</v>
      </c>
      <c r="C39" s="23">
        <f>C30/SUM($C30:$F30)</f>
        <v>0</v>
      </c>
      <c r="D39" s="23">
        <f t="shared" ref="D39:F39" si="2">D30/SUM($C30:$F30)</f>
        <v>0.19806763285024154</v>
      </c>
      <c r="E39" s="23">
        <f t="shared" si="2"/>
        <v>0.62318840579710144</v>
      </c>
      <c r="F39" s="23">
        <f t="shared" si="2"/>
        <v>0.17874396135265699</v>
      </c>
    </row>
    <row r="40" spans="2:13">
      <c r="B40" s="20" t="s">
        <v>66</v>
      </c>
      <c r="C40" s="23">
        <f t="shared" ref="C40:F43" si="3">C31/SUM($C31:$F31)</f>
        <v>0</v>
      </c>
      <c r="D40" s="23">
        <f t="shared" si="3"/>
        <v>0.16494845360824742</v>
      </c>
      <c r="E40" s="23">
        <f t="shared" si="3"/>
        <v>0.77319587628865982</v>
      </c>
      <c r="F40" s="23">
        <f t="shared" si="3"/>
        <v>6.1855670103092786E-2</v>
      </c>
    </row>
    <row r="41" spans="2:13">
      <c r="B41" s="20" t="s">
        <v>67</v>
      </c>
      <c r="C41" s="23">
        <f t="shared" si="3"/>
        <v>0</v>
      </c>
      <c r="D41" s="23">
        <f t="shared" si="3"/>
        <v>0.26666666666666666</v>
      </c>
      <c r="E41" s="23">
        <f t="shared" si="3"/>
        <v>0.66666666666666663</v>
      </c>
      <c r="F41" s="23">
        <f t="shared" si="3"/>
        <v>6.6666666666666666E-2</v>
      </c>
    </row>
    <row r="42" spans="2:13">
      <c r="B42" s="20" t="s">
        <v>68</v>
      </c>
      <c r="C42" s="23">
        <f t="shared" si="3"/>
        <v>0</v>
      </c>
      <c r="D42" s="23">
        <f t="shared" si="3"/>
        <v>0.35087719298245612</v>
      </c>
      <c r="E42" s="23">
        <f t="shared" si="3"/>
        <v>0.59649122807017541</v>
      </c>
      <c r="F42" s="23">
        <f t="shared" si="3"/>
        <v>5.2631578947368418E-2</v>
      </c>
    </row>
    <row r="43" spans="2:13">
      <c r="B43" s="279" t="s">
        <v>687</v>
      </c>
      <c r="C43" s="23">
        <f t="shared" si="3"/>
        <v>0</v>
      </c>
      <c r="D43" s="23">
        <f>D34/SUM($C34:$F34)</f>
        <v>0.21739130434782608</v>
      </c>
      <c r="E43" s="23">
        <f t="shared" si="3"/>
        <v>0.65984654731457804</v>
      </c>
      <c r="F43" s="23">
        <f t="shared" si="3"/>
        <v>0.12276214833759591</v>
      </c>
    </row>
    <row r="44" spans="2:13">
      <c r="C44" s="253"/>
    </row>
    <row r="45" spans="2:13">
      <c r="B45" s="253" t="s">
        <v>110</v>
      </c>
    </row>
  </sheetData>
  <hyperlinks>
    <hyperlink ref="B45" location="Introduction!A1" display="Return to information tab" xr:uid="{8872D09D-E420-41E3-9E1D-11FE5BA859FD}"/>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BD65-96E9-410C-B602-C99870D61B61}">
  <sheetPr>
    <tabColor rgb="FFCD1F45"/>
    <pageSetUpPr autoPageBreaks="0"/>
  </sheetPr>
  <dimension ref="B5:M50"/>
  <sheetViews>
    <sheetView showGridLines="0" zoomScaleNormal="100" workbookViewId="0">
      <selection activeCell="I22" sqref="I22"/>
    </sheetView>
  </sheetViews>
  <sheetFormatPr defaultRowHeight="14.5"/>
  <cols>
    <col min="1" max="1" width="2.453125" style="3" customWidth="1"/>
    <col min="2" max="2" width="17" style="3" customWidth="1"/>
    <col min="3" max="3" width="26.453125" style="3" bestFit="1" customWidth="1"/>
    <col min="4" max="4" width="33.54296875" style="3" bestFit="1" customWidth="1"/>
    <col min="5" max="5" width="26.81640625" style="3" bestFit="1" customWidth="1"/>
    <col min="6" max="6" width="33.36328125" style="3" bestFit="1" customWidth="1"/>
    <col min="7" max="7" width="15.7265625" style="3" customWidth="1"/>
    <col min="8" max="8" width="16.36328125" style="3" bestFit="1" customWidth="1"/>
    <col min="9" max="9" width="16.1796875" style="3" bestFit="1" customWidth="1"/>
    <col min="10" max="10" width="9.08984375" style="3" customWidth="1"/>
    <col min="11" max="11" width="13.90625" style="3" bestFit="1" customWidth="1"/>
    <col min="12" max="12" width="14" style="3" bestFit="1" customWidth="1"/>
    <col min="13" max="13" width="12.36328125" style="3" bestFit="1" customWidth="1"/>
    <col min="14" max="21" width="8.7265625" style="3"/>
    <col min="22" max="22" width="14.7265625" style="3" customWidth="1"/>
    <col min="23" max="23" width="17.1796875" style="3" customWidth="1"/>
    <col min="24" max="24" width="16" style="3" customWidth="1"/>
    <col min="25" max="16384" width="8.7265625" style="3"/>
  </cols>
  <sheetData>
    <row r="5" spans="2:2" ht="17.5">
      <c r="B5" s="16" t="s">
        <v>96</v>
      </c>
    </row>
    <row r="7" spans="2:2" ht="15">
      <c r="B7" s="5" t="s">
        <v>654</v>
      </c>
    </row>
    <row r="23" spans="2:13">
      <c r="M23" s="10"/>
    </row>
    <row r="24" spans="2:13">
      <c r="H24"/>
      <c r="I24"/>
    </row>
    <row r="25" spans="2:13">
      <c r="B25" s="251" t="s">
        <v>686</v>
      </c>
      <c r="H25"/>
      <c r="I25"/>
      <c r="K25"/>
    </row>
    <row r="26" spans="2:13">
      <c r="B26" s="228"/>
      <c r="C26"/>
      <c r="D26"/>
      <c r="E26"/>
      <c r="F26"/>
      <c r="G26" s="228"/>
      <c r="H26"/>
      <c r="I26"/>
      <c r="K26"/>
    </row>
    <row r="27" spans="2:13" ht="14" customHeight="1">
      <c r="B27" s="221" t="s">
        <v>82</v>
      </c>
      <c r="C27" s="89" t="s">
        <v>83</v>
      </c>
      <c r="D27" s="89" t="s">
        <v>84</v>
      </c>
      <c r="E27" s="89" t="s">
        <v>85</v>
      </c>
      <c r="F27" s="89" t="s">
        <v>86</v>
      </c>
      <c r="G27" s="89" t="s">
        <v>8</v>
      </c>
      <c r="H27"/>
      <c r="I27"/>
      <c r="K27"/>
    </row>
    <row r="28" spans="2:13">
      <c r="B28" s="220" t="s">
        <v>57</v>
      </c>
      <c r="C28" s="226">
        <v>0</v>
      </c>
      <c r="D28" s="226">
        <v>15</v>
      </c>
      <c r="E28" s="226">
        <v>39</v>
      </c>
      <c r="F28" s="226">
        <v>12</v>
      </c>
      <c r="G28" s="217">
        <f t="shared" ref="G28:G34" si="0">SUM(C28:F28)</f>
        <v>66</v>
      </c>
      <c r="H28"/>
      <c r="I28"/>
      <c r="K28"/>
    </row>
    <row r="29" spans="2:13">
      <c r="B29" s="220" t="s">
        <v>58</v>
      </c>
      <c r="C29" s="226">
        <v>0</v>
      </c>
      <c r="D29" s="226">
        <v>1</v>
      </c>
      <c r="E29" s="226">
        <v>66</v>
      </c>
      <c r="F29" s="226">
        <v>2</v>
      </c>
      <c r="G29" s="217">
        <f t="shared" si="0"/>
        <v>69</v>
      </c>
      <c r="H29"/>
      <c r="I29"/>
      <c r="K29"/>
    </row>
    <row r="30" spans="2:13">
      <c r="B30" s="220" t="s">
        <v>75</v>
      </c>
      <c r="C30" s="226">
        <v>0</v>
      </c>
      <c r="D30" s="226">
        <v>0</v>
      </c>
      <c r="E30" s="226">
        <v>48</v>
      </c>
      <c r="F30" s="226">
        <v>11</v>
      </c>
      <c r="G30" s="217">
        <f t="shared" si="0"/>
        <v>59</v>
      </c>
      <c r="H30"/>
      <c r="I30"/>
      <c r="K30"/>
    </row>
    <row r="31" spans="2:13">
      <c r="B31" s="220" t="s">
        <v>60</v>
      </c>
      <c r="C31" s="226">
        <v>0</v>
      </c>
      <c r="D31" s="226">
        <v>3</v>
      </c>
      <c r="E31" s="226">
        <v>0</v>
      </c>
      <c r="F31" s="226">
        <v>0</v>
      </c>
      <c r="G31" s="217">
        <f t="shared" si="0"/>
        <v>3</v>
      </c>
      <c r="K31"/>
    </row>
    <row r="32" spans="2:13">
      <c r="B32" s="220" t="s">
        <v>61</v>
      </c>
      <c r="C32" s="226">
        <v>0</v>
      </c>
      <c r="D32" s="226">
        <v>34</v>
      </c>
      <c r="E32" s="226">
        <v>46</v>
      </c>
      <c r="F32" s="226">
        <v>3</v>
      </c>
      <c r="G32" s="217">
        <f t="shared" si="0"/>
        <v>83</v>
      </c>
    </row>
    <row r="33" spans="2:7">
      <c r="B33" s="290" t="s">
        <v>63</v>
      </c>
      <c r="C33" s="226">
        <v>0</v>
      </c>
      <c r="D33" s="226">
        <v>33</v>
      </c>
      <c r="E33" s="226">
        <v>45</v>
      </c>
      <c r="F33" s="226">
        <v>14</v>
      </c>
      <c r="G33" s="217">
        <f t="shared" si="0"/>
        <v>92</v>
      </c>
    </row>
    <row r="34" spans="2:7">
      <c r="B34" s="220" t="s">
        <v>62</v>
      </c>
      <c r="C34" s="226">
        <v>0</v>
      </c>
      <c r="D34" s="226">
        <v>1</v>
      </c>
      <c r="E34" s="226">
        <v>14</v>
      </c>
      <c r="F34" s="226">
        <v>4</v>
      </c>
      <c r="G34" s="217">
        <f t="shared" si="0"/>
        <v>19</v>
      </c>
    </row>
    <row r="35" spans="2:7">
      <c r="B35" s="85" t="s">
        <v>8</v>
      </c>
      <c r="C35" s="24">
        <f>SUM(C28:C34)</f>
        <v>0</v>
      </c>
      <c r="D35" s="24">
        <f t="shared" ref="D35:G35" si="1">SUM(D28:D34)</f>
        <v>87</v>
      </c>
      <c r="E35" s="24">
        <f t="shared" si="1"/>
        <v>258</v>
      </c>
      <c r="F35" s="24">
        <f t="shared" si="1"/>
        <v>46</v>
      </c>
      <c r="G35" s="24">
        <f t="shared" si="1"/>
        <v>391</v>
      </c>
    </row>
    <row r="36" spans="2:7">
      <c r="B36" s="228"/>
      <c r="C36" s="228"/>
      <c r="D36" s="228"/>
      <c r="E36" s="228"/>
      <c r="F36" s="228"/>
      <c r="G36" s="228"/>
    </row>
    <row r="37" spans="2:7">
      <c r="B37" s="251" t="s">
        <v>470</v>
      </c>
      <c r="C37" s="228"/>
      <c r="D37" s="228"/>
      <c r="E37" s="228"/>
      <c r="F37" s="228"/>
      <c r="G37" s="228"/>
    </row>
    <row r="38" spans="2:7">
      <c r="B38" s="228"/>
      <c r="C38"/>
      <c r="D38"/>
      <c r="E38"/>
      <c r="F38"/>
      <c r="G38" s="228"/>
    </row>
    <row r="39" spans="2:7">
      <c r="B39" s="44" t="s">
        <v>82</v>
      </c>
      <c r="C39" s="89" t="s">
        <v>83</v>
      </c>
      <c r="D39" s="89" t="s">
        <v>84</v>
      </c>
      <c r="E39" s="89" t="s">
        <v>85</v>
      </c>
      <c r="F39" s="89" t="s">
        <v>86</v>
      </c>
      <c r="G39" s="228"/>
    </row>
    <row r="40" spans="2:7">
      <c r="B40" s="220" t="s">
        <v>57</v>
      </c>
      <c r="C40" s="227">
        <f t="shared" ref="C40:F46" si="2">C28/SUM($C28:$F28)</f>
        <v>0</v>
      </c>
      <c r="D40" s="227">
        <f t="shared" si="2"/>
        <v>0.22727272727272727</v>
      </c>
      <c r="E40" s="227">
        <f t="shared" si="2"/>
        <v>0.59090909090909094</v>
      </c>
      <c r="F40" s="227">
        <f t="shared" si="2"/>
        <v>0.18181818181818182</v>
      </c>
      <c r="G40" s="228"/>
    </row>
    <row r="41" spans="2:7">
      <c r="B41" s="220" t="s">
        <v>58</v>
      </c>
      <c r="C41" s="227">
        <f t="shared" si="2"/>
        <v>0</v>
      </c>
      <c r="D41" s="227">
        <f t="shared" si="2"/>
        <v>1.4492753623188406E-2</v>
      </c>
      <c r="E41" s="227">
        <f t="shared" si="2"/>
        <v>0.95652173913043481</v>
      </c>
      <c r="F41" s="227">
        <f t="shared" si="2"/>
        <v>2.8985507246376812E-2</v>
      </c>
      <c r="G41" s="228"/>
    </row>
    <row r="42" spans="2:7">
      <c r="B42" s="220" t="s">
        <v>75</v>
      </c>
      <c r="C42" s="227">
        <f t="shared" si="2"/>
        <v>0</v>
      </c>
      <c r="D42" s="227">
        <f t="shared" si="2"/>
        <v>0</v>
      </c>
      <c r="E42" s="227">
        <f t="shared" si="2"/>
        <v>0.81355932203389836</v>
      </c>
      <c r="F42" s="227">
        <f t="shared" si="2"/>
        <v>0.1864406779661017</v>
      </c>
      <c r="G42" s="228"/>
    </row>
    <row r="43" spans="2:7">
      <c r="B43" s="220" t="s">
        <v>60</v>
      </c>
      <c r="C43" s="227">
        <f t="shared" si="2"/>
        <v>0</v>
      </c>
      <c r="D43" s="227">
        <f t="shared" si="2"/>
        <v>1</v>
      </c>
      <c r="E43" s="227">
        <f t="shared" si="2"/>
        <v>0</v>
      </c>
      <c r="F43" s="227">
        <f t="shared" si="2"/>
        <v>0</v>
      </c>
      <c r="G43" s="228"/>
    </row>
    <row r="44" spans="2:7">
      <c r="B44" s="220" t="s">
        <v>61</v>
      </c>
      <c r="C44" s="227">
        <f t="shared" si="2"/>
        <v>0</v>
      </c>
      <c r="D44" s="227">
        <f t="shared" si="2"/>
        <v>0.40963855421686746</v>
      </c>
      <c r="E44" s="227">
        <f t="shared" si="2"/>
        <v>0.55421686746987953</v>
      </c>
      <c r="F44" s="227">
        <f t="shared" si="2"/>
        <v>3.614457831325301E-2</v>
      </c>
      <c r="G44" s="228"/>
    </row>
    <row r="45" spans="2:7">
      <c r="B45" s="290" t="s">
        <v>63</v>
      </c>
      <c r="C45" s="227">
        <f t="shared" si="2"/>
        <v>0</v>
      </c>
      <c r="D45" s="227">
        <f t="shared" si="2"/>
        <v>0.35869565217391303</v>
      </c>
      <c r="E45" s="227">
        <f t="shared" si="2"/>
        <v>0.4891304347826087</v>
      </c>
      <c r="F45" s="227">
        <f t="shared" si="2"/>
        <v>0.15217391304347827</v>
      </c>
      <c r="G45" s="228"/>
    </row>
    <row r="46" spans="2:7">
      <c r="B46" s="220" t="s">
        <v>62</v>
      </c>
      <c r="C46" s="227">
        <f t="shared" si="2"/>
        <v>0</v>
      </c>
      <c r="D46" s="227">
        <f t="shared" si="2"/>
        <v>5.2631578947368418E-2</v>
      </c>
      <c r="E46" s="227">
        <f t="shared" si="2"/>
        <v>0.73684210526315785</v>
      </c>
      <c r="F46" s="227">
        <f t="shared" si="2"/>
        <v>0.21052631578947367</v>
      </c>
      <c r="G46" s="228"/>
    </row>
    <row r="50" spans="2:3">
      <c r="B50" s="253" t="s">
        <v>110</v>
      </c>
      <c r="C50" s="253"/>
    </row>
  </sheetData>
  <hyperlinks>
    <hyperlink ref="B50" location="Introduction!A1" display="Return to information tab" xr:uid="{ED91D931-51CE-4A86-A226-8CEF4270A01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DCD1-FEC1-465D-93C5-324761AD047C}">
  <sheetPr>
    <tabColor rgb="FFCD1F45"/>
    <pageSetUpPr autoPageBreaks="0"/>
  </sheetPr>
  <dimension ref="B5:D12"/>
  <sheetViews>
    <sheetView showGridLines="0" workbookViewId="0">
      <selection activeCell="A5" sqref="A5"/>
    </sheetView>
  </sheetViews>
  <sheetFormatPr defaultRowHeight="14.5"/>
  <cols>
    <col min="1" max="1" width="2.453125" customWidth="1"/>
    <col min="2" max="2" width="23.7265625" customWidth="1"/>
    <col min="3" max="3" width="19.36328125" customWidth="1"/>
    <col min="4" max="4" width="31.81640625" customWidth="1"/>
  </cols>
  <sheetData>
    <row r="5" spans="2:4" ht="17.5">
      <c r="B5" s="16" t="s">
        <v>96</v>
      </c>
    </row>
    <row r="6" spans="2:4">
      <c r="B6" s="3"/>
    </row>
    <row r="7" spans="2:4" ht="15">
      <c r="B7" s="5" t="s">
        <v>130</v>
      </c>
    </row>
    <row r="9" spans="2:4" ht="17.5" customHeight="1">
      <c r="B9" s="281" t="s">
        <v>195</v>
      </c>
      <c r="C9" s="281" t="s">
        <v>196</v>
      </c>
      <c r="D9" s="282" t="s">
        <v>197</v>
      </c>
    </row>
    <row r="10" spans="2:4" ht="18.5" customHeight="1">
      <c r="B10" s="283">
        <v>6162237.6200000001</v>
      </c>
      <c r="C10" s="283">
        <v>55415112.270000003</v>
      </c>
      <c r="D10" s="284">
        <f>SUM(B10:C10)</f>
        <v>61577349.890000001</v>
      </c>
    </row>
    <row r="12" spans="2:4">
      <c r="B12" s="28" t="s">
        <v>110</v>
      </c>
      <c r="D12" s="280"/>
    </row>
  </sheetData>
  <hyperlinks>
    <hyperlink ref="B12" location="Introduction!A1" display="Return to information tab" xr:uid="{F574D9D8-A0B1-45E7-AA8F-38BD27224A4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020E-8290-427C-9A48-77EE5D3CDE1A}">
  <sheetPr>
    <tabColor rgb="FF45286F"/>
    <pageSetUpPr autoPageBreaks="0"/>
  </sheetPr>
  <dimension ref="B5:L21"/>
  <sheetViews>
    <sheetView showGridLines="0" topLeftCell="A2" workbookViewId="0">
      <selection activeCell="A5" sqref="A5"/>
    </sheetView>
  </sheetViews>
  <sheetFormatPr defaultRowHeight="14.5"/>
  <cols>
    <col min="1" max="1" width="2.453125" customWidth="1"/>
    <col min="2" max="2" width="14.81640625" customWidth="1"/>
    <col min="3" max="12" width="17.6328125" customWidth="1"/>
  </cols>
  <sheetData>
    <row r="5" spans="2:12" ht="17.5">
      <c r="B5" s="16" t="s">
        <v>97</v>
      </c>
    </row>
    <row r="6" spans="2:12">
      <c r="B6" s="3"/>
    </row>
    <row r="7" spans="2:12" ht="15">
      <c r="B7" s="5" t="s">
        <v>131</v>
      </c>
    </row>
    <row r="9" spans="2:12" ht="27">
      <c r="B9" s="241" t="s">
        <v>469</v>
      </c>
      <c r="C9" s="212" t="s">
        <v>656</v>
      </c>
      <c r="D9" s="212" t="s">
        <v>657</v>
      </c>
      <c r="E9" s="212" t="s">
        <v>658</v>
      </c>
      <c r="F9" s="212" t="s">
        <v>659</v>
      </c>
      <c r="G9" s="212" t="s">
        <v>660</v>
      </c>
      <c r="H9" s="212" t="s">
        <v>661</v>
      </c>
      <c r="I9" s="212" t="s">
        <v>662</v>
      </c>
      <c r="J9" s="212" t="s">
        <v>663</v>
      </c>
      <c r="K9" s="212" t="s">
        <v>664</v>
      </c>
      <c r="L9" s="212" t="s">
        <v>665</v>
      </c>
    </row>
    <row r="10" spans="2:12" ht="25.5" customHeight="1">
      <c r="B10" s="138" t="s">
        <v>61</v>
      </c>
      <c r="C10" s="71">
        <v>238</v>
      </c>
      <c r="D10" s="66">
        <v>2595</v>
      </c>
      <c r="E10" s="71">
        <v>253</v>
      </c>
      <c r="F10" s="66">
        <v>7402</v>
      </c>
      <c r="G10" s="71">
        <v>58</v>
      </c>
      <c r="H10" s="71">
        <v>977</v>
      </c>
      <c r="I10" s="66">
        <v>1292</v>
      </c>
      <c r="J10" s="66">
        <v>1246</v>
      </c>
      <c r="K10" s="229">
        <f>C10+E10+G10+I10</f>
        <v>1841</v>
      </c>
      <c r="L10" s="229">
        <f>D10+F10+H10+J10</f>
        <v>12220</v>
      </c>
    </row>
    <row r="11" spans="2:12">
      <c r="B11" s="138" t="s">
        <v>57</v>
      </c>
      <c r="C11" s="71">
        <v>404</v>
      </c>
      <c r="D11" s="66">
        <v>7862</v>
      </c>
      <c r="E11" s="71">
        <v>88</v>
      </c>
      <c r="F11" s="71">
        <v>276</v>
      </c>
      <c r="G11" s="71">
        <v>54</v>
      </c>
      <c r="H11" s="71">
        <v>149</v>
      </c>
      <c r="I11" s="71">
        <v>134</v>
      </c>
      <c r="J11" s="71">
        <v>606</v>
      </c>
      <c r="K11" s="229">
        <f t="shared" ref="K11:K18" si="0">C11+E11+G11+I11</f>
        <v>680</v>
      </c>
      <c r="L11" s="229">
        <f t="shared" ref="L11:L18" si="1">D11+F11+H11+J11</f>
        <v>8893</v>
      </c>
    </row>
    <row r="12" spans="2:12">
      <c r="B12" s="138" t="s">
        <v>60</v>
      </c>
      <c r="C12" s="71">
        <v>26</v>
      </c>
      <c r="D12" s="66">
        <v>5474</v>
      </c>
      <c r="E12" s="71">
        <v>7</v>
      </c>
      <c r="F12" s="71">
        <v>364</v>
      </c>
      <c r="G12" s="71">
        <v>3</v>
      </c>
      <c r="H12" s="71">
        <v>720</v>
      </c>
      <c r="I12" s="71">
        <v>0</v>
      </c>
      <c r="J12" s="71">
        <v>0</v>
      </c>
      <c r="K12" s="229">
        <f t="shared" si="0"/>
        <v>36</v>
      </c>
      <c r="L12" s="229">
        <f t="shared" si="1"/>
        <v>6558</v>
      </c>
    </row>
    <row r="13" spans="2:12">
      <c r="B13" s="138" t="s">
        <v>63</v>
      </c>
      <c r="C13" s="71">
        <v>785</v>
      </c>
      <c r="D13" s="66">
        <v>5119</v>
      </c>
      <c r="E13" s="71">
        <v>15</v>
      </c>
      <c r="F13" s="71">
        <v>41</v>
      </c>
      <c r="G13" s="71">
        <v>80</v>
      </c>
      <c r="H13" s="71">
        <v>486</v>
      </c>
      <c r="I13" s="66">
        <v>22230</v>
      </c>
      <c r="J13" s="71">
        <v>276</v>
      </c>
      <c r="K13" s="229">
        <f t="shared" si="0"/>
        <v>23110</v>
      </c>
      <c r="L13" s="229">
        <f t="shared" si="1"/>
        <v>5922</v>
      </c>
    </row>
    <row r="14" spans="2:12">
      <c r="B14" s="138" t="s">
        <v>75</v>
      </c>
      <c r="C14" s="71">
        <v>371</v>
      </c>
      <c r="D14" s="71">
        <v>720</v>
      </c>
      <c r="E14" s="71">
        <v>38</v>
      </c>
      <c r="F14" s="71">
        <v>78</v>
      </c>
      <c r="G14" s="71">
        <v>17</v>
      </c>
      <c r="H14" s="71">
        <v>26</v>
      </c>
      <c r="I14" s="71">
        <v>8</v>
      </c>
      <c r="J14" s="71">
        <v>11</v>
      </c>
      <c r="K14" s="229">
        <f t="shared" si="0"/>
        <v>434</v>
      </c>
      <c r="L14" s="229">
        <f t="shared" si="1"/>
        <v>835</v>
      </c>
    </row>
    <row r="15" spans="2:12">
      <c r="B15" s="138" t="s">
        <v>58</v>
      </c>
      <c r="C15" s="71">
        <v>44</v>
      </c>
      <c r="D15" s="71">
        <v>21</v>
      </c>
      <c r="E15" s="71">
        <v>147</v>
      </c>
      <c r="F15" s="71">
        <v>619</v>
      </c>
      <c r="G15" s="71">
        <v>30</v>
      </c>
      <c r="H15" s="71">
        <v>77</v>
      </c>
      <c r="I15" s="71">
        <v>89</v>
      </c>
      <c r="J15" s="71">
        <v>7</v>
      </c>
      <c r="K15" s="229">
        <f t="shared" si="0"/>
        <v>310</v>
      </c>
      <c r="L15" s="229">
        <f t="shared" si="1"/>
        <v>724</v>
      </c>
    </row>
    <row r="16" spans="2:12">
      <c r="B16" s="138" t="s">
        <v>62</v>
      </c>
      <c r="C16" s="71">
        <v>152</v>
      </c>
      <c r="D16" s="71">
        <v>188</v>
      </c>
      <c r="E16" s="71">
        <v>6</v>
      </c>
      <c r="F16" s="71">
        <v>7</v>
      </c>
      <c r="G16" s="71">
        <v>16</v>
      </c>
      <c r="H16" s="71">
        <v>12</v>
      </c>
      <c r="I16" s="71">
        <v>0</v>
      </c>
      <c r="J16" s="71">
        <v>0</v>
      </c>
      <c r="K16" s="229">
        <f t="shared" si="0"/>
        <v>174</v>
      </c>
      <c r="L16" s="229">
        <f t="shared" si="1"/>
        <v>207</v>
      </c>
    </row>
    <row r="17" spans="2:12">
      <c r="B17" s="138" t="s">
        <v>76</v>
      </c>
      <c r="C17" s="71">
        <v>0</v>
      </c>
      <c r="D17" s="71">
        <v>0</v>
      </c>
      <c r="E17" s="71">
        <v>7</v>
      </c>
      <c r="F17" s="71">
        <v>12</v>
      </c>
      <c r="G17" s="71">
        <v>1</v>
      </c>
      <c r="H17" s="71">
        <v>0.4</v>
      </c>
      <c r="I17" s="71">
        <v>1</v>
      </c>
      <c r="J17" s="71">
        <v>1</v>
      </c>
      <c r="K17" s="229">
        <f t="shared" si="0"/>
        <v>9</v>
      </c>
      <c r="L17" s="229">
        <f t="shared" si="1"/>
        <v>13.4</v>
      </c>
    </row>
    <row r="18" spans="2:12">
      <c r="B18" s="138" t="s">
        <v>77</v>
      </c>
      <c r="C18" s="71">
        <v>0</v>
      </c>
      <c r="D18" s="71">
        <v>0</v>
      </c>
      <c r="E18" s="71">
        <v>5</v>
      </c>
      <c r="F18" s="71">
        <v>3</v>
      </c>
      <c r="G18" s="71">
        <v>0</v>
      </c>
      <c r="H18" s="71">
        <v>0</v>
      </c>
      <c r="I18" s="71">
        <v>0</v>
      </c>
      <c r="J18" s="71">
        <v>0</v>
      </c>
      <c r="K18" s="229">
        <f t="shared" si="0"/>
        <v>5</v>
      </c>
      <c r="L18" s="229">
        <f t="shared" si="1"/>
        <v>3</v>
      </c>
    </row>
    <row r="19" spans="2:12">
      <c r="B19" s="53" t="s">
        <v>8</v>
      </c>
      <c r="C19" s="59">
        <f>SUM(C10:C18)</f>
        <v>2020</v>
      </c>
      <c r="D19" s="59">
        <f t="shared" ref="D19:J19" si="2">SUM(D10:D18)</f>
        <v>21979</v>
      </c>
      <c r="E19" s="59">
        <f t="shared" si="2"/>
        <v>566</v>
      </c>
      <c r="F19" s="59">
        <f t="shared" si="2"/>
        <v>8802</v>
      </c>
      <c r="G19" s="59">
        <f t="shared" si="2"/>
        <v>259</v>
      </c>
      <c r="H19" s="59">
        <f t="shared" si="2"/>
        <v>2447.4</v>
      </c>
      <c r="I19" s="59">
        <f t="shared" si="2"/>
        <v>23754</v>
      </c>
      <c r="J19" s="59">
        <f t="shared" si="2"/>
        <v>2147</v>
      </c>
      <c r="K19" s="59">
        <f>SUM(K10:K18)</f>
        <v>26599</v>
      </c>
      <c r="L19" s="59">
        <f t="shared" ref="L19" si="3">SUM(L10:L18)</f>
        <v>35375.4</v>
      </c>
    </row>
    <row r="20" spans="2:12" ht="18.5" customHeight="1"/>
    <row r="21" spans="2:12">
      <c r="B21" s="28" t="s">
        <v>110</v>
      </c>
    </row>
  </sheetData>
  <hyperlinks>
    <hyperlink ref="B21" location="Introduction!A1" display="Return to information tab" xr:uid="{F697BAEF-DE9C-45B2-86CB-15A48DAB5F5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6CA3F-DD22-4F97-914D-223232A7C66E}">
  <sheetPr>
    <tabColor rgb="FF45286F"/>
    <pageSetUpPr autoPageBreaks="0"/>
  </sheetPr>
  <dimension ref="A5:M60"/>
  <sheetViews>
    <sheetView showGridLines="0" zoomScaleNormal="100" workbookViewId="0">
      <selection activeCell="A5" sqref="A5"/>
    </sheetView>
  </sheetViews>
  <sheetFormatPr defaultRowHeight="14.5"/>
  <cols>
    <col min="1" max="1" width="2.453125" style="3" customWidth="1"/>
    <col min="2" max="2" width="17" style="3" customWidth="1"/>
    <col min="3" max="3" width="19.453125" style="3" customWidth="1"/>
    <col min="4" max="4" width="20.7265625" style="3" customWidth="1"/>
    <col min="5" max="5" width="13.453125" style="3" customWidth="1"/>
    <col min="6" max="6" width="14.7265625" style="3" customWidth="1"/>
    <col min="7" max="9" width="8.7265625" style="3"/>
    <col min="10" max="10" width="21.26953125" style="3" customWidth="1"/>
    <col min="11" max="11" width="16.1796875" style="3" bestFit="1" customWidth="1"/>
    <col min="12" max="12" width="20.81640625" style="3" bestFit="1" customWidth="1"/>
    <col min="13" max="21" width="8.7265625" style="3"/>
    <col min="22" max="22" width="14.7265625" style="3" customWidth="1"/>
    <col min="23" max="23" width="17.1796875" style="3" customWidth="1"/>
    <col min="24" max="24" width="16" style="3" customWidth="1"/>
    <col min="25" max="16384" width="8.7265625" style="3"/>
  </cols>
  <sheetData>
    <row r="5" spans="2:12" ht="17.5">
      <c r="B5" s="16" t="s">
        <v>97</v>
      </c>
    </row>
    <row r="6" spans="2:12">
      <c r="J6" s="37"/>
    </row>
    <row r="7" spans="2:12" ht="15">
      <c r="B7" s="5" t="s">
        <v>132</v>
      </c>
    </row>
    <row r="9" spans="2:12">
      <c r="J9" s="268" t="s">
        <v>65</v>
      </c>
      <c r="K9" s="32"/>
      <c r="L9" s="38"/>
    </row>
    <row r="10" spans="2:12">
      <c r="J10" s="24" t="s">
        <v>82</v>
      </c>
      <c r="K10" s="97" t="s">
        <v>71</v>
      </c>
      <c r="L10" s="97" t="s">
        <v>99</v>
      </c>
    </row>
    <row r="11" spans="2:12">
      <c r="J11" s="92" t="s">
        <v>57</v>
      </c>
      <c r="K11" s="140">
        <v>7861.6761860763017</v>
      </c>
      <c r="L11" s="88">
        <f t="shared" ref="L11:L18" si="0">K11/$K$19</f>
        <v>0.35768995580038376</v>
      </c>
    </row>
    <row r="12" spans="2:12">
      <c r="J12" s="92" t="s">
        <v>60</v>
      </c>
      <c r="K12" s="140">
        <v>5474.2860000000001</v>
      </c>
      <c r="L12" s="88">
        <f t="shared" si="0"/>
        <v>0.2490686554664534</v>
      </c>
    </row>
    <row r="13" spans="2:12">
      <c r="J13" s="92" t="s">
        <v>63</v>
      </c>
      <c r="K13" s="140">
        <v>5118.7846400000035</v>
      </c>
      <c r="L13" s="88">
        <f t="shared" si="0"/>
        <v>0.23289408114722807</v>
      </c>
    </row>
    <row r="14" spans="2:12">
      <c r="J14" s="92" t="s">
        <v>61</v>
      </c>
      <c r="K14" s="140">
        <v>2595.080120000001</v>
      </c>
      <c r="L14" s="88">
        <f t="shared" si="0"/>
        <v>0.11807076143192423</v>
      </c>
    </row>
    <row r="15" spans="2:12">
      <c r="J15" s="267" t="s">
        <v>641</v>
      </c>
      <c r="K15" s="140">
        <v>929.19723000000033</v>
      </c>
      <c r="L15" s="88">
        <f t="shared" si="0"/>
        <v>4.2276546154010393E-2</v>
      </c>
    </row>
    <row r="16" spans="2:12">
      <c r="J16" s="285" t="s">
        <v>642</v>
      </c>
      <c r="K16" s="286">
        <v>719.54915000000028</v>
      </c>
      <c r="L16" s="287">
        <f t="shared" si="0"/>
        <v>3.2737993472122112E-2</v>
      </c>
    </row>
    <row r="17" spans="1:13">
      <c r="J17" s="285" t="s">
        <v>646</v>
      </c>
      <c r="K17" s="286">
        <v>188.26674999999997</v>
      </c>
      <c r="L17" s="287">
        <f t="shared" si="0"/>
        <v>8.5657465268601067E-3</v>
      </c>
    </row>
    <row r="18" spans="1:13">
      <c r="J18" s="285" t="s">
        <v>647</v>
      </c>
      <c r="K18" s="286">
        <v>21.381330000000002</v>
      </c>
      <c r="L18" s="287">
        <f t="shared" si="0"/>
        <v>9.7280615502817074E-4</v>
      </c>
    </row>
    <row r="19" spans="1:13">
      <c r="J19" s="24" t="s">
        <v>8</v>
      </c>
      <c r="K19" s="139">
        <f>SUM(K11:K15)</f>
        <v>21979.024176076309</v>
      </c>
      <c r="L19" s="141">
        <f>K19/21979</f>
        <v>1.0000010999625237</v>
      </c>
    </row>
    <row r="20" spans="1:13">
      <c r="M20" s="10"/>
    </row>
    <row r="22" spans="1:13">
      <c r="J22" s="268" t="s">
        <v>68</v>
      </c>
      <c r="K22" s="6"/>
      <c r="L22" s="6"/>
    </row>
    <row r="23" spans="1:13">
      <c r="J23" s="24" t="s">
        <v>82</v>
      </c>
      <c r="K23" s="97" t="s">
        <v>71</v>
      </c>
      <c r="L23" s="97" t="s">
        <v>99</v>
      </c>
    </row>
    <row r="24" spans="1:13">
      <c r="A24" s="3" t="s">
        <v>111</v>
      </c>
      <c r="J24" s="92" t="s">
        <v>61</v>
      </c>
      <c r="K24" s="140">
        <v>1246.1868999999988</v>
      </c>
      <c r="L24" s="96">
        <f t="shared" ref="L24:L30" si="1">K24/$K$31</f>
        <v>0.58034994258587325</v>
      </c>
    </row>
    <row r="25" spans="1:13">
      <c r="J25" s="92" t="s">
        <v>57</v>
      </c>
      <c r="K25" s="140">
        <v>605.62199999999996</v>
      </c>
      <c r="L25" s="96">
        <f t="shared" si="1"/>
        <v>0.2820385071683405</v>
      </c>
    </row>
    <row r="26" spans="1:13">
      <c r="B26"/>
      <c r="C26"/>
      <c r="D26"/>
      <c r="E26"/>
      <c r="F26"/>
      <c r="G26"/>
      <c r="H26"/>
      <c r="J26" s="92" t="s">
        <v>63</v>
      </c>
      <c r="K26" s="140">
        <v>276.21110999999843</v>
      </c>
      <c r="L26" s="96">
        <f t="shared" si="1"/>
        <v>0.12863166980015564</v>
      </c>
    </row>
    <row r="27" spans="1:13">
      <c r="B27"/>
      <c r="C27"/>
      <c r="D27"/>
      <c r="E27"/>
      <c r="F27"/>
      <c r="G27"/>
      <c r="H27"/>
      <c r="J27" s="267" t="s">
        <v>641</v>
      </c>
      <c r="K27" s="140">
        <v>19.282520000000002</v>
      </c>
      <c r="L27" s="96">
        <f t="shared" si="1"/>
        <v>8.9798804456305593E-3</v>
      </c>
    </row>
    <row r="28" spans="1:13" ht="14.5" customHeight="1">
      <c r="B28"/>
      <c r="C28"/>
      <c r="D28"/>
      <c r="E28"/>
      <c r="F28"/>
      <c r="G28"/>
      <c r="H28"/>
      <c r="J28" s="285" t="s">
        <v>642</v>
      </c>
      <c r="K28" s="286">
        <v>11.226000000000001</v>
      </c>
      <c r="L28" s="287">
        <f t="shared" si="1"/>
        <v>5.2279545351255254E-3</v>
      </c>
    </row>
    <row r="29" spans="1:13">
      <c r="B29"/>
      <c r="C29"/>
      <c r="D29"/>
      <c r="E29"/>
      <c r="F29"/>
      <c r="G29"/>
      <c r="H29"/>
      <c r="J29" s="285" t="s">
        <v>647</v>
      </c>
      <c r="K29" s="286">
        <v>6.8565199999999997</v>
      </c>
      <c r="L29" s="287">
        <f t="shared" si="1"/>
        <v>3.1930852333136349E-3</v>
      </c>
    </row>
    <row r="30" spans="1:13">
      <c r="B30"/>
      <c r="C30"/>
      <c r="D30"/>
      <c r="E30"/>
      <c r="F30"/>
      <c r="G30"/>
      <c r="H30"/>
      <c r="J30" s="285" t="s">
        <v>648</v>
      </c>
      <c r="K30" s="286">
        <v>1.2</v>
      </c>
      <c r="L30" s="287">
        <f t="shared" si="1"/>
        <v>5.5884067719139769E-4</v>
      </c>
    </row>
    <row r="31" spans="1:13">
      <c r="J31" s="24" t="s">
        <v>8</v>
      </c>
      <c r="K31" s="139">
        <f>SUM(K24:K27)</f>
        <v>2147.3025299999972</v>
      </c>
      <c r="L31" s="142">
        <f>K31/2147.3</f>
        <v>1.0000011782238145</v>
      </c>
    </row>
    <row r="34" spans="3:12">
      <c r="J34" s="268" t="s">
        <v>66</v>
      </c>
      <c r="K34" s="6"/>
      <c r="L34" s="6"/>
    </row>
    <row r="35" spans="3:12">
      <c r="J35" s="24" t="s">
        <v>82</v>
      </c>
      <c r="K35" s="97" t="s">
        <v>71</v>
      </c>
      <c r="L35" s="97" t="s">
        <v>99</v>
      </c>
    </row>
    <row r="36" spans="3:12">
      <c r="J36" s="92" t="s">
        <v>61</v>
      </c>
      <c r="K36" s="140">
        <v>7401.8729600000006</v>
      </c>
      <c r="L36" s="96">
        <f t="shared" ref="L36:L45" si="2">K36/$K$46</f>
        <v>0.84097561405116661</v>
      </c>
    </row>
    <row r="37" spans="3:12">
      <c r="C37" s="8"/>
      <c r="J37" s="92" t="s">
        <v>58</v>
      </c>
      <c r="K37" s="140">
        <v>618.91904000000011</v>
      </c>
      <c r="L37" s="96">
        <f t="shared" si="2"/>
        <v>7.0319474884902464E-2</v>
      </c>
    </row>
    <row r="38" spans="3:12">
      <c r="C38" s="8"/>
      <c r="J38" s="92" t="s">
        <v>60</v>
      </c>
      <c r="K38" s="140">
        <v>363.51142000000004</v>
      </c>
      <c r="L38" s="96">
        <f t="shared" si="2"/>
        <v>4.1300930359268358E-2</v>
      </c>
    </row>
    <row r="39" spans="3:12">
      <c r="J39" s="92" t="s">
        <v>57</v>
      </c>
      <c r="K39" s="140">
        <v>275.70365697417293</v>
      </c>
      <c r="L39" s="96">
        <f t="shared" si="2"/>
        <v>3.1324511170752016E-2</v>
      </c>
    </row>
    <row r="40" spans="3:12">
      <c r="J40" s="267" t="s">
        <v>641</v>
      </c>
      <c r="K40" s="140">
        <v>141.52395000000001</v>
      </c>
      <c r="L40" s="96">
        <f t="shared" si="2"/>
        <v>1.6079469533910592E-2</v>
      </c>
    </row>
    <row r="41" spans="3:12">
      <c r="J41" s="285" t="s">
        <v>642</v>
      </c>
      <c r="K41" s="286">
        <v>78.215000000000003</v>
      </c>
      <c r="L41" s="287">
        <f t="shared" si="2"/>
        <v>8.8865221016995125E-3</v>
      </c>
    </row>
    <row r="42" spans="3:12">
      <c r="J42" s="285" t="s">
        <v>649</v>
      </c>
      <c r="K42" s="286">
        <v>41.102649999999997</v>
      </c>
      <c r="L42" s="287">
        <f t="shared" si="2"/>
        <v>4.6699432035213128E-3</v>
      </c>
    </row>
    <row r="43" spans="3:12">
      <c r="J43" s="285" t="s">
        <v>648</v>
      </c>
      <c r="K43" s="286">
        <v>12.100999999999999</v>
      </c>
      <c r="L43" s="287">
        <f t="shared" si="2"/>
        <v>1.3748744352447204E-3</v>
      </c>
    </row>
    <row r="44" spans="3:12">
      <c r="J44" s="285" t="s">
        <v>646</v>
      </c>
      <c r="K44" s="286">
        <v>6.7523</v>
      </c>
      <c r="L44" s="287">
        <f t="shared" si="2"/>
        <v>7.6717334510395215E-4</v>
      </c>
    </row>
    <row r="45" spans="3:12">
      <c r="J45" s="285" t="s">
        <v>650</v>
      </c>
      <c r="K45" s="286">
        <v>3.3529999999999998</v>
      </c>
      <c r="L45" s="287">
        <f t="shared" si="2"/>
        <v>3.8095644834109141E-4</v>
      </c>
    </row>
    <row r="46" spans="3:12">
      <c r="J46" s="24" t="s">
        <v>8</v>
      </c>
      <c r="K46" s="139">
        <f>SUM(K36:K40)</f>
        <v>8801.5310269741731</v>
      </c>
      <c r="L46" s="142">
        <f>K46/8801.53</f>
        <v>1.0000001166813239</v>
      </c>
    </row>
    <row r="47" spans="3:12">
      <c r="J47" s="6"/>
      <c r="K47" s="6"/>
      <c r="L47" s="6"/>
    </row>
    <row r="48" spans="3:12">
      <c r="J48" s="6"/>
      <c r="K48" s="6"/>
      <c r="L48" s="6"/>
    </row>
    <row r="49" spans="2:12">
      <c r="J49" s="268" t="s">
        <v>67</v>
      </c>
      <c r="K49" s="6"/>
      <c r="L49" s="6"/>
    </row>
    <row r="50" spans="2:12">
      <c r="J50" s="24" t="s">
        <v>82</v>
      </c>
      <c r="K50" s="97" t="s">
        <v>71</v>
      </c>
      <c r="L50" s="97" t="s">
        <v>99</v>
      </c>
    </row>
    <row r="51" spans="2:12">
      <c r="J51" s="92" t="s">
        <v>61</v>
      </c>
      <c r="K51" s="140">
        <v>976.66800000000012</v>
      </c>
      <c r="L51" s="96">
        <f t="shared" ref="L51:L59" si="3">K51/$K$60</f>
        <v>0.3989817508234812</v>
      </c>
    </row>
    <row r="52" spans="2:12">
      <c r="J52" s="92" t="s">
        <v>60</v>
      </c>
      <c r="K52" s="140">
        <v>720.24</v>
      </c>
      <c r="L52" s="96">
        <f t="shared" si="3"/>
        <v>0.29422753301337207</v>
      </c>
    </row>
    <row r="53" spans="2:12">
      <c r="J53" s="92" t="s">
        <v>63</v>
      </c>
      <c r="K53" s="140">
        <v>486.32791000000003</v>
      </c>
      <c r="L53" s="96">
        <f t="shared" si="3"/>
        <v>0.19867136120577758</v>
      </c>
    </row>
    <row r="54" spans="2:12">
      <c r="J54" s="92" t="s">
        <v>57</v>
      </c>
      <c r="K54" s="140">
        <v>148.88652404854787</v>
      </c>
      <c r="L54" s="96">
        <f t="shared" si="3"/>
        <v>6.0822107449933813E-2</v>
      </c>
    </row>
    <row r="55" spans="2:12">
      <c r="B55" s="28" t="s">
        <v>110</v>
      </c>
      <c r="J55" s="267" t="s">
        <v>641</v>
      </c>
      <c r="K55" s="140">
        <v>115.779</v>
      </c>
      <c r="L55" s="96">
        <f t="shared" si="3"/>
        <v>4.7297247507435303E-2</v>
      </c>
    </row>
    <row r="56" spans="2:12">
      <c r="J56" s="285" t="s">
        <v>647</v>
      </c>
      <c r="K56" s="286">
        <v>76.977000000000004</v>
      </c>
      <c r="L56" s="287">
        <f t="shared" si="3"/>
        <v>3.144611908359761E-2</v>
      </c>
    </row>
    <row r="57" spans="2:12">
      <c r="J57" s="285" t="s">
        <v>642</v>
      </c>
      <c r="K57" s="286">
        <v>26.224000000000004</v>
      </c>
      <c r="L57" s="287">
        <f t="shared" si="3"/>
        <v>1.0712849641428787E-2</v>
      </c>
    </row>
    <row r="58" spans="2:12">
      <c r="J58" s="285" t="s">
        <v>646</v>
      </c>
      <c r="K58" s="286">
        <v>12.198</v>
      </c>
      <c r="L58" s="287">
        <f t="shared" si="3"/>
        <v>4.9830437738769195E-3</v>
      </c>
    </row>
    <row r="59" spans="2:12">
      <c r="J59" s="285" t="s">
        <v>648</v>
      </c>
      <c r="K59" s="286">
        <v>0.38</v>
      </c>
      <c r="L59" s="287">
        <f t="shared" si="3"/>
        <v>1.5523500853199126E-4</v>
      </c>
    </row>
    <row r="60" spans="2:12">
      <c r="J60" s="24" t="s">
        <v>8</v>
      </c>
      <c r="K60" s="139">
        <f>SUM(K51:K55)</f>
        <v>2447.9014340485483</v>
      </c>
      <c r="L60" s="142">
        <f>K60/2447.9</f>
        <v>1.0000005858280763</v>
      </c>
    </row>
  </sheetData>
  <hyperlinks>
    <hyperlink ref="B55" location="Introduction!A1" display="Return to information tab" xr:uid="{A42938AE-A20A-4875-9BC4-6414CE7E5F7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3D024-872C-4495-AEB0-B5A81F1FBCFB}">
  <sheetPr>
    <tabColor rgb="FF45286F"/>
    <pageSetUpPr autoPageBreaks="0"/>
  </sheetPr>
  <dimension ref="B5:M38"/>
  <sheetViews>
    <sheetView showGridLines="0" zoomScaleNormal="100" workbookViewId="0">
      <selection activeCell="A5" sqref="A5"/>
    </sheetView>
  </sheetViews>
  <sheetFormatPr defaultRowHeight="14.5"/>
  <cols>
    <col min="1" max="1" width="2.453125" style="3" customWidth="1"/>
    <col min="2" max="2" width="17" style="3" customWidth="1"/>
    <col min="3" max="3" width="22.453125" style="3" customWidth="1"/>
    <col min="4" max="4" width="15.08984375" style="3" customWidth="1"/>
    <col min="5" max="5" width="13.453125" style="3" customWidth="1"/>
    <col min="6" max="6" width="14.7265625" style="3" customWidth="1"/>
    <col min="7" max="7" width="20.7265625" style="3" customWidth="1"/>
    <col min="8" max="8" width="13.7265625" style="3" customWidth="1"/>
    <col min="9" max="21" width="8.7265625" style="3"/>
    <col min="22" max="22" width="14.7265625" style="3" customWidth="1"/>
    <col min="23" max="23" width="17.1796875" style="3" customWidth="1"/>
    <col min="24" max="24" width="16" style="3" customWidth="1"/>
    <col min="25" max="16384" width="8.7265625" style="3"/>
  </cols>
  <sheetData>
    <row r="5" spans="2:2" ht="17.5">
      <c r="B5" s="16" t="s">
        <v>97</v>
      </c>
    </row>
    <row r="7" spans="2:2" ht="15">
      <c r="B7" s="5" t="s">
        <v>98</v>
      </c>
    </row>
    <row r="20" spans="2:13">
      <c r="M20" s="10"/>
    </row>
    <row r="25" spans="2:13">
      <c r="B25" s="143" t="s">
        <v>106</v>
      </c>
      <c r="C25" s="144" t="s">
        <v>74</v>
      </c>
      <c r="D25" s="144" t="s">
        <v>107</v>
      </c>
      <c r="E25" s="27"/>
      <c r="F25" s="143" t="s">
        <v>106</v>
      </c>
      <c r="G25" s="144" t="s">
        <v>71</v>
      </c>
      <c r="H25" s="89" t="s">
        <v>107</v>
      </c>
    </row>
    <row r="26" spans="2:13">
      <c r="B26" s="87" t="s">
        <v>72</v>
      </c>
      <c r="C26" s="82">
        <v>3917</v>
      </c>
      <c r="D26" s="88">
        <f>C26/26599</f>
        <v>0.1472611752321516</v>
      </c>
      <c r="E26" s="145"/>
      <c r="F26" s="87" t="s">
        <v>72</v>
      </c>
      <c r="G26" s="230">
        <v>35254.270549363726</v>
      </c>
      <c r="H26" s="88">
        <f>G26/35375.799</f>
        <v>0.99656464435937475</v>
      </c>
    </row>
    <row r="27" spans="2:13">
      <c r="B27" s="87" t="s">
        <v>73</v>
      </c>
      <c r="C27" s="82">
        <v>22682</v>
      </c>
      <c r="D27" s="88">
        <f>C27/26599</f>
        <v>0.85273882476784846</v>
      </c>
      <c r="E27" s="145"/>
      <c r="F27" s="87" t="s">
        <v>73</v>
      </c>
      <c r="G27" s="230">
        <v>121.52864999999873</v>
      </c>
      <c r="H27" s="88">
        <f>G27/35375.799</f>
        <v>3.4353612762215982E-3</v>
      </c>
    </row>
    <row r="28" spans="2:13" ht="24.65" customHeight="1">
      <c r="B28" s="27"/>
      <c r="C28" s="27"/>
      <c r="D28" s="27"/>
      <c r="E28" s="27"/>
      <c r="F28" s="27"/>
      <c r="G28" s="27"/>
      <c r="H28" s="27"/>
    </row>
    <row r="29" spans="2:13">
      <c r="C29" s="25"/>
      <c r="G29" s="26"/>
    </row>
    <row r="30" spans="2:13">
      <c r="B30" s="28" t="s">
        <v>110</v>
      </c>
    </row>
    <row r="37" spans="3:3">
      <c r="C37" s="8"/>
    </row>
    <row r="38" spans="3:3">
      <c r="C38" s="8"/>
    </row>
  </sheetData>
  <hyperlinks>
    <hyperlink ref="B30" location="Introduction!A1" display="Return to information tab" xr:uid="{87A9DA28-C403-43D5-990D-13A12536907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18D00-322D-4AFB-9E54-F170D18DF0FC}">
  <sheetPr>
    <tabColor rgb="FF45286F"/>
    <pageSetUpPr autoPageBreaks="0"/>
  </sheetPr>
  <dimension ref="B5:M38"/>
  <sheetViews>
    <sheetView showGridLines="0" zoomScaleNormal="100" workbookViewId="0">
      <selection activeCell="A5" sqref="A5"/>
    </sheetView>
  </sheetViews>
  <sheetFormatPr defaultRowHeight="14.5"/>
  <cols>
    <col min="1" max="1" width="2.453125" style="3" customWidth="1"/>
    <col min="2" max="2" width="19.36328125" style="3" customWidth="1"/>
    <col min="3" max="3" width="19.453125" style="3" customWidth="1"/>
    <col min="4" max="4" width="20.7265625" style="3" customWidth="1"/>
    <col min="5" max="5" width="13.453125" style="3" customWidth="1"/>
    <col min="6" max="6" width="14.7265625" style="3" customWidth="1"/>
    <col min="7" max="21" width="8.7265625" style="3"/>
    <col min="22" max="22" width="14.7265625" style="3" customWidth="1"/>
    <col min="23" max="23" width="17.1796875" style="3" customWidth="1"/>
    <col min="24" max="24" width="16" style="3" customWidth="1"/>
    <col min="25" max="16384" width="8.7265625" style="3"/>
  </cols>
  <sheetData>
    <row r="5" spans="2:2" ht="17.5">
      <c r="B5" s="16" t="s">
        <v>97</v>
      </c>
    </row>
    <row r="7" spans="2:2" ht="15">
      <c r="B7" s="5" t="s">
        <v>92</v>
      </c>
    </row>
    <row r="20" spans="2:13">
      <c r="M20" s="10"/>
    </row>
    <row r="27" spans="2:13">
      <c r="B27" s="143" t="s">
        <v>78</v>
      </c>
      <c r="C27" s="144" t="s">
        <v>71</v>
      </c>
      <c r="D27" s="144" t="s">
        <v>74</v>
      </c>
    </row>
    <row r="28" spans="2:13">
      <c r="B28" s="87" t="s">
        <v>61</v>
      </c>
      <c r="C28" s="146">
        <v>12215.996809999897</v>
      </c>
      <c r="D28" s="127">
        <v>1403</v>
      </c>
    </row>
    <row r="29" spans="2:13">
      <c r="B29" s="87" t="s">
        <v>57</v>
      </c>
      <c r="C29" s="146">
        <v>8891.7640993637251</v>
      </c>
      <c r="D29" s="127">
        <v>676</v>
      </c>
    </row>
    <row r="30" spans="2:13">
      <c r="B30" s="87" t="s">
        <v>60</v>
      </c>
      <c r="C30" s="146">
        <v>6558.0374199999997</v>
      </c>
      <c r="D30" s="127">
        <v>36</v>
      </c>
    </row>
    <row r="31" spans="2:13">
      <c r="B31" s="87" t="s">
        <v>63</v>
      </c>
      <c r="C31" s="146">
        <v>5805.7908999999818</v>
      </c>
      <c r="D31" s="127">
        <v>921</v>
      </c>
    </row>
    <row r="32" spans="2:13">
      <c r="B32" s="87" t="s">
        <v>75</v>
      </c>
      <c r="C32" s="146">
        <v>835.2141499999999</v>
      </c>
      <c r="D32" s="127">
        <v>434</v>
      </c>
    </row>
    <row r="33" spans="2:4">
      <c r="B33" s="87" t="s">
        <v>58</v>
      </c>
      <c r="C33" s="146">
        <v>723.21612000000096</v>
      </c>
      <c r="D33" s="127">
        <v>259</v>
      </c>
    </row>
    <row r="34" spans="2:4">
      <c r="B34" s="87" t="s">
        <v>62</v>
      </c>
      <c r="C34" s="146">
        <v>207.21705000000009</v>
      </c>
      <c r="D34" s="127">
        <v>174</v>
      </c>
    </row>
    <row r="35" spans="2:4">
      <c r="B35" s="87" t="s">
        <v>76</v>
      </c>
      <c r="C35" s="146">
        <v>13.680999999999999</v>
      </c>
      <c r="D35" s="127">
        <v>9</v>
      </c>
    </row>
    <row r="36" spans="2:4">
      <c r="B36" s="87" t="s">
        <v>77</v>
      </c>
      <c r="C36" s="146">
        <v>3.3529999999999998</v>
      </c>
      <c r="D36" s="127">
        <v>5</v>
      </c>
    </row>
    <row r="38" spans="2:4">
      <c r="B38" s="28" t="s">
        <v>110</v>
      </c>
    </row>
  </sheetData>
  <hyperlinks>
    <hyperlink ref="B38" location="Introduction!A1" display="Return to information tab" xr:uid="{196AF1B6-34BB-447B-BF00-64C90B1D918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E381-CB47-44CB-BDC0-4C33516E9558}">
  <sheetPr>
    <tabColor rgb="FF45286F"/>
    <pageSetUpPr autoPageBreaks="0"/>
  </sheetPr>
  <dimension ref="B5:F14"/>
  <sheetViews>
    <sheetView showGridLines="0" workbookViewId="0">
      <selection activeCell="A5" sqref="A5"/>
    </sheetView>
  </sheetViews>
  <sheetFormatPr defaultRowHeight="14.5"/>
  <cols>
    <col min="1" max="1" width="2.453125" customWidth="1"/>
    <col min="2" max="2" width="21.81640625" customWidth="1"/>
    <col min="3" max="3" width="13" customWidth="1"/>
    <col min="4" max="4" width="18.453125" customWidth="1"/>
    <col min="5" max="5" width="11" customWidth="1"/>
    <col min="6" max="6" width="11.6328125" customWidth="1"/>
  </cols>
  <sheetData>
    <row r="5" spans="2:6" ht="17.5">
      <c r="B5" s="16" t="s">
        <v>97</v>
      </c>
    </row>
    <row r="6" spans="2:6">
      <c r="B6" s="3"/>
    </row>
    <row r="7" spans="2:6" ht="15">
      <c r="B7" s="5" t="s">
        <v>133</v>
      </c>
    </row>
    <row r="8" spans="2:6">
      <c r="B8" s="34"/>
    </row>
    <row r="9" spans="2:6">
      <c r="B9" s="39"/>
    </row>
    <row r="10" spans="2:6">
      <c r="B10" s="39"/>
      <c r="C10" s="62" t="s">
        <v>63</v>
      </c>
      <c r="D10" s="61" t="s">
        <v>61</v>
      </c>
      <c r="E10" s="62" t="s">
        <v>58</v>
      </c>
      <c r="F10" s="62" t="s">
        <v>57</v>
      </c>
    </row>
    <row r="11" spans="2:6">
      <c r="B11" s="288" t="s">
        <v>198</v>
      </c>
      <c r="C11" s="231">
        <v>116.63540999999891</v>
      </c>
      <c r="D11" s="231">
        <v>3.8111700000000042</v>
      </c>
      <c r="E11" s="231">
        <v>0.91777000000000042</v>
      </c>
      <c r="F11" s="231">
        <v>0.1643</v>
      </c>
    </row>
    <row r="12" spans="2:6">
      <c r="B12" s="288" t="s">
        <v>74</v>
      </c>
      <c r="C12" s="66">
        <v>22189</v>
      </c>
      <c r="D12" s="71">
        <v>438</v>
      </c>
      <c r="E12" s="71">
        <v>51</v>
      </c>
      <c r="F12" s="71">
        <v>4</v>
      </c>
    </row>
    <row r="13" spans="2:6">
      <c r="B13" s="46"/>
      <c r="C13" s="46"/>
      <c r="D13" s="46"/>
      <c r="E13" s="46"/>
      <c r="F13" s="46"/>
    </row>
    <row r="14" spans="2:6">
      <c r="B14" s="28" t="s">
        <v>110</v>
      </c>
    </row>
  </sheetData>
  <hyperlinks>
    <hyperlink ref="B14" location="Introduction!A1" display="Return to information tab" xr:uid="{36671BFF-15ED-40FA-A946-5DA6761B91E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C7AF-4CA3-433B-9FE8-0C680C4A617A}">
  <sheetPr>
    <tabColor rgb="FFE86E1E"/>
    <pageSetUpPr autoPageBreaks="0"/>
  </sheetPr>
  <dimension ref="B1:M28"/>
  <sheetViews>
    <sheetView showGridLines="0" zoomScaleNormal="100" workbookViewId="0"/>
  </sheetViews>
  <sheetFormatPr defaultRowHeight="14.5"/>
  <cols>
    <col min="1" max="1" width="2.453125" customWidth="1"/>
    <col min="2" max="2" width="28.54296875" customWidth="1"/>
    <col min="3" max="3" width="19.453125" customWidth="1"/>
    <col min="4" max="4" width="20.7265625" customWidth="1"/>
    <col min="5" max="5" width="15.26953125" bestFit="1" customWidth="1"/>
    <col min="6" max="6" width="20.54296875" bestFit="1" customWidth="1"/>
    <col min="7" max="7" width="20.453125" bestFit="1" customWidth="1"/>
    <col min="22" max="22" width="14.7265625" customWidth="1"/>
    <col min="23" max="23" width="17.1796875" customWidth="1"/>
    <col min="24" max="24" width="16" customWidth="1"/>
  </cols>
  <sheetData>
    <row r="1" spans="2:2" s="3" customFormat="1"/>
    <row r="2" spans="2:2" s="3" customFormat="1"/>
    <row r="3" spans="2:2" s="3" customFormat="1"/>
    <row r="5" spans="2:2" s="3" customFormat="1" ht="17.5">
      <c r="B5" s="16" t="s">
        <v>93</v>
      </c>
    </row>
    <row r="6" spans="2:2" s="3" customFormat="1"/>
    <row r="7" spans="2:2" ht="15">
      <c r="B7" s="5" t="s">
        <v>643</v>
      </c>
    </row>
    <row r="20" spans="2:13">
      <c r="M20" s="10"/>
    </row>
    <row r="24" spans="2:13">
      <c r="B24" s="75"/>
      <c r="C24" s="76" t="s">
        <v>65</v>
      </c>
      <c r="D24" s="76" t="s">
        <v>66</v>
      </c>
      <c r="E24" s="76" t="s">
        <v>67</v>
      </c>
      <c r="F24" s="76" t="s">
        <v>68</v>
      </c>
      <c r="G24" s="76" t="s">
        <v>146</v>
      </c>
    </row>
    <row r="25" spans="2:13">
      <c r="B25" s="188" t="s">
        <v>69</v>
      </c>
      <c r="C25" s="189">
        <v>72.558007000000003</v>
      </c>
      <c r="D25" s="189">
        <v>22.573854000000001</v>
      </c>
      <c r="E25" s="189">
        <v>8.1402140000000003</v>
      </c>
      <c r="F25" s="189">
        <v>5.9808070000000004</v>
      </c>
      <c r="G25" s="189">
        <v>109.252882</v>
      </c>
    </row>
    <row r="26" spans="2:13">
      <c r="B26" s="188" t="s">
        <v>70</v>
      </c>
      <c r="C26" s="189">
        <v>49.86929942111454</v>
      </c>
      <c r="D26" s="189">
        <v>20.832126818860246</v>
      </c>
      <c r="E26" s="189">
        <v>5.9884148908798931</v>
      </c>
      <c r="F26" s="189">
        <v>3.6590852738091288</v>
      </c>
      <c r="G26" s="189">
        <v>80.348926404663828</v>
      </c>
    </row>
    <row r="28" spans="2:13">
      <c r="B28" s="28" t="s">
        <v>110</v>
      </c>
      <c r="C28" s="190"/>
      <c r="D28" s="190"/>
      <c r="E28" s="190"/>
      <c r="F28" s="190"/>
      <c r="G28" s="190"/>
    </row>
  </sheetData>
  <hyperlinks>
    <hyperlink ref="B28" location="Introduction!A1" display="Return to information tab" xr:uid="{A155F973-A87D-4684-81F9-853F8277BF2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9E35-6E69-445D-974F-03667B85FFA9}">
  <sheetPr>
    <tabColor rgb="FF45286F"/>
    <pageSetUpPr autoPageBreaks="0"/>
  </sheetPr>
  <dimension ref="B5:M41"/>
  <sheetViews>
    <sheetView showGridLines="0" zoomScaleNormal="100" workbookViewId="0">
      <selection activeCell="A5" sqref="A5"/>
    </sheetView>
  </sheetViews>
  <sheetFormatPr defaultRowHeight="14.5"/>
  <cols>
    <col min="1" max="1" width="2.453125" style="3" customWidth="1"/>
    <col min="2" max="2" width="17" style="3" customWidth="1"/>
    <col min="3" max="3" width="23.90625" style="3" customWidth="1"/>
    <col min="4" max="4" width="20.7265625" style="3" customWidth="1"/>
    <col min="5" max="5" width="13.453125" style="3" customWidth="1"/>
    <col min="6" max="6" width="14.7265625" style="3" customWidth="1"/>
    <col min="7" max="21" width="8.7265625" style="3"/>
    <col min="22" max="22" width="14.7265625" style="3" customWidth="1"/>
    <col min="23" max="23" width="17.1796875" style="3" customWidth="1"/>
    <col min="24" max="24" width="16" style="3" customWidth="1"/>
    <col min="25" max="16384" width="8.7265625" style="3"/>
  </cols>
  <sheetData>
    <row r="5" spans="2:2" ht="17.5">
      <c r="B5" s="16" t="s">
        <v>97</v>
      </c>
    </row>
    <row r="7" spans="2:2" ht="15">
      <c r="B7" s="5" t="s">
        <v>89</v>
      </c>
    </row>
    <row r="20" spans="13:13">
      <c r="M20" s="10"/>
    </row>
    <row r="28" spans="13:13" ht="24.65" customHeight="1"/>
    <row r="34" spans="2:4" ht="17.5" customHeight="1">
      <c r="B34" s="149" t="s">
        <v>79</v>
      </c>
      <c r="C34" s="152" t="s">
        <v>80</v>
      </c>
      <c r="D34" s="152" t="s">
        <v>81</v>
      </c>
    </row>
    <row r="35" spans="2:4">
      <c r="B35" s="148" t="s">
        <v>65</v>
      </c>
      <c r="C35" s="150">
        <v>-47.386755999999899</v>
      </c>
      <c r="D35" s="118">
        <v>-8</v>
      </c>
    </row>
    <row r="36" spans="2:4">
      <c r="B36" s="148" t="s">
        <v>66</v>
      </c>
      <c r="C36" s="150">
        <v>-1.0561125000003813</v>
      </c>
      <c r="D36" s="118">
        <v>1</v>
      </c>
    </row>
    <row r="37" spans="2:4">
      <c r="B37" s="148" t="s">
        <v>67</v>
      </c>
      <c r="C37" s="150">
        <v>0.91530000000011569</v>
      </c>
      <c r="D37" s="118">
        <v>1</v>
      </c>
    </row>
    <row r="38" spans="2:4">
      <c r="B38" s="148" t="s">
        <v>68</v>
      </c>
      <c r="C38" s="150">
        <v>4.3206558208771639</v>
      </c>
      <c r="D38" s="118">
        <v>23</v>
      </c>
    </row>
    <row r="39" spans="2:4" ht="17.5" customHeight="1">
      <c r="B39" s="147" t="s">
        <v>8</v>
      </c>
      <c r="C39" s="151">
        <f>SUM(C35:C38)</f>
        <v>-43.206912679123</v>
      </c>
      <c r="D39" s="106">
        <f>SUM(D35:D38)</f>
        <v>17</v>
      </c>
    </row>
    <row r="41" spans="2:4">
      <c r="B41" s="28" t="s">
        <v>110</v>
      </c>
    </row>
  </sheetData>
  <hyperlinks>
    <hyperlink ref="B41" location="Introduction!A1" display="Return to information tab" xr:uid="{A6BA0643-B4AB-4A5D-8443-E63B26BD8628}"/>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CB0C-F0D4-436B-9F9A-9554E392FC77}">
  <sheetPr>
    <tabColor rgb="FF45286F"/>
    <pageSetUpPr autoPageBreaks="0"/>
  </sheetPr>
  <dimension ref="B5:M42"/>
  <sheetViews>
    <sheetView showGridLines="0" zoomScaleNormal="100" workbookViewId="0">
      <selection activeCell="A5" sqref="A5"/>
    </sheetView>
  </sheetViews>
  <sheetFormatPr defaultRowHeight="14.5"/>
  <cols>
    <col min="1" max="1" width="2.453125" style="3" customWidth="1"/>
    <col min="2" max="2" width="17" style="3" customWidth="1"/>
    <col min="3" max="3" width="25.54296875" style="3" customWidth="1"/>
    <col min="4" max="4" width="20.7265625" style="3" customWidth="1"/>
    <col min="5" max="5" width="13.453125" style="3" customWidth="1"/>
    <col min="6" max="6" width="14.7265625" style="3" customWidth="1"/>
    <col min="7" max="21" width="8.7265625" style="3"/>
    <col min="22" max="22" width="14.7265625" style="3" customWidth="1"/>
    <col min="23" max="23" width="17.1796875" style="3" customWidth="1"/>
    <col min="24" max="24" width="16" style="3" customWidth="1"/>
    <col min="25" max="16384" width="8.7265625" style="3"/>
  </cols>
  <sheetData>
    <row r="5" spans="2:2" ht="17.5">
      <c r="B5" s="16" t="s">
        <v>97</v>
      </c>
    </row>
    <row r="7" spans="2:2" ht="15">
      <c r="B7" s="5" t="s">
        <v>90</v>
      </c>
    </row>
    <row r="20" spans="2:13">
      <c r="M20" s="10"/>
    </row>
    <row r="28" spans="2:13" ht="24.65" customHeight="1"/>
    <row r="31" spans="2:13">
      <c r="B31" s="149" t="s">
        <v>82</v>
      </c>
      <c r="C31" s="152" t="s">
        <v>80</v>
      </c>
      <c r="D31" s="152" t="s">
        <v>81</v>
      </c>
    </row>
    <row r="32" spans="2:13">
      <c r="B32" s="148" t="s">
        <v>57</v>
      </c>
      <c r="C32" s="150">
        <v>-33.74854267894807</v>
      </c>
      <c r="D32" s="118">
        <v>12</v>
      </c>
    </row>
    <row r="33" spans="2:5">
      <c r="B33" s="148" t="s">
        <v>58</v>
      </c>
      <c r="C33" s="150">
        <v>-0.76425000000006094</v>
      </c>
      <c r="D33" s="118">
        <v>-2</v>
      </c>
    </row>
    <row r="34" spans="2:5">
      <c r="B34" s="148" t="s">
        <v>75</v>
      </c>
      <c r="C34" s="150">
        <v>-7.307999999999879</v>
      </c>
      <c r="D34" s="118">
        <v>-7</v>
      </c>
    </row>
    <row r="35" spans="2:5">
      <c r="B35" s="148" t="s">
        <v>60</v>
      </c>
      <c r="C35" s="150">
        <v>-3.8000000000001819</v>
      </c>
      <c r="D35" s="118">
        <v>-2</v>
      </c>
    </row>
    <row r="36" spans="2:5">
      <c r="B36" s="148" t="s">
        <v>61</v>
      </c>
      <c r="C36" s="150">
        <v>2.6240000000016153</v>
      </c>
      <c r="D36" s="118">
        <v>9</v>
      </c>
    </row>
    <row r="37" spans="2:5">
      <c r="B37" s="148" t="s">
        <v>62</v>
      </c>
      <c r="C37" s="150">
        <v>-0.44999999999998863</v>
      </c>
      <c r="D37" s="118">
        <v>-1</v>
      </c>
    </row>
    <row r="38" spans="2:5">
      <c r="B38" s="148" t="s">
        <v>63</v>
      </c>
      <c r="C38" s="150">
        <v>0.23988000000008469</v>
      </c>
      <c r="D38" s="118">
        <v>8</v>
      </c>
    </row>
    <row r="39" spans="2:5">
      <c r="B39" s="147" t="s">
        <v>8</v>
      </c>
      <c r="C39" s="151">
        <f>SUM(C32:C38)</f>
        <v>-43.20691267894648</v>
      </c>
      <c r="D39" s="106">
        <f>SUM(D32:D38)</f>
        <v>17</v>
      </c>
      <c r="E39" s="43"/>
    </row>
    <row r="40" spans="2:5">
      <c r="B40" s="27"/>
      <c r="C40" s="27"/>
      <c r="D40" s="27"/>
    </row>
    <row r="41" spans="2:5">
      <c r="B41" s="28" t="s">
        <v>110</v>
      </c>
    </row>
    <row r="42" spans="2:5" ht="17" customHeight="1"/>
  </sheetData>
  <hyperlinks>
    <hyperlink ref="B41" location="Introduction!A1" display="Return to information tab" xr:uid="{939859F8-5BFB-4B2B-B415-EF2537BB9E9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65D6-98E1-42DB-8361-02D402495E74}">
  <sheetPr>
    <tabColor rgb="FFA1ABB2"/>
    <pageSetUpPr autoPageBreaks="0"/>
  </sheetPr>
  <dimension ref="B5:E12"/>
  <sheetViews>
    <sheetView showGridLines="0" workbookViewId="0">
      <selection activeCell="A5" sqref="A5"/>
    </sheetView>
  </sheetViews>
  <sheetFormatPr defaultRowHeight="14.5"/>
  <cols>
    <col min="1" max="1" width="2.453125" customWidth="1"/>
    <col min="2" max="2" width="16.36328125" customWidth="1"/>
    <col min="3" max="3" width="16" customWidth="1"/>
    <col min="4" max="4" width="22.08984375" customWidth="1"/>
    <col min="5" max="5" width="17.453125" customWidth="1"/>
  </cols>
  <sheetData>
    <row r="5" spans="2:5" ht="17.5">
      <c r="B5" s="16" t="s">
        <v>199</v>
      </c>
    </row>
    <row r="6" spans="2:5">
      <c r="B6" s="3"/>
    </row>
    <row r="7" spans="2:5" ht="15">
      <c r="B7" s="5" t="s">
        <v>134</v>
      </c>
    </row>
    <row r="9" spans="2:5" ht="35.5" customHeight="1">
      <c r="B9" s="107" t="s">
        <v>9</v>
      </c>
      <c r="C9" s="62" t="s">
        <v>200</v>
      </c>
      <c r="D9" s="107" t="s">
        <v>201</v>
      </c>
      <c r="E9" s="62" t="s">
        <v>236</v>
      </c>
    </row>
    <row r="10" spans="2:5" ht="45.5" customHeight="1">
      <c r="B10" s="63" t="s">
        <v>33</v>
      </c>
      <c r="C10" s="63">
        <v>574</v>
      </c>
      <c r="D10" s="138" t="s">
        <v>202</v>
      </c>
      <c r="E10" s="153">
        <v>0.97399999999999998</v>
      </c>
    </row>
    <row r="11" spans="2:5">
      <c r="B11" s="29"/>
    </row>
    <row r="12" spans="2:5">
      <c r="B12" s="28" t="s">
        <v>110</v>
      </c>
    </row>
  </sheetData>
  <hyperlinks>
    <hyperlink ref="B12" location="Introduction!A1" display="Return to information tab" xr:uid="{CEB81B07-8DC6-4DF7-9F9B-D096A2AD390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D073-50E5-4702-8D3B-8768BB28775C}">
  <sheetPr>
    <tabColor rgb="FFA1ABB2"/>
    <pageSetUpPr autoPageBreaks="0"/>
  </sheetPr>
  <dimension ref="B5:D15"/>
  <sheetViews>
    <sheetView showGridLines="0" workbookViewId="0">
      <selection activeCell="B15" sqref="B15"/>
    </sheetView>
  </sheetViews>
  <sheetFormatPr defaultRowHeight="14.5"/>
  <cols>
    <col min="1" max="1" width="2.453125" customWidth="1"/>
    <col min="2" max="2" width="15.08984375" customWidth="1"/>
    <col min="3" max="3" width="45.90625" customWidth="1"/>
    <col min="4" max="4" width="18.54296875" customWidth="1"/>
  </cols>
  <sheetData>
    <row r="5" spans="2:4" ht="17.5">
      <c r="B5" s="16" t="s">
        <v>199</v>
      </c>
    </row>
    <row r="6" spans="2:4">
      <c r="B6" s="3"/>
    </row>
    <row r="7" spans="2:4" ht="15">
      <c r="B7" s="5" t="s">
        <v>237</v>
      </c>
    </row>
    <row r="9" spans="2:4" ht="30" customHeight="1">
      <c r="B9" s="60" t="s">
        <v>203</v>
      </c>
      <c r="C9" s="107" t="s">
        <v>201</v>
      </c>
      <c r="D9" s="62" t="s">
        <v>204</v>
      </c>
    </row>
    <row r="10" spans="2:4" ht="27">
      <c r="B10" s="63" t="s">
        <v>33</v>
      </c>
      <c r="C10" s="138" t="s">
        <v>691</v>
      </c>
      <c r="D10" s="153">
        <v>0.96299999999999997</v>
      </c>
    </row>
    <row r="12" spans="2:4">
      <c r="B12" s="156" t="s">
        <v>666</v>
      </c>
    </row>
    <row r="15" spans="2:4">
      <c r="B15" s="28" t="s">
        <v>110</v>
      </c>
    </row>
  </sheetData>
  <hyperlinks>
    <hyperlink ref="B15" location="Introduction!A1" display="Return to information tab" xr:uid="{BF453CED-4447-46F8-B7B6-02157A11C3D1}"/>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79533-1604-413B-AF44-E2FDD58AE089}">
  <sheetPr>
    <tabColor rgb="FFA1ABB2"/>
    <pageSetUpPr autoPageBreaks="0"/>
  </sheetPr>
  <dimension ref="B5:F15"/>
  <sheetViews>
    <sheetView showGridLines="0" workbookViewId="0">
      <selection activeCell="A5" sqref="A5"/>
    </sheetView>
  </sheetViews>
  <sheetFormatPr defaultRowHeight="14.5"/>
  <cols>
    <col min="1" max="1" width="2.453125" customWidth="1"/>
    <col min="2" max="2" width="12.453125" customWidth="1"/>
    <col min="3" max="3" width="26.453125" customWidth="1"/>
    <col min="4" max="4" width="13.453125" customWidth="1"/>
    <col min="5" max="5" width="13.90625" customWidth="1"/>
    <col min="6" max="6" width="15.26953125" customWidth="1"/>
  </cols>
  <sheetData>
    <row r="5" spans="2:6" ht="17.5">
      <c r="B5" s="16" t="s">
        <v>199</v>
      </c>
    </row>
    <row r="6" spans="2:6">
      <c r="B6" s="3"/>
    </row>
    <row r="7" spans="2:6" ht="15">
      <c r="B7" s="5" t="s">
        <v>238</v>
      </c>
    </row>
    <row r="9" spans="2:6" ht="27">
      <c r="B9" s="107" t="s">
        <v>205</v>
      </c>
      <c r="C9" s="107" t="s">
        <v>201</v>
      </c>
      <c r="D9" s="62" t="s">
        <v>206</v>
      </c>
      <c r="E9" s="62" t="s">
        <v>465</v>
      </c>
      <c r="F9" s="62" t="s">
        <v>207</v>
      </c>
    </row>
    <row r="10" spans="2:6" ht="40.5">
      <c r="B10" s="138" t="s">
        <v>208</v>
      </c>
      <c r="C10" s="138" t="s">
        <v>240</v>
      </c>
      <c r="D10" s="71">
        <v>514</v>
      </c>
      <c r="E10" s="71">
        <v>499</v>
      </c>
      <c r="F10" s="154">
        <f>E10/D10</f>
        <v>0.97081712062256809</v>
      </c>
    </row>
    <row r="11" spans="2:6" ht="40.5">
      <c r="B11" s="138" t="s">
        <v>209</v>
      </c>
      <c r="C11" s="138" t="s">
        <v>210</v>
      </c>
      <c r="D11" s="66">
        <v>1849</v>
      </c>
      <c r="E11" s="66">
        <v>1808</v>
      </c>
      <c r="F11" s="154">
        <f>E11/D11</f>
        <v>0.97782585181179016</v>
      </c>
    </row>
    <row r="13" spans="2:6">
      <c r="B13" s="155" t="s">
        <v>239</v>
      </c>
    </row>
    <row r="15" spans="2:6">
      <c r="B15" s="28" t="s">
        <v>110</v>
      </c>
    </row>
  </sheetData>
  <hyperlinks>
    <hyperlink ref="B15" location="Introduction!A1" display="Return to information tab" xr:uid="{536CE1D6-A9E5-4243-B7E9-3B4148354F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33DC-E7F5-4C4B-A42D-CD5C3B680152}">
  <sheetPr>
    <tabColor rgb="FF9E712A"/>
    <pageSetUpPr autoPageBreaks="0"/>
  </sheetPr>
  <dimension ref="B5:H141"/>
  <sheetViews>
    <sheetView showGridLines="0" topLeftCell="A124" workbookViewId="0">
      <selection activeCell="B140" sqref="B140"/>
    </sheetView>
  </sheetViews>
  <sheetFormatPr defaultRowHeight="14.5"/>
  <cols>
    <col min="1" max="1" width="2.453125" customWidth="1"/>
    <col min="2" max="2" width="41.1796875" customWidth="1"/>
    <col min="3" max="3" width="19.7265625" customWidth="1"/>
    <col min="4" max="4" width="26.453125" customWidth="1"/>
    <col min="5" max="5" width="26.54296875" customWidth="1"/>
    <col min="6" max="6" width="25.7265625" customWidth="1"/>
    <col min="12" max="12" width="20.36328125" customWidth="1"/>
  </cols>
  <sheetData>
    <row r="5" spans="2:6" ht="17.5">
      <c r="B5" s="16" t="s">
        <v>400</v>
      </c>
    </row>
    <row r="6" spans="2:6">
      <c r="B6" s="3"/>
    </row>
    <row r="7" spans="2:6" ht="15">
      <c r="B7" s="5" t="s">
        <v>241</v>
      </c>
    </row>
    <row r="9" spans="2:6" ht="20" customHeight="1">
      <c r="B9" s="60" t="s">
        <v>242</v>
      </c>
      <c r="C9" s="61" t="s">
        <v>185</v>
      </c>
      <c r="D9" s="61" t="s">
        <v>243</v>
      </c>
      <c r="E9" s="61" t="s">
        <v>244</v>
      </c>
      <c r="F9" s="61" t="s">
        <v>245</v>
      </c>
    </row>
    <row r="10" spans="2:6">
      <c r="B10" s="158" t="s">
        <v>246</v>
      </c>
      <c r="C10" s="159">
        <v>13439</v>
      </c>
      <c r="D10" s="159">
        <v>13439</v>
      </c>
      <c r="E10" s="161">
        <v>0</v>
      </c>
      <c r="F10" s="232">
        <v>59475</v>
      </c>
    </row>
    <row r="11" spans="2:6">
      <c r="B11" s="158" t="s">
        <v>247</v>
      </c>
      <c r="C11" s="159">
        <v>9827</v>
      </c>
      <c r="D11" s="160">
        <v>0</v>
      </c>
      <c r="E11" s="161">
        <v>491841.35</v>
      </c>
      <c r="F11" s="232">
        <v>0</v>
      </c>
    </row>
    <row r="12" spans="2:6">
      <c r="B12" s="158" t="s">
        <v>248</v>
      </c>
      <c r="C12" s="159">
        <v>76832</v>
      </c>
      <c r="D12" s="159">
        <v>5099</v>
      </c>
      <c r="E12" s="161">
        <v>0</v>
      </c>
      <c r="F12" s="232">
        <v>19738</v>
      </c>
    </row>
    <row r="13" spans="2:6">
      <c r="B13" s="158" t="s">
        <v>249</v>
      </c>
      <c r="C13" s="159">
        <v>1120213</v>
      </c>
      <c r="D13" s="160">
        <v>0</v>
      </c>
      <c r="E13" s="161">
        <v>0</v>
      </c>
      <c r="F13" s="232">
        <v>0</v>
      </c>
    </row>
    <row r="14" spans="2:6">
      <c r="B14" s="158" t="s">
        <v>250</v>
      </c>
      <c r="C14" s="159">
        <v>340799</v>
      </c>
      <c r="D14" s="159">
        <v>340799</v>
      </c>
      <c r="E14" s="161">
        <v>0</v>
      </c>
      <c r="F14" s="232">
        <v>1508310</v>
      </c>
    </row>
    <row r="15" spans="2:6">
      <c r="B15" s="158" t="s">
        <v>251</v>
      </c>
      <c r="C15" s="159">
        <v>139339</v>
      </c>
      <c r="D15" s="159">
        <v>139339</v>
      </c>
      <c r="E15" s="161">
        <v>0</v>
      </c>
      <c r="F15" s="232">
        <v>616685</v>
      </c>
    </row>
    <row r="16" spans="2:6">
      <c r="B16" s="158" t="s">
        <v>252</v>
      </c>
      <c r="C16" s="159">
        <v>10906</v>
      </c>
      <c r="D16" s="160">
        <v>0</v>
      </c>
      <c r="E16" s="161">
        <v>545845.30000000005</v>
      </c>
      <c r="F16" s="232">
        <v>0</v>
      </c>
    </row>
    <row r="17" spans="2:6">
      <c r="B17" s="158" t="s">
        <v>253</v>
      </c>
      <c r="C17" s="159">
        <v>62389</v>
      </c>
      <c r="D17" s="160">
        <v>0</v>
      </c>
      <c r="E17" s="161">
        <v>3122569.45</v>
      </c>
      <c r="F17" s="232">
        <v>0</v>
      </c>
    </row>
    <row r="18" spans="2:6">
      <c r="B18" s="158" t="s">
        <v>254</v>
      </c>
      <c r="C18" s="159">
        <v>12991029</v>
      </c>
      <c r="D18" s="159">
        <v>12991029</v>
      </c>
      <c r="E18" s="161">
        <v>0</v>
      </c>
      <c r="F18" s="232">
        <v>57495877</v>
      </c>
    </row>
    <row r="19" spans="2:6">
      <c r="B19" s="158" t="s">
        <v>255</v>
      </c>
      <c r="C19" s="159">
        <v>406841</v>
      </c>
      <c r="D19" s="159">
        <v>300000</v>
      </c>
      <c r="E19" s="161">
        <v>5347392.05</v>
      </c>
      <c r="F19" s="232">
        <v>1327742</v>
      </c>
    </row>
    <row r="20" spans="2:6">
      <c r="B20" s="158" t="s">
        <v>256</v>
      </c>
      <c r="C20" s="159">
        <v>810345</v>
      </c>
      <c r="D20" s="159">
        <v>807475</v>
      </c>
      <c r="E20" s="161">
        <v>143643.5</v>
      </c>
      <c r="F20" s="232">
        <v>3573731</v>
      </c>
    </row>
    <row r="21" spans="2:6">
      <c r="B21" s="158" t="s">
        <v>257</v>
      </c>
      <c r="C21" s="159">
        <v>60393</v>
      </c>
      <c r="D21" s="159">
        <v>60393</v>
      </c>
      <c r="E21" s="161">
        <v>0</v>
      </c>
      <c r="F21" s="232">
        <v>267285</v>
      </c>
    </row>
    <row r="22" spans="2:6">
      <c r="B22" s="158" t="s">
        <v>258</v>
      </c>
      <c r="C22" s="159">
        <v>3620719</v>
      </c>
      <c r="D22" s="159">
        <v>2341132</v>
      </c>
      <c r="E22" s="161">
        <v>64043329.350000001</v>
      </c>
      <c r="F22" s="232">
        <v>10361413</v>
      </c>
    </row>
    <row r="23" spans="2:6">
      <c r="B23" s="158" t="s">
        <v>259</v>
      </c>
      <c r="C23" s="159">
        <v>185394</v>
      </c>
      <c r="D23" s="160">
        <v>0</v>
      </c>
      <c r="E23" s="161">
        <v>9278970</v>
      </c>
      <c r="F23" s="232">
        <v>0</v>
      </c>
    </row>
    <row r="24" spans="2:6">
      <c r="B24" s="158" t="s">
        <v>260</v>
      </c>
      <c r="C24" s="159">
        <v>21262</v>
      </c>
      <c r="D24" s="160">
        <v>0</v>
      </c>
      <c r="E24" s="161">
        <v>1070874.93</v>
      </c>
      <c r="F24" s="232">
        <v>0</v>
      </c>
    </row>
    <row r="25" spans="2:6">
      <c r="B25" s="158" t="s">
        <v>261</v>
      </c>
      <c r="C25" s="159">
        <v>4616</v>
      </c>
      <c r="D25" s="160">
        <v>0</v>
      </c>
      <c r="E25" s="161">
        <v>231030.8</v>
      </c>
      <c r="F25" s="232">
        <v>0</v>
      </c>
    </row>
    <row r="26" spans="2:6">
      <c r="B26" s="158" t="s">
        <v>173</v>
      </c>
      <c r="C26" s="159">
        <v>17646</v>
      </c>
      <c r="D26" s="160">
        <v>0</v>
      </c>
      <c r="E26" s="161">
        <v>0</v>
      </c>
      <c r="F26" s="232">
        <v>0</v>
      </c>
    </row>
    <row r="27" spans="2:6">
      <c r="B27" s="158" t="s">
        <v>262</v>
      </c>
      <c r="C27" s="159">
        <v>1764</v>
      </c>
      <c r="D27" s="160">
        <v>0</v>
      </c>
      <c r="E27" s="161">
        <v>88288.2</v>
      </c>
      <c r="F27" s="232">
        <v>0</v>
      </c>
    </row>
    <row r="28" spans="2:6">
      <c r="B28" s="158" t="s">
        <v>263</v>
      </c>
      <c r="C28" s="160">
        <v>255</v>
      </c>
      <c r="D28" s="160">
        <v>0</v>
      </c>
      <c r="E28" s="161">
        <v>12762.75</v>
      </c>
      <c r="F28" s="232">
        <v>0</v>
      </c>
    </row>
    <row r="29" spans="2:6">
      <c r="B29" s="158" t="s">
        <v>264</v>
      </c>
      <c r="C29" s="159">
        <v>209965</v>
      </c>
      <c r="D29" s="159">
        <v>209965</v>
      </c>
      <c r="E29" s="161">
        <v>0</v>
      </c>
      <c r="F29" s="232">
        <v>929263</v>
      </c>
    </row>
    <row r="30" spans="2:6">
      <c r="B30" s="158" t="s">
        <v>265</v>
      </c>
      <c r="C30" s="159">
        <v>40215</v>
      </c>
      <c r="D30" s="160">
        <v>0</v>
      </c>
      <c r="E30" s="161">
        <v>2012760.75</v>
      </c>
      <c r="F30" s="232">
        <v>0</v>
      </c>
    </row>
    <row r="31" spans="2:6">
      <c r="B31" s="158" t="s">
        <v>266</v>
      </c>
      <c r="C31" s="159">
        <v>104273</v>
      </c>
      <c r="D31" s="160">
        <v>0</v>
      </c>
      <c r="E31" s="161">
        <v>0</v>
      </c>
      <c r="F31" s="232">
        <v>0</v>
      </c>
    </row>
    <row r="32" spans="2:6">
      <c r="B32" s="158" t="s">
        <v>267</v>
      </c>
      <c r="C32" s="159">
        <v>7613</v>
      </c>
      <c r="D32" s="160">
        <v>0</v>
      </c>
      <c r="E32" s="161">
        <v>0</v>
      </c>
      <c r="F32" s="232">
        <v>0</v>
      </c>
    </row>
    <row r="33" spans="2:6">
      <c r="B33" s="158" t="s">
        <v>268</v>
      </c>
      <c r="C33" s="160">
        <v>27</v>
      </c>
      <c r="D33" s="160">
        <v>0</v>
      </c>
      <c r="E33" s="161">
        <v>1351.35</v>
      </c>
      <c r="F33" s="232">
        <v>0</v>
      </c>
    </row>
    <row r="34" spans="2:6">
      <c r="B34" s="158" t="s">
        <v>269</v>
      </c>
      <c r="C34" s="159">
        <v>265504</v>
      </c>
      <c r="D34" s="159">
        <v>265504</v>
      </c>
      <c r="E34" s="161">
        <v>0</v>
      </c>
      <c r="F34" s="232">
        <v>1175068</v>
      </c>
    </row>
    <row r="35" spans="2:6">
      <c r="B35" s="158" t="s">
        <v>270</v>
      </c>
      <c r="C35" s="159">
        <v>6992747</v>
      </c>
      <c r="D35" s="159">
        <v>6992747</v>
      </c>
      <c r="E35" s="161">
        <v>0</v>
      </c>
      <c r="F35" s="232">
        <v>30948596</v>
      </c>
    </row>
    <row r="36" spans="2:6">
      <c r="B36" s="158" t="s">
        <v>271</v>
      </c>
      <c r="C36" s="159">
        <v>927339</v>
      </c>
      <c r="D36" s="159">
        <v>927339</v>
      </c>
      <c r="E36" s="161">
        <v>0</v>
      </c>
      <c r="F36" s="232">
        <v>4104228</v>
      </c>
    </row>
    <row r="37" spans="2:6">
      <c r="B37" s="158" t="s">
        <v>272</v>
      </c>
      <c r="C37" s="159">
        <v>4535172</v>
      </c>
      <c r="D37" s="159">
        <v>4535172</v>
      </c>
      <c r="E37" s="161">
        <v>0</v>
      </c>
      <c r="F37" s="232">
        <v>20071826</v>
      </c>
    </row>
    <row r="38" spans="2:6">
      <c r="B38" s="158" t="s">
        <v>273</v>
      </c>
      <c r="C38" s="159">
        <v>26462</v>
      </c>
      <c r="D38" s="159">
        <v>26462</v>
      </c>
      <c r="E38" s="161">
        <v>0</v>
      </c>
      <c r="F38" s="232">
        <v>117113</v>
      </c>
    </row>
    <row r="39" spans="2:6">
      <c r="B39" s="158" t="s">
        <v>274</v>
      </c>
      <c r="C39" s="159">
        <v>525577</v>
      </c>
      <c r="D39" s="159">
        <v>285258</v>
      </c>
      <c r="E39" s="161">
        <v>12027965.949999999</v>
      </c>
      <c r="F39" s="232">
        <v>1262496</v>
      </c>
    </row>
    <row r="40" spans="2:6">
      <c r="B40" s="158" t="s">
        <v>275</v>
      </c>
      <c r="C40" s="159">
        <v>18987437</v>
      </c>
      <c r="D40" s="159">
        <v>18352596</v>
      </c>
      <c r="E40" s="161">
        <v>31773792.050000001</v>
      </c>
      <c r="F40" s="232">
        <v>81225176</v>
      </c>
    </row>
    <row r="41" spans="2:6">
      <c r="B41" s="158" t="s">
        <v>276</v>
      </c>
      <c r="C41" s="159">
        <v>31451</v>
      </c>
      <c r="D41" s="160">
        <v>0</v>
      </c>
      <c r="E41" s="161">
        <v>1574122.55</v>
      </c>
      <c r="F41" s="232">
        <v>0</v>
      </c>
    </row>
    <row r="42" spans="2:6">
      <c r="B42" s="158" t="s">
        <v>277</v>
      </c>
      <c r="C42" s="159">
        <v>5806</v>
      </c>
      <c r="D42" s="160">
        <v>0</v>
      </c>
      <c r="E42" s="161">
        <v>0</v>
      </c>
      <c r="F42" s="232">
        <v>0</v>
      </c>
    </row>
    <row r="43" spans="2:6">
      <c r="B43" s="158" t="s">
        <v>278</v>
      </c>
      <c r="C43" s="160">
        <v>8</v>
      </c>
      <c r="D43" s="160">
        <v>0</v>
      </c>
      <c r="E43" s="161">
        <v>0</v>
      </c>
      <c r="F43" s="232">
        <v>0</v>
      </c>
    </row>
    <row r="44" spans="2:6">
      <c r="B44" s="158" t="s">
        <v>279</v>
      </c>
      <c r="C44" s="159">
        <v>328770</v>
      </c>
      <c r="D44" s="159">
        <v>328770</v>
      </c>
      <c r="E44" s="161">
        <v>0</v>
      </c>
      <c r="F44" s="232">
        <v>1455071</v>
      </c>
    </row>
    <row r="45" spans="2:6">
      <c r="B45" s="158" t="s">
        <v>280</v>
      </c>
      <c r="C45" s="159">
        <v>1036338</v>
      </c>
      <c r="D45" s="159">
        <v>1036338</v>
      </c>
      <c r="E45" s="161">
        <v>0</v>
      </c>
      <c r="F45" s="232">
        <v>4586636</v>
      </c>
    </row>
    <row r="46" spans="2:6">
      <c r="B46" s="158" t="s">
        <v>281</v>
      </c>
      <c r="C46" s="159">
        <v>14141</v>
      </c>
      <c r="D46" s="160">
        <v>241</v>
      </c>
      <c r="E46" s="161">
        <v>695695</v>
      </c>
      <c r="F46" s="232">
        <v>1063</v>
      </c>
    </row>
    <row r="47" spans="2:6">
      <c r="B47" s="158" t="s">
        <v>282</v>
      </c>
      <c r="C47" s="159">
        <v>214293</v>
      </c>
      <c r="D47" s="159">
        <v>214293</v>
      </c>
      <c r="E47" s="161">
        <v>0</v>
      </c>
      <c r="F47" s="232">
        <v>948418</v>
      </c>
    </row>
    <row r="48" spans="2:6">
      <c r="B48" s="158" t="s">
        <v>283</v>
      </c>
      <c r="C48" s="159">
        <v>119218</v>
      </c>
      <c r="D48" s="159">
        <v>119218</v>
      </c>
      <c r="E48" s="161">
        <v>0</v>
      </c>
      <c r="F48" s="232">
        <v>527633</v>
      </c>
    </row>
    <row r="49" spans="2:6">
      <c r="B49" s="158" t="s">
        <v>284</v>
      </c>
      <c r="C49" s="159">
        <v>2789460</v>
      </c>
      <c r="D49" s="159">
        <v>2789460</v>
      </c>
      <c r="E49" s="161">
        <v>0</v>
      </c>
      <c r="F49" s="232">
        <v>12345629</v>
      </c>
    </row>
    <row r="50" spans="2:6">
      <c r="B50" s="158" t="s">
        <v>285</v>
      </c>
      <c r="C50" s="159">
        <v>18885</v>
      </c>
      <c r="D50" s="160">
        <v>0</v>
      </c>
      <c r="E50" s="161">
        <v>0</v>
      </c>
      <c r="F50" s="232">
        <v>0</v>
      </c>
    </row>
    <row r="51" spans="2:6">
      <c r="B51" s="158" t="s">
        <v>286</v>
      </c>
      <c r="C51" s="159">
        <v>18103</v>
      </c>
      <c r="D51" s="160">
        <v>0</v>
      </c>
      <c r="E51" s="161">
        <v>906055.15</v>
      </c>
      <c r="F51" s="232">
        <v>0</v>
      </c>
    </row>
    <row r="52" spans="2:6">
      <c r="B52" s="158" t="s">
        <v>287</v>
      </c>
      <c r="C52" s="159">
        <v>178495</v>
      </c>
      <c r="D52" s="159">
        <v>178495</v>
      </c>
      <c r="E52" s="161">
        <v>0</v>
      </c>
      <c r="F52" s="232">
        <v>789983</v>
      </c>
    </row>
    <row r="53" spans="2:6">
      <c r="B53" s="158" t="s">
        <v>288</v>
      </c>
      <c r="C53" s="159">
        <v>2421</v>
      </c>
      <c r="D53" s="160">
        <v>0</v>
      </c>
      <c r="E53" s="161">
        <v>122154.18</v>
      </c>
      <c r="F53" s="232">
        <v>0</v>
      </c>
    </row>
    <row r="54" spans="2:6">
      <c r="B54" s="158" t="s">
        <v>289</v>
      </c>
      <c r="C54" s="160">
        <v>53</v>
      </c>
      <c r="D54" s="160">
        <v>53</v>
      </c>
      <c r="E54" s="161">
        <v>0</v>
      </c>
      <c r="F54" s="232">
        <v>232</v>
      </c>
    </row>
    <row r="55" spans="2:6">
      <c r="B55" s="158" t="s">
        <v>290</v>
      </c>
      <c r="C55" s="159">
        <v>53208</v>
      </c>
      <c r="D55" s="159">
        <v>6694</v>
      </c>
      <c r="E55" s="161">
        <v>2333614.69</v>
      </c>
      <c r="F55" s="232">
        <v>29624</v>
      </c>
    </row>
    <row r="56" spans="2:6">
      <c r="B56" s="158" t="s">
        <v>291</v>
      </c>
      <c r="C56" s="159">
        <v>1060</v>
      </c>
      <c r="D56" s="160">
        <v>0</v>
      </c>
      <c r="E56" s="161">
        <v>53058.3</v>
      </c>
      <c r="F56" s="232">
        <v>0</v>
      </c>
    </row>
    <row r="57" spans="2:6">
      <c r="B57" s="158" t="s">
        <v>292</v>
      </c>
      <c r="C57" s="159">
        <v>2615</v>
      </c>
      <c r="D57" s="160">
        <v>0</v>
      </c>
      <c r="E57" s="161">
        <v>131063.62</v>
      </c>
      <c r="F57" s="232">
        <v>0</v>
      </c>
    </row>
    <row r="58" spans="2:6">
      <c r="B58" s="158" t="s">
        <v>293</v>
      </c>
      <c r="C58" s="160">
        <v>2</v>
      </c>
      <c r="D58" s="160">
        <v>0</v>
      </c>
      <c r="E58" s="161">
        <v>100.39</v>
      </c>
      <c r="F58" s="232">
        <v>0</v>
      </c>
    </row>
    <row r="59" spans="2:6">
      <c r="B59" s="158" t="s">
        <v>294</v>
      </c>
      <c r="C59" s="159">
        <v>210268</v>
      </c>
      <c r="D59" s="160">
        <v>0</v>
      </c>
      <c r="E59" s="161">
        <v>10538199.16</v>
      </c>
      <c r="F59" s="232">
        <v>0</v>
      </c>
    </row>
    <row r="60" spans="2:6">
      <c r="B60" s="158" t="s">
        <v>295</v>
      </c>
      <c r="C60" s="159">
        <v>61177</v>
      </c>
      <c r="D60" s="160">
        <v>0</v>
      </c>
      <c r="E60" s="161">
        <v>0</v>
      </c>
      <c r="F60" s="232">
        <v>0</v>
      </c>
    </row>
    <row r="61" spans="2:6">
      <c r="B61" s="158" t="s">
        <v>296</v>
      </c>
      <c r="C61" s="159">
        <v>196634</v>
      </c>
      <c r="D61" s="159">
        <v>196634</v>
      </c>
      <c r="E61" s="161">
        <v>0</v>
      </c>
      <c r="F61" s="232">
        <v>870263</v>
      </c>
    </row>
    <row r="62" spans="2:6">
      <c r="B62" s="158" t="s">
        <v>297</v>
      </c>
      <c r="C62" s="159">
        <v>1125</v>
      </c>
      <c r="D62" s="160">
        <v>0</v>
      </c>
      <c r="E62" s="161">
        <v>0</v>
      </c>
      <c r="F62" s="232">
        <v>0</v>
      </c>
    </row>
    <row r="63" spans="2:6">
      <c r="B63" s="158" t="s">
        <v>298</v>
      </c>
      <c r="C63" s="159">
        <v>107907</v>
      </c>
      <c r="D63" s="159">
        <v>102633</v>
      </c>
      <c r="E63" s="161">
        <v>263963.7</v>
      </c>
      <c r="F63" s="232">
        <v>454232</v>
      </c>
    </row>
    <row r="64" spans="2:6">
      <c r="B64" s="158" t="s">
        <v>299</v>
      </c>
      <c r="C64" s="159">
        <v>258986</v>
      </c>
      <c r="D64" s="159">
        <v>258986</v>
      </c>
      <c r="E64" s="161">
        <v>0</v>
      </c>
      <c r="F64" s="232">
        <v>1146220</v>
      </c>
    </row>
    <row r="65" spans="2:6">
      <c r="B65" s="158" t="s">
        <v>300</v>
      </c>
      <c r="C65" s="159">
        <v>49398</v>
      </c>
      <c r="D65" s="160">
        <v>0</v>
      </c>
      <c r="E65" s="161">
        <v>0</v>
      </c>
      <c r="F65" s="232">
        <v>0</v>
      </c>
    </row>
    <row r="66" spans="2:6">
      <c r="B66" s="158" t="s">
        <v>301</v>
      </c>
      <c r="C66" s="159">
        <v>42886</v>
      </c>
      <c r="D66" s="159">
        <v>42886</v>
      </c>
      <c r="E66" s="161">
        <v>0</v>
      </c>
      <c r="F66" s="232">
        <v>189803</v>
      </c>
    </row>
    <row r="67" spans="2:6">
      <c r="B67" s="158" t="s">
        <v>302</v>
      </c>
      <c r="C67" s="159">
        <v>597259</v>
      </c>
      <c r="D67" s="160">
        <v>0</v>
      </c>
      <c r="E67" s="161">
        <v>7497000</v>
      </c>
      <c r="F67" s="232">
        <v>0</v>
      </c>
    </row>
    <row r="68" spans="2:6">
      <c r="B68" s="158" t="s">
        <v>303</v>
      </c>
      <c r="C68" s="159">
        <v>197158</v>
      </c>
      <c r="D68" s="160">
        <v>0</v>
      </c>
      <c r="E68" s="161">
        <v>0</v>
      </c>
      <c r="F68" s="232">
        <v>0</v>
      </c>
    </row>
    <row r="69" spans="2:6">
      <c r="B69" s="158" t="s">
        <v>304</v>
      </c>
      <c r="C69" s="159">
        <v>3437</v>
      </c>
      <c r="D69" s="159">
        <v>3437</v>
      </c>
      <c r="E69" s="161">
        <v>0</v>
      </c>
      <c r="F69" s="232">
        <v>15208</v>
      </c>
    </row>
    <row r="70" spans="2:6">
      <c r="B70" s="158" t="s">
        <v>305</v>
      </c>
      <c r="C70" s="159">
        <v>4907973</v>
      </c>
      <c r="D70" s="159">
        <v>4907973</v>
      </c>
      <c r="E70" s="161">
        <v>0</v>
      </c>
      <c r="F70" s="232">
        <v>21721774</v>
      </c>
    </row>
    <row r="71" spans="2:6">
      <c r="B71" s="158" t="s">
        <v>306</v>
      </c>
      <c r="C71" s="160">
        <v>45</v>
      </c>
      <c r="D71" s="160">
        <v>0</v>
      </c>
      <c r="E71" s="161">
        <v>2263.2600000000002</v>
      </c>
      <c r="F71" s="232">
        <v>0</v>
      </c>
    </row>
    <row r="72" spans="2:6">
      <c r="B72" s="158" t="s">
        <v>307</v>
      </c>
      <c r="C72" s="159">
        <v>18270</v>
      </c>
      <c r="D72" s="160">
        <v>0</v>
      </c>
      <c r="E72" s="161">
        <v>914413.5</v>
      </c>
      <c r="F72" s="232">
        <v>0</v>
      </c>
    </row>
    <row r="73" spans="2:6">
      <c r="B73" s="158" t="s">
        <v>308</v>
      </c>
      <c r="C73" s="159">
        <v>312987</v>
      </c>
      <c r="D73" s="160">
        <v>0</v>
      </c>
      <c r="E73" s="161">
        <v>0</v>
      </c>
      <c r="F73" s="232">
        <v>0</v>
      </c>
    </row>
    <row r="74" spans="2:6">
      <c r="B74" s="158" t="s">
        <v>309</v>
      </c>
      <c r="C74" s="159">
        <v>230644</v>
      </c>
      <c r="D74" s="159">
        <v>172741</v>
      </c>
      <c r="E74" s="161">
        <v>2898045.15</v>
      </c>
      <c r="F74" s="232">
        <v>764518</v>
      </c>
    </row>
    <row r="75" spans="2:6">
      <c r="B75" s="158" t="s">
        <v>310</v>
      </c>
      <c r="C75" s="159">
        <v>3237</v>
      </c>
      <c r="D75" s="159">
        <v>3237</v>
      </c>
      <c r="E75" s="161">
        <v>0</v>
      </c>
      <c r="F75" s="232">
        <v>14323</v>
      </c>
    </row>
    <row r="76" spans="2:6">
      <c r="B76" s="158" t="s">
        <v>311</v>
      </c>
      <c r="C76" s="160">
        <v>185</v>
      </c>
      <c r="D76" s="160">
        <v>0</v>
      </c>
      <c r="E76" s="161">
        <v>9259.25</v>
      </c>
      <c r="F76" s="232">
        <v>0</v>
      </c>
    </row>
    <row r="77" spans="2:6">
      <c r="B77" s="158" t="s">
        <v>312</v>
      </c>
      <c r="C77" s="159">
        <v>29770</v>
      </c>
      <c r="D77" s="160">
        <v>0</v>
      </c>
      <c r="E77" s="161">
        <v>550644.5</v>
      </c>
      <c r="F77" s="232">
        <v>0</v>
      </c>
    </row>
    <row r="78" spans="2:6">
      <c r="B78" s="158" t="s">
        <v>313</v>
      </c>
      <c r="C78" s="159">
        <v>136347</v>
      </c>
      <c r="D78" s="160">
        <v>0</v>
      </c>
      <c r="E78" s="161">
        <v>6852296.4199999999</v>
      </c>
      <c r="F78" s="232">
        <v>0</v>
      </c>
    </row>
    <row r="79" spans="2:6">
      <c r="B79" s="158" t="s">
        <v>314</v>
      </c>
      <c r="C79" s="159">
        <v>12034</v>
      </c>
      <c r="D79" s="160">
        <v>0</v>
      </c>
      <c r="E79" s="161">
        <v>602301.72</v>
      </c>
      <c r="F79" s="232">
        <v>0</v>
      </c>
    </row>
    <row r="80" spans="2:6">
      <c r="B80" s="158" t="s">
        <v>315</v>
      </c>
      <c r="C80" s="159">
        <v>1449</v>
      </c>
      <c r="D80" s="160">
        <v>0</v>
      </c>
      <c r="E80" s="161">
        <v>72522.45</v>
      </c>
      <c r="F80" s="232">
        <v>0</v>
      </c>
    </row>
    <row r="81" spans="2:6">
      <c r="B81" s="158" t="s">
        <v>316</v>
      </c>
      <c r="C81" s="160">
        <v>5</v>
      </c>
      <c r="D81" s="160">
        <v>0</v>
      </c>
      <c r="E81" s="161">
        <v>250.25</v>
      </c>
      <c r="F81" s="232">
        <v>0</v>
      </c>
    </row>
    <row r="82" spans="2:6">
      <c r="B82" s="158" t="s">
        <v>317</v>
      </c>
      <c r="C82" s="159">
        <v>22019</v>
      </c>
      <c r="D82" s="160">
        <v>0</v>
      </c>
      <c r="E82" s="161">
        <v>0</v>
      </c>
      <c r="F82" s="232">
        <v>0</v>
      </c>
    </row>
    <row r="83" spans="2:6">
      <c r="B83" s="158" t="s">
        <v>318</v>
      </c>
      <c r="C83" s="159">
        <v>11512</v>
      </c>
      <c r="D83" s="160">
        <v>0</v>
      </c>
      <c r="E83" s="161">
        <v>576175.6</v>
      </c>
      <c r="F83" s="232">
        <v>0</v>
      </c>
    </row>
    <row r="84" spans="2:6">
      <c r="B84" s="158" t="s">
        <v>319</v>
      </c>
      <c r="C84" s="159">
        <v>70479</v>
      </c>
      <c r="D84" s="160">
        <v>0</v>
      </c>
      <c r="E84" s="161">
        <v>0</v>
      </c>
      <c r="F84" s="232">
        <v>0</v>
      </c>
    </row>
    <row r="85" spans="2:6">
      <c r="B85" s="158" t="s">
        <v>320</v>
      </c>
      <c r="C85" s="159">
        <v>5562</v>
      </c>
      <c r="D85" s="160">
        <v>0</v>
      </c>
      <c r="E85" s="161">
        <v>278378.09999999998</v>
      </c>
      <c r="F85" s="232">
        <v>0</v>
      </c>
    </row>
    <row r="86" spans="2:6">
      <c r="B86" s="158" t="s">
        <v>321</v>
      </c>
      <c r="C86" s="159">
        <v>6976</v>
      </c>
      <c r="D86" s="160">
        <v>0</v>
      </c>
      <c r="E86" s="161">
        <v>0</v>
      </c>
      <c r="F86" s="232">
        <v>0</v>
      </c>
    </row>
    <row r="87" spans="2:6">
      <c r="B87" s="158" t="s">
        <v>322</v>
      </c>
      <c r="C87" s="159">
        <v>3287995</v>
      </c>
      <c r="D87" s="159">
        <v>810694</v>
      </c>
      <c r="E87" s="161">
        <v>123988915.05</v>
      </c>
      <c r="F87" s="232">
        <v>3587978</v>
      </c>
    </row>
    <row r="88" spans="2:6">
      <c r="B88" s="158" t="s">
        <v>323</v>
      </c>
      <c r="C88" s="159">
        <v>1134</v>
      </c>
      <c r="D88" s="159">
        <v>1134</v>
      </c>
      <c r="E88" s="161">
        <v>0</v>
      </c>
      <c r="F88" s="232">
        <v>4388</v>
      </c>
    </row>
    <row r="89" spans="2:6">
      <c r="B89" s="158" t="s">
        <v>324</v>
      </c>
      <c r="C89" s="159">
        <v>1601694</v>
      </c>
      <c r="D89" s="159">
        <v>1601694</v>
      </c>
      <c r="E89" s="161">
        <v>0</v>
      </c>
      <c r="F89" s="232">
        <v>7088794</v>
      </c>
    </row>
    <row r="90" spans="2:6">
      <c r="B90" s="158" t="s">
        <v>325</v>
      </c>
      <c r="C90" s="159">
        <v>117123</v>
      </c>
      <c r="D90" s="159">
        <v>117123</v>
      </c>
      <c r="E90" s="161">
        <v>0</v>
      </c>
      <c r="F90" s="232">
        <v>518361</v>
      </c>
    </row>
    <row r="91" spans="2:6">
      <c r="B91" s="158" t="s">
        <v>326</v>
      </c>
      <c r="C91" s="159">
        <v>1748217</v>
      </c>
      <c r="D91" s="159">
        <v>1748217</v>
      </c>
      <c r="E91" s="161">
        <v>0</v>
      </c>
      <c r="F91" s="232">
        <v>7737279</v>
      </c>
    </row>
    <row r="92" spans="2:6">
      <c r="B92" s="158" t="s">
        <v>327</v>
      </c>
      <c r="C92" s="159">
        <v>7191131</v>
      </c>
      <c r="D92" s="159">
        <v>7191131</v>
      </c>
      <c r="E92" s="161">
        <v>0</v>
      </c>
      <c r="F92" s="232">
        <v>31826606</v>
      </c>
    </row>
    <row r="93" spans="2:6">
      <c r="B93" s="158" t="s">
        <v>328</v>
      </c>
      <c r="C93" s="159">
        <v>1980</v>
      </c>
      <c r="D93" s="160">
        <v>0</v>
      </c>
      <c r="E93" s="161">
        <v>99099</v>
      </c>
      <c r="F93" s="232">
        <v>0</v>
      </c>
    </row>
    <row r="94" spans="2:6">
      <c r="B94" s="158" t="s">
        <v>329</v>
      </c>
      <c r="C94" s="159">
        <v>476935</v>
      </c>
      <c r="D94" s="160">
        <v>0</v>
      </c>
      <c r="E94" s="161">
        <v>0</v>
      </c>
      <c r="F94" s="232">
        <v>0</v>
      </c>
    </row>
    <row r="95" spans="2:6">
      <c r="B95" s="158" t="s">
        <v>330</v>
      </c>
      <c r="C95" s="159">
        <v>104248</v>
      </c>
      <c r="D95" s="160">
        <v>0</v>
      </c>
      <c r="E95" s="161">
        <v>0</v>
      </c>
      <c r="F95" s="232">
        <v>0</v>
      </c>
    </row>
    <row r="96" spans="2:6">
      <c r="B96" s="158" t="s">
        <v>331</v>
      </c>
      <c r="C96" s="159">
        <v>442202</v>
      </c>
      <c r="D96" s="159">
        <v>442202</v>
      </c>
      <c r="E96" s="161">
        <v>0</v>
      </c>
      <c r="F96" s="232">
        <v>1957101</v>
      </c>
    </row>
    <row r="97" spans="2:6">
      <c r="B97" s="158" t="s">
        <v>332</v>
      </c>
      <c r="C97" s="159">
        <v>462944</v>
      </c>
      <c r="D97" s="160">
        <v>0</v>
      </c>
      <c r="E97" s="161">
        <v>23173598.219999999</v>
      </c>
      <c r="F97" s="232">
        <v>0</v>
      </c>
    </row>
    <row r="98" spans="2:6">
      <c r="B98" s="158" t="s">
        <v>333</v>
      </c>
      <c r="C98" s="159">
        <v>441043</v>
      </c>
      <c r="D98" s="159">
        <v>10351</v>
      </c>
      <c r="E98" s="161">
        <v>22009437.449999999</v>
      </c>
      <c r="F98" s="232">
        <v>45808</v>
      </c>
    </row>
    <row r="99" spans="2:6">
      <c r="B99" s="158" t="s">
        <v>334</v>
      </c>
      <c r="C99" s="159">
        <v>369184</v>
      </c>
      <c r="D99" s="160">
        <v>0</v>
      </c>
      <c r="E99" s="161">
        <v>3039337.55</v>
      </c>
      <c r="F99" s="232">
        <v>0</v>
      </c>
    </row>
    <row r="100" spans="2:6">
      <c r="B100" s="158" t="s">
        <v>335</v>
      </c>
      <c r="C100" s="159">
        <v>1146</v>
      </c>
      <c r="D100" s="160">
        <v>0</v>
      </c>
      <c r="E100" s="161">
        <v>57357.3</v>
      </c>
      <c r="F100" s="232">
        <v>0</v>
      </c>
    </row>
    <row r="101" spans="2:6">
      <c r="B101" s="158" t="s">
        <v>336</v>
      </c>
      <c r="C101" s="159">
        <v>89343</v>
      </c>
      <c r="D101" s="160">
        <v>0</v>
      </c>
      <c r="E101" s="161">
        <v>0</v>
      </c>
      <c r="F101" s="232">
        <v>0</v>
      </c>
    </row>
    <row r="102" spans="2:6">
      <c r="B102" s="158" t="s">
        <v>337</v>
      </c>
      <c r="C102" s="159">
        <v>11106467</v>
      </c>
      <c r="D102" s="159">
        <v>11012661</v>
      </c>
      <c r="E102" s="161">
        <v>4694990.3</v>
      </c>
      <c r="F102" s="232">
        <v>48739982</v>
      </c>
    </row>
    <row r="103" spans="2:6">
      <c r="B103" s="158" t="s">
        <v>338</v>
      </c>
      <c r="C103" s="159">
        <v>8017239</v>
      </c>
      <c r="D103" s="159">
        <v>8017239</v>
      </c>
      <c r="E103" s="161">
        <v>0</v>
      </c>
      <c r="F103" s="232">
        <v>35482807</v>
      </c>
    </row>
    <row r="104" spans="2:6">
      <c r="B104" s="158" t="s">
        <v>339</v>
      </c>
      <c r="C104" s="159">
        <v>1350806</v>
      </c>
      <c r="D104" s="159">
        <v>1350806</v>
      </c>
      <c r="E104" s="161">
        <v>0</v>
      </c>
      <c r="F104" s="232">
        <v>5978414</v>
      </c>
    </row>
    <row r="105" spans="2:6">
      <c r="B105" s="158" t="s">
        <v>340</v>
      </c>
      <c r="C105" s="159">
        <v>233045</v>
      </c>
      <c r="D105" s="159">
        <v>233045</v>
      </c>
      <c r="E105" s="161">
        <v>0</v>
      </c>
      <c r="F105" s="232">
        <v>1031411</v>
      </c>
    </row>
    <row r="106" spans="2:6">
      <c r="B106" s="158" t="s">
        <v>341</v>
      </c>
      <c r="C106" s="159">
        <v>491627</v>
      </c>
      <c r="D106" s="159">
        <v>491627</v>
      </c>
      <c r="E106" s="161">
        <v>0</v>
      </c>
      <c r="F106" s="232">
        <v>2175848</v>
      </c>
    </row>
    <row r="107" spans="2:6">
      <c r="B107" s="158" t="s">
        <v>342</v>
      </c>
      <c r="C107" s="159">
        <v>91357</v>
      </c>
      <c r="D107" s="160">
        <v>0</v>
      </c>
      <c r="E107" s="161">
        <v>0</v>
      </c>
      <c r="F107" s="232">
        <v>0</v>
      </c>
    </row>
    <row r="108" spans="2:6">
      <c r="B108" s="158" t="s">
        <v>343</v>
      </c>
      <c r="C108" s="159">
        <v>3475</v>
      </c>
      <c r="D108" s="160">
        <v>0</v>
      </c>
      <c r="E108" s="161">
        <v>0</v>
      </c>
      <c r="F108" s="232">
        <v>0</v>
      </c>
    </row>
    <row r="109" spans="2:6">
      <c r="B109" s="158" t="s">
        <v>344</v>
      </c>
      <c r="C109" s="159">
        <v>213952</v>
      </c>
      <c r="D109" s="159">
        <v>213952</v>
      </c>
      <c r="E109" s="161">
        <v>0</v>
      </c>
      <c r="F109" s="232">
        <v>946910</v>
      </c>
    </row>
    <row r="110" spans="2:6">
      <c r="B110" s="158" t="s">
        <v>345</v>
      </c>
      <c r="C110" s="159">
        <v>2812392</v>
      </c>
      <c r="D110" s="159">
        <v>2812392</v>
      </c>
      <c r="E110" s="161">
        <v>0</v>
      </c>
      <c r="F110" s="232">
        <v>12447121</v>
      </c>
    </row>
    <row r="111" spans="2:6">
      <c r="B111" s="158" t="s">
        <v>346</v>
      </c>
      <c r="C111" s="159">
        <v>451609</v>
      </c>
      <c r="D111" s="159">
        <v>3603</v>
      </c>
      <c r="E111" s="161">
        <v>22422700.300000001</v>
      </c>
      <c r="F111" s="232">
        <v>15944</v>
      </c>
    </row>
    <row r="112" spans="2:6">
      <c r="B112" s="158" t="s">
        <v>347</v>
      </c>
      <c r="C112" s="159">
        <v>10550</v>
      </c>
      <c r="D112" s="160">
        <v>0</v>
      </c>
      <c r="E112" s="161">
        <v>528027.5</v>
      </c>
      <c r="F112" s="232">
        <v>0</v>
      </c>
    </row>
    <row r="113" spans="2:6">
      <c r="B113" s="158" t="s">
        <v>348</v>
      </c>
      <c r="C113" s="160">
        <v>35</v>
      </c>
      <c r="D113" s="160">
        <v>0</v>
      </c>
      <c r="E113" s="161">
        <v>1751.75</v>
      </c>
      <c r="F113" s="232">
        <v>0</v>
      </c>
    </row>
    <row r="114" spans="2:6">
      <c r="B114" s="158" t="s">
        <v>349</v>
      </c>
      <c r="C114" s="159">
        <v>119743</v>
      </c>
      <c r="D114" s="159">
        <v>119654</v>
      </c>
      <c r="E114" s="161">
        <v>4454.54</v>
      </c>
      <c r="F114" s="232">
        <v>529565</v>
      </c>
    </row>
    <row r="115" spans="2:6">
      <c r="B115" s="158" t="s">
        <v>350</v>
      </c>
      <c r="C115" s="159">
        <v>259692</v>
      </c>
      <c r="D115" s="159">
        <v>259692</v>
      </c>
      <c r="E115" s="161">
        <v>0</v>
      </c>
      <c r="F115" s="232">
        <v>1149345</v>
      </c>
    </row>
    <row r="116" spans="2:6">
      <c r="B116" s="158" t="s">
        <v>351</v>
      </c>
      <c r="C116" s="159">
        <v>6084386</v>
      </c>
      <c r="D116" s="159">
        <v>4845522</v>
      </c>
      <c r="E116" s="161">
        <v>62005143.200000003</v>
      </c>
      <c r="F116" s="232">
        <v>21445378</v>
      </c>
    </row>
    <row r="117" spans="2:6">
      <c r="B117" s="158" t="s">
        <v>352</v>
      </c>
      <c r="C117" s="159">
        <v>2192</v>
      </c>
      <c r="D117" s="160">
        <v>0</v>
      </c>
      <c r="E117" s="161">
        <v>109709.6</v>
      </c>
      <c r="F117" s="232">
        <v>0</v>
      </c>
    </row>
    <row r="118" spans="2:6">
      <c r="B118" s="158" t="s">
        <v>353</v>
      </c>
      <c r="C118" s="159">
        <v>2099</v>
      </c>
      <c r="D118" s="160">
        <v>0</v>
      </c>
      <c r="E118" s="161">
        <v>105054.95</v>
      </c>
      <c r="F118" s="232">
        <v>0</v>
      </c>
    </row>
    <row r="119" spans="2:6">
      <c r="B119" s="158" t="s">
        <v>354</v>
      </c>
      <c r="C119" s="159">
        <v>105668</v>
      </c>
      <c r="D119" s="160">
        <v>0</v>
      </c>
      <c r="E119" s="161">
        <v>0</v>
      </c>
      <c r="F119" s="232">
        <v>0</v>
      </c>
    </row>
    <row r="120" spans="2:6">
      <c r="B120" s="158" t="s">
        <v>355</v>
      </c>
      <c r="C120" s="159">
        <v>247800</v>
      </c>
      <c r="D120" s="160">
        <v>0</v>
      </c>
      <c r="E120" s="161">
        <v>0</v>
      </c>
      <c r="F120" s="232">
        <v>0</v>
      </c>
    </row>
    <row r="121" spans="2:6">
      <c r="B121" s="158" t="s">
        <v>356</v>
      </c>
      <c r="C121" s="159">
        <v>99756</v>
      </c>
      <c r="D121" s="160">
        <v>0</v>
      </c>
      <c r="E121" s="161">
        <v>0</v>
      </c>
      <c r="F121" s="232">
        <v>0</v>
      </c>
    </row>
    <row r="122" spans="2:6">
      <c r="B122" s="158" t="s">
        <v>357</v>
      </c>
      <c r="C122" s="159">
        <v>4273637</v>
      </c>
      <c r="D122" s="159">
        <v>4273637</v>
      </c>
      <c r="E122" s="161">
        <v>0</v>
      </c>
      <c r="F122" s="232">
        <v>18914321</v>
      </c>
    </row>
    <row r="123" spans="2:6">
      <c r="B123" s="158" t="s">
        <v>358</v>
      </c>
      <c r="C123" s="160">
        <v>233</v>
      </c>
      <c r="D123" s="160">
        <v>233</v>
      </c>
      <c r="E123" s="161">
        <v>0</v>
      </c>
      <c r="F123" s="232">
        <v>1028</v>
      </c>
    </row>
    <row r="124" spans="2:6">
      <c r="B124" s="158" t="s">
        <v>359</v>
      </c>
      <c r="C124" s="159">
        <v>16121</v>
      </c>
      <c r="D124" s="160">
        <v>0</v>
      </c>
      <c r="E124" s="161">
        <v>806856.05</v>
      </c>
      <c r="F124" s="232">
        <v>0</v>
      </c>
    </row>
    <row r="125" spans="2:6">
      <c r="B125" s="158" t="s">
        <v>360</v>
      </c>
      <c r="C125" s="159">
        <v>2298</v>
      </c>
      <c r="D125" s="159">
        <v>2298</v>
      </c>
      <c r="E125" s="161">
        <v>0</v>
      </c>
      <c r="F125" s="232">
        <v>10167</v>
      </c>
    </row>
    <row r="126" spans="2:6">
      <c r="B126" s="158" t="s">
        <v>361</v>
      </c>
      <c r="C126" s="159">
        <v>46100</v>
      </c>
      <c r="D126" s="159">
        <v>5509</v>
      </c>
      <c r="E126" s="161">
        <v>2031579.55</v>
      </c>
      <c r="F126" s="232">
        <v>24378</v>
      </c>
    </row>
    <row r="127" spans="2:6">
      <c r="B127" s="158" t="s">
        <v>362</v>
      </c>
      <c r="C127" s="159">
        <v>75885</v>
      </c>
      <c r="D127" s="160">
        <v>0</v>
      </c>
      <c r="E127" s="161">
        <v>3798044.25</v>
      </c>
      <c r="F127" s="232">
        <v>0</v>
      </c>
    </row>
    <row r="128" spans="2:6">
      <c r="B128" s="158" t="s">
        <v>363</v>
      </c>
      <c r="C128" s="159">
        <v>1346995</v>
      </c>
      <c r="D128" s="159">
        <v>610000</v>
      </c>
      <c r="E128" s="161">
        <v>36979377.829999998</v>
      </c>
      <c r="F128" s="232">
        <v>2699744</v>
      </c>
    </row>
    <row r="129" spans="2:8">
      <c r="B129" s="158" t="s">
        <v>364</v>
      </c>
      <c r="C129" s="159">
        <v>300593</v>
      </c>
      <c r="D129" s="160">
        <v>0</v>
      </c>
      <c r="E129" s="161">
        <v>13191.11</v>
      </c>
      <c r="F129" s="232">
        <v>0</v>
      </c>
    </row>
    <row r="130" spans="2:8">
      <c r="B130" s="158" t="s">
        <v>365</v>
      </c>
      <c r="C130" s="159">
        <v>9543</v>
      </c>
      <c r="D130" s="159">
        <v>9543</v>
      </c>
      <c r="E130" s="161">
        <v>0</v>
      </c>
      <c r="F130" s="232">
        <v>42233</v>
      </c>
    </row>
    <row r="131" spans="2:8">
      <c r="B131" s="158" t="s">
        <v>366</v>
      </c>
      <c r="C131" s="159">
        <v>14431</v>
      </c>
      <c r="D131" s="159">
        <v>14431</v>
      </c>
      <c r="E131" s="161">
        <v>0</v>
      </c>
      <c r="F131" s="232">
        <v>63866</v>
      </c>
    </row>
    <row r="132" spans="2:8">
      <c r="B132" s="158" t="s">
        <v>367</v>
      </c>
      <c r="C132" s="159">
        <v>103527</v>
      </c>
      <c r="D132" s="159">
        <v>103527</v>
      </c>
      <c r="E132" s="161">
        <v>0</v>
      </c>
      <c r="F132" s="232">
        <v>458188</v>
      </c>
    </row>
    <row r="133" spans="2:8">
      <c r="B133" s="158" t="s">
        <v>368</v>
      </c>
      <c r="C133" s="159">
        <v>5693</v>
      </c>
      <c r="D133" s="159">
        <v>5693</v>
      </c>
      <c r="E133" s="161">
        <v>0</v>
      </c>
      <c r="F133" s="232">
        <v>25194</v>
      </c>
    </row>
    <row r="134" spans="2:8">
      <c r="B134" s="158" t="s">
        <v>369</v>
      </c>
      <c r="C134" s="159">
        <v>29083</v>
      </c>
      <c r="D134" s="160">
        <v>0</v>
      </c>
      <c r="E134" s="161">
        <v>1455604.12</v>
      </c>
      <c r="F134" s="232">
        <v>0</v>
      </c>
    </row>
    <row r="135" spans="2:8">
      <c r="B135" s="158" t="s">
        <v>370</v>
      </c>
      <c r="C135" s="160">
        <v>1</v>
      </c>
      <c r="D135" s="160">
        <v>0</v>
      </c>
      <c r="E135" s="161">
        <v>50.05</v>
      </c>
      <c r="F135" s="232">
        <v>0</v>
      </c>
    </row>
    <row r="136" spans="2:8">
      <c r="B136" s="57" t="s">
        <v>8</v>
      </c>
      <c r="C136" s="58">
        <f>SUM(C10:C135)</f>
        <v>119090744</v>
      </c>
      <c r="D136" s="58">
        <f>SUM(D10:D135)</f>
        <v>105263447</v>
      </c>
      <c r="E136" s="234">
        <f>SUM(E10:E135)</f>
        <v>474388274.3900001</v>
      </c>
      <c r="F136" s="233">
        <f>SUM(F10:F135)</f>
        <v>465872811</v>
      </c>
      <c r="H136" s="37"/>
    </row>
    <row r="137" spans="2:8">
      <c r="B137" s="35"/>
      <c r="C137" s="27"/>
      <c r="D137" s="27"/>
      <c r="E137" s="27"/>
      <c r="F137" s="27"/>
    </row>
    <row r="138" spans="2:8">
      <c r="B138" s="163"/>
    </row>
    <row r="139" spans="2:8">
      <c r="B139" s="35"/>
      <c r="C139" s="27"/>
      <c r="D139" s="27"/>
      <c r="E139" s="27"/>
      <c r="F139" s="27"/>
    </row>
    <row r="140" spans="2:8">
      <c r="B140" s="28" t="s">
        <v>110</v>
      </c>
      <c r="C140" s="27"/>
      <c r="D140" s="27"/>
      <c r="E140" s="27"/>
      <c r="F140" s="27"/>
    </row>
    <row r="141" spans="2:8">
      <c r="B141" s="35"/>
      <c r="C141" s="27"/>
      <c r="D141" s="27"/>
      <c r="E141" s="27"/>
      <c r="F141" s="27"/>
    </row>
  </sheetData>
  <hyperlinks>
    <hyperlink ref="B140" location="Introduction!A1" display="Return to information tab" xr:uid="{3B0CCF61-3B20-4697-9583-37C2547113E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E6B4F-1786-4A39-972D-D45FABA16B52}">
  <sheetPr>
    <tabColor rgb="FF9E712A"/>
    <pageSetUpPr autoPageBreaks="0"/>
  </sheetPr>
  <dimension ref="B5:I137"/>
  <sheetViews>
    <sheetView showGridLines="0" topLeftCell="A122" workbookViewId="0">
      <selection activeCell="B131" sqref="B131:H131"/>
    </sheetView>
  </sheetViews>
  <sheetFormatPr defaultRowHeight="14.5"/>
  <cols>
    <col min="1" max="1" width="2.453125" style="3" customWidth="1"/>
    <col min="2" max="2" width="50.36328125" style="3" customWidth="1"/>
    <col min="3" max="3" width="23.36328125" style="3" customWidth="1"/>
    <col min="4" max="4" width="27.1796875" style="3" customWidth="1"/>
    <col min="5" max="5" width="27.453125" style="3" customWidth="1"/>
    <col min="6" max="6" width="25.7265625" style="3" customWidth="1"/>
    <col min="7" max="7" width="25.90625" style="3" customWidth="1"/>
    <col min="8" max="8" width="23.81640625" style="3" customWidth="1"/>
    <col min="9" max="11" width="8.7265625" style="3"/>
    <col min="12" max="12" width="20.36328125" style="3" customWidth="1"/>
    <col min="13" max="16384" width="8.7265625" style="3"/>
  </cols>
  <sheetData>
    <row r="5" spans="2:9" ht="17.5">
      <c r="B5" s="16" t="s">
        <v>400</v>
      </c>
    </row>
    <row r="7" spans="2:9" ht="15">
      <c r="B7" s="5" t="s">
        <v>372</v>
      </c>
    </row>
    <row r="9" spans="2:9" ht="20" customHeight="1">
      <c r="B9" s="164" t="s">
        <v>373</v>
      </c>
      <c r="C9" s="61" t="s">
        <v>185</v>
      </c>
      <c r="D9" s="62" t="s">
        <v>243</v>
      </c>
      <c r="E9" s="62" t="s">
        <v>374</v>
      </c>
      <c r="F9" s="62" t="s">
        <v>39</v>
      </c>
      <c r="G9" s="62" t="s">
        <v>375</v>
      </c>
      <c r="H9" s="62" t="s">
        <v>376</v>
      </c>
      <c r="I9" s="31"/>
    </row>
    <row r="10" spans="2:9">
      <c r="B10" s="165" t="s">
        <v>247</v>
      </c>
      <c r="C10" s="166">
        <v>9797</v>
      </c>
      <c r="D10" s="167">
        <v>0</v>
      </c>
      <c r="E10" s="167">
        <v>0</v>
      </c>
      <c r="F10" s="167">
        <v>0</v>
      </c>
      <c r="G10" s="168">
        <v>490339.85</v>
      </c>
      <c r="H10" s="168">
        <v>0</v>
      </c>
      <c r="I10" s="30"/>
    </row>
    <row r="11" spans="2:9">
      <c r="B11" s="165" t="s">
        <v>248</v>
      </c>
      <c r="C11" s="166">
        <v>70942</v>
      </c>
      <c r="D11" s="166">
        <v>5099</v>
      </c>
      <c r="E11" s="167">
        <v>0</v>
      </c>
      <c r="F11" s="166">
        <v>3760</v>
      </c>
      <c r="G11" s="168">
        <v>0</v>
      </c>
      <c r="H11" s="168">
        <v>0</v>
      </c>
      <c r="I11" s="30"/>
    </row>
    <row r="12" spans="2:9">
      <c r="B12" s="165" t="s">
        <v>249</v>
      </c>
      <c r="C12" s="166">
        <v>1092765</v>
      </c>
      <c r="D12" s="167">
        <v>0</v>
      </c>
      <c r="E12" s="167">
        <v>0</v>
      </c>
      <c r="F12" s="167">
        <v>0</v>
      </c>
      <c r="G12" s="168">
        <v>0</v>
      </c>
      <c r="H12" s="168">
        <v>0</v>
      </c>
      <c r="I12" s="30"/>
    </row>
    <row r="13" spans="2:9">
      <c r="B13" s="165" t="s">
        <v>250</v>
      </c>
      <c r="C13" s="166">
        <v>321971</v>
      </c>
      <c r="D13" s="166">
        <v>321971</v>
      </c>
      <c r="E13" s="166">
        <v>3300</v>
      </c>
      <c r="F13" s="166">
        <v>21399</v>
      </c>
      <c r="G13" s="168">
        <v>0</v>
      </c>
      <c r="H13" s="168">
        <v>0</v>
      </c>
      <c r="I13" s="30"/>
    </row>
    <row r="14" spans="2:9">
      <c r="B14" s="165" t="s">
        <v>251</v>
      </c>
      <c r="C14" s="166">
        <v>127186</v>
      </c>
      <c r="D14" s="166">
        <v>127186</v>
      </c>
      <c r="E14" s="167">
        <v>0</v>
      </c>
      <c r="F14" s="167">
        <v>0</v>
      </c>
      <c r="G14" s="168">
        <v>0</v>
      </c>
      <c r="H14" s="168">
        <v>0</v>
      </c>
      <c r="I14" s="30"/>
    </row>
    <row r="15" spans="2:9">
      <c r="B15" s="165" t="s">
        <v>252</v>
      </c>
      <c r="C15" s="166">
        <v>10775</v>
      </c>
      <c r="D15" s="167">
        <v>0</v>
      </c>
      <c r="E15" s="167">
        <v>0</v>
      </c>
      <c r="F15" s="167">
        <v>0</v>
      </c>
      <c r="G15" s="168">
        <v>539288.75</v>
      </c>
      <c r="H15" s="168">
        <v>0</v>
      </c>
      <c r="I15" s="30"/>
    </row>
    <row r="16" spans="2:9">
      <c r="B16" s="165" t="s">
        <v>377</v>
      </c>
      <c r="C16" s="166">
        <v>59566</v>
      </c>
      <c r="D16" s="167">
        <v>0</v>
      </c>
      <c r="E16" s="167">
        <v>0</v>
      </c>
      <c r="F16" s="167">
        <v>0</v>
      </c>
      <c r="G16" s="168">
        <v>2981278.3</v>
      </c>
      <c r="H16" s="168">
        <v>0</v>
      </c>
      <c r="I16" s="30"/>
    </row>
    <row r="17" spans="2:9">
      <c r="B17" s="165" t="s">
        <v>254</v>
      </c>
      <c r="C17" s="166">
        <v>12019315</v>
      </c>
      <c r="D17" s="166">
        <v>12019315</v>
      </c>
      <c r="E17" s="166">
        <v>208913</v>
      </c>
      <c r="F17" s="166">
        <v>25610</v>
      </c>
      <c r="G17" s="168">
        <v>0</v>
      </c>
      <c r="H17" s="168">
        <v>0</v>
      </c>
      <c r="I17" s="30"/>
    </row>
    <row r="18" spans="2:9">
      <c r="B18" s="165" t="s">
        <v>255</v>
      </c>
      <c r="C18" s="166">
        <v>385181</v>
      </c>
      <c r="D18" s="166">
        <v>300000</v>
      </c>
      <c r="E18" s="167">
        <v>0</v>
      </c>
      <c r="F18" s="167">
        <v>0</v>
      </c>
      <c r="G18" s="168">
        <v>4263309.05</v>
      </c>
      <c r="H18" s="168">
        <v>0</v>
      </c>
      <c r="I18" s="30"/>
    </row>
    <row r="19" spans="2:9">
      <c r="B19" s="165" t="s">
        <v>256</v>
      </c>
      <c r="C19" s="166">
        <v>766996</v>
      </c>
      <c r="D19" s="166">
        <v>764126</v>
      </c>
      <c r="E19" s="167">
        <v>0</v>
      </c>
      <c r="F19" s="167">
        <v>0</v>
      </c>
      <c r="G19" s="168">
        <v>143643.5</v>
      </c>
      <c r="H19" s="168">
        <v>0</v>
      </c>
      <c r="I19" s="30"/>
    </row>
    <row r="20" spans="2:9">
      <c r="B20" s="165" t="s">
        <v>258</v>
      </c>
      <c r="C20" s="166">
        <v>3219034</v>
      </c>
      <c r="D20" s="166">
        <v>1939447</v>
      </c>
      <c r="E20" s="167">
        <v>0</v>
      </c>
      <c r="F20" s="167">
        <v>90</v>
      </c>
      <c r="G20" s="168">
        <v>64043329.350000001</v>
      </c>
      <c r="H20" s="168">
        <v>0</v>
      </c>
      <c r="I20" s="30"/>
    </row>
    <row r="21" spans="2:9">
      <c r="B21" s="165" t="s">
        <v>259</v>
      </c>
      <c r="C21" s="166">
        <v>173319</v>
      </c>
      <c r="D21" s="167">
        <v>0</v>
      </c>
      <c r="E21" s="167">
        <v>0</v>
      </c>
      <c r="F21" s="167">
        <v>0</v>
      </c>
      <c r="G21" s="168">
        <v>8674616</v>
      </c>
      <c r="H21" s="168">
        <v>0</v>
      </c>
      <c r="I21" s="30"/>
    </row>
    <row r="22" spans="2:9">
      <c r="B22" s="165" t="s">
        <v>261</v>
      </c>
      <c r="C22" s="166">
        <v>4443</v>
      </c>
      <c r="D22" s="167">
        <v>0</v>
      </c>
      <c r="E22" s="167">
        <v>0</v>
      </c>
      <c r="F22" s="167">
        <v>0</v>
      </c>
      <c r="G22" s="168">
        <v>222372.15</v>
      </c>
      <c r="H22" s="168">
        <v>0</v>
      </c>
      <c r="I22" s="30"/>
    </row>
    <row r="23" spans="2:9">
      <c r="B23" s="165" t="s">
        <v>173</v>
      </c>
      <c r="C23" s="166">
        <v>17150</v>
      </c>
      <c r="D23" s="167">
        <v>0</v>
      </c>
      <c r="E23" s="167">
        <v>0</v>
      </c>
      <c r="F23" s="167">
        <v>0</v>
      </c>
      <c r="G23" s="168">
        <v>0</v>
      </c>
      <c r="H23" s="168">
        <v>0</v>
      </c>
      <c r="I23" s="30"/>
    </row>
    <row r="24" spans="2:9">
      <c r="B24" s="165" t="s">
        <v>378</v>
      </c>
      <c r="C24" s="166">
        <v>1764</v>
      </c>
      <c r="D24" s="167">
        <v>0</v>
      </c>
      <c r="E24" s="167">
        <v>0</v>
      </c>
      <c r="F24" s="167">
        <v>0</v>
      </c>
      <c r="G24" s="168">
        <v>88288.2</v>
      </c>
      <c r="H24" s="168">
        <v>0</v>
      </c>
      <c r="I24" s="30"/>
    </row>
    <row r="25" spans="2:9">
      <c r="B25" s="165" t="s">
        <v>263</v>
      </c>
      <c r="C25" s="167">
        <v>249</v>
      </c>
      <c r="D25" s="167">
        <v>0</v>
      </c>
      <c r="E25" s="167">
        <v>0</v>
      </c>
      <c r="F25" s="167">
        <v>0</v>
      </c>
      <c r="G25" s="168">
        <v>12462.45</v>
      </c>
      <c r="H25" s="168">
        <v>0</v>
      </c>
      <c r="I25" s="30"/>
    </row>
    <row r="26" spans="2:9">
      <c r="B26" s="165" t="s">
        <v>264</v>
      </c>
      <c r="C26" s="166">
        <v>190676</v>
      </c>
      <c r="D26" s="166">
        <v>190676</v>
      </c>
      <c r="E26" s="167">
        <v>0</v>
      </c>
      <c r="F26" s="167">
        <v>0</v>
      </c>
      <c r="G26" s="168">
        <v>0</v>
      </c>
      <c r="H26" s="168">
        <v>0</v>
      </c>
      <c r="I26" s="30"/>
    </row>
    <row r="27" spans="2:9">
      <c r="B27" s="165" t="s">
        <v>265</v>
      </c>
      <c r="C27" s="166">
        <v>40215</v>
      </c>
      <c r="D27" s="167">
        <v>0</v>
      </c>
      <c r="E27" s="167">
        <v>0</v>
      </c>
      <c r="F27" s="167">
        <v>0</v>
      </c>
      <c r="G27" s="168">
        <v>2012760.75</v>
      </c>
      <c r="H27" s="168">
        <v>0</v>
      </c>
      <c r="I27" s="30"/>
    </row>
    <row r="28" spans="2:9">
      <c r="B28" s="165" t="s">
        <v>266</v>
      </c>
      <c r="C28" s="166">
        <v>103171</v>
      </c>
      <c r="D28" s="167">
        <v>0</v>
      </c>
      <c r="E28" s="167">
        <v>0</v>
      </c>
      <c r="F28" s="167">
        <v>0</v>
      </c>
      <c r="G28" s="168">
        <v>0</v>
      </c>
      <c r="H28" s="168">
        <v>0</v>
      </c>
      <c r="I28" s="30"/>
    </row>
    <row r="29" spans="2:9">
      <c r="B29" s="165" t="s">
        <v>379</v>
      </c>
      <c r="C29" s="166">
        <v>6610</v>
      </c>
      <c r="D29" s="167">
        <v>0</v>
      </c>
      <c r="E29" s="167">
        <v>0</v>
      </c>
      <c r="F29" s="167">
        <v>0</v>
      </c>
      <c r="G29" s="168">
        <v>0</v>
      </c>
      <c r="H29" s="168">
        <v>0</v>
      </c>
      <c r="I29" s="30"/>
    </row>
    <row r="30" spans="2:9">
      <c r="B30" s="165" t="s">
        <v>268</v>
      </c>
      <c r="C30" s="167">
        <v>27</v>
      </c>
      <c r="D30" s="167">
        <v>0</v>
      </c>
      <c r="E30" s="167">
        <v>0</v>
      </c>
      <c r="F30" s="167">
        <v>0</v>
      </c>
      <c r="G30" s="168">
        <v>1351.35</v>
      </c>
      <c r="H30" s="168">
        <v>0</v>
      </c>
      <c r="I30" s="30"/>
    </row>
    <row r="31" spans="2:9">
      <c r="B31" s="214" t="s">
        <v>269</v>
      </c>
      <c r="C31" s="171">
        <v>238435</v>
      </c>
      <c r="D31" s="171">
        <v>238435</v>
      </c>
      <c r="E31" s="214">
        <v>0</v>
      </c>
      <c r="F31" s="214">
        <v>0</v>
      </c>
      <c r="G31" s="170">
        <v>0</v>
      </c>
      <c r="H31" s="170">
        <v>0</v>
      </c>
      <c r="I31" s="30"/>
    </row>
    <row r="32" spans="2:9">
      <c r="B32" s="165" t="s">
        <v>270</v>
      </c>
      <c r="C32" s="166">
        <v>6647136</v>
      </c>
      <c r="D32" s="166">
        <v>6647136</v>
      </c>
      <c r="E32" s="167">
        <v>0</v>
      </c>
      <c r="F32" s="166">
        <v>1216</v>
      </c>
      <c r="G32" s="168">
        <v>0</v>
      </c>
      <c r="H32" s="168">
        <v>0</v>
      </c>
      <c r="I32" s="30"/>
    </row>
    <row r="33" spans="2:9">
      <c r="B33" s="165" t="s">
        <v>271</v>
      </c>
      <c r="C33" s="166">
        <v>898558</v>
      </c>
      <c r="D33" s="166">
        <v>898558</v>
      </c>
      <c r="E33" s="167">
        <v>0</v>
      </c>
      <c r="F33" s="167">
        <v>0</v>
      </c>
      <c r="G33" s="168">
        <v>0</v>
      </c>
      <c r="H33" s="168">
        <v>0</v>
      </c>
      <c r="I33" s="30"/>
    </row>
    <row r="34" spans="2:9">
      <c r="B34" s="165" t="s">
        <v>272</v>
      </c>
      <c r="C34" s="166">
        <v>4324200</v>
      </c>
      <c r="D34" s="166">
        <v>4324200</v>
      </c>
      <c r="E34" s="167">
        <v>0</v>
      </c>
      <c r="F34" s="167">
        <v>0</v>
      </c>
      <c r="G34" s="168">
        <v>0</v>
      </c>
      <c r="H34" s="168">
        <v>0</v>
      </c>
      <c r="I34" s="30"/>
    </row>
    <row r="35" spans="2:9">
      <c r="B35" s="165" t="s">
        <v>274</v>
      </c>
      <c r="C35" s="166">
        <v>508237</v>
      </c>
      <c r="D35" s="166">
        <v>267918</v>
      </c>
      <c r="E35" s="167">
        <v>0</v>
      </c>
      <c r="F35" s="167">
        <v>126</v>
      </c>
      <c r="G35" s="168">
        <v>12027965.949999999</v>
      </c>
      <c r="H35" s="168">
        <v>0</v>
      </c>
      <c r="I35" s="30"/>
    </row>
    <row r="36" spans="2:9">
      <c r="B36" s="165" t="s">
        <v>275</v>
      </c>
      <c r="C36" s="166">
        <v>17075920</v>
      </c>
      <c r="D36" s="166">
        <v>16441079</v>
      </c>
      <c r="E36" s="166">
        <v>4531</v>
      </c>
      <c r="F36" s="167">
        <v>0</v>
      </c>
      <c r="G36" s="168">
        <v>31773792.050000001</v>
      </c>
      <c r="H36" s="168">
        <v>0</v>
      </c>
      <c r="I36" s="30"/>
    </row>
    <row r="37" spans="2:9">
      <c r="B37" s="165" t="s">
        <v>277</v>
      </c>
      <c r="C37" s="166">
        <v>5608</v>
      </c>
      <c r="D37" s="167">
        <v>0</v>
      </c>
      <c r="E37" s="167">
        <v>0</v>
      </c>
      <c r="F37" s="167">
        <v>0</v>
      </c>
      <c r="G37" s="168">
        <v>0</v>
      </c>
      <c r="H37" s="168">
        <v>0</v>
      </c>
      <c r="I37" s="30"/>
    </row>
    <row r="38" spans="2:9">
      <c r="B38" s="165" t="s">
        <v>278</v>
      </c>
      <c r="C38" s="167">
        <v>8</v>
      </c>
      <c r="D38" s="167">
        <v>0</v>
      </c>
      <c r="E38" s="167">
        <v>0</v>
      </c>
      <c r="F38" s="167">
        <v>0</v>
      </c>
      <c r="G38" s="168">
        <v>0</v>
      </c>
      <c r="H38" s="168">
        <v>0</v>
      </c>
      <c r="I38" s="30"/>
    </row>
    <row r="39" spans="2:9">
      <c r="B39" s="165" t="s">
        <v>280</v>
      </c>
      <c r="C39" s="166">
        <v>988765</v>
      </c>
      <c r="D39" s="166">
        <v>988765</v>
      </c>
      <c r="E39" s="167">
        <v>0</v>
      </c>
      <c r="F39" s="167">
        <v>0</v>
      </c>
      <c r="G39" s="168">
        <v>0</v>
      </c>
      <c r="H39" s="168">
        <v>0</v>
      </c>
      <c r="I39" s="30"/>
    </row>
    <row r="40" spans="2:9">
      <c r="B40" s="165" t="s">
        <v>380</v>
      </c>
      <c r="C40" s="166">
        <v>14141</v>
      </c>
      <c r="D40" s="167">
        <v>241</v>
      </c>
      <c r="E40" s="167">
        <v>0</v>
      </c>
      <c r="F40" s="167">
        <v>0</v>
      </c>
      <c r="G40" s="168">
        <v>695695</v>
      </c>
      <c r="H40" s="168">
        <v>0</v>
      </c>
      <c r="I40" s="30"/>
    </row>
    <row r="41" spans="2:9">
      <c r="B41" s="165" t="s">
        <v>282</v>
      </c>
      <c r="C41" s="166">
        <v>197361</v>
      </c>
      <c r="D41" s="166">
        <v>197361</v>
      </c>
      <c r="E41" s="167">
        <v>0</v>
      </c>
      <c r="F41" s="166">
        <v>2264</v>
      </c>
      <c r="G41" s="168">
        <v>0</v>
      </c>
      <c r="H41" s="168">
        <v>0</v>
      </c>
      <c r="I41" s="30"/>
    </row>
    <row r="42" spans="2:9">
      <c r="B42" s="165" t="s">
        <v>284</v>
      </c>
      <c r="C42" s="166">
        <v>2591846</v>
      </c>
      <c r="D42" s="166">
        <v>2591846</v>
      </c>
      <c r="E42" s="167">
        <v>0</v>
      </c>
      <c r="F42" s="166">
        <v>12169</v>
      </c>
      <c r="G42" s="168">
        <v>0</v>
      </c>
      <c r="H42" s="168">
        <v>0</v>
      </c>
      <c r="I42" s="30"/>
    </row>
    <row r="43" spans="2:9">
      <c r="B43" s="165" t="s">
        <v>285</v>
      </c>
      <c r="C43" s="166">
        <v>17496</v>
      </c>
      <c r="D43" s="167">
        <v>0</v>
      </c>
      <c r="E43" s="167">
        <v>0</v>
      </c>
      <c r="F43" s="167">
        <v>0</v>
      </c>
      <c r="G43" s="168">
        <v>0</v>
      </c>
      <c r="H43" s="168">
        <v>0</v>
      </c>
      <c r="I43" s="30"/>
    </row>
    <row r="44" spans="2:9">
      <c r="B44" s="165" t="s">
        <v>381</v>
      </c>
      <c r="C44" s="166">
        <v>3042</v>
      </c>
      <c r="D44" s="167">
        <v>0</v>
      </c>
      <c r="E44" s="167">
        <v>0</v>
      </c>
      <c r="F44" s="167">
        <v>0</v>
      </c>
      <c r="G44" s="168">
        <v>0</v>
      </c>
      <c r="H44" s="168">
        <v>0</v>
      </c>
      <c r="I44" s="30"/>
    </row>
    <row r="45" spans="2:9">
      <c r="B45" s="165" t="s">
        <v>286</v>
      </c>
      <c r="C45" s="166">
        <v>17823</v>
      </c>
      <c r="D45" s="167">
        <v>0</v>
      </c>
      <c r="E45" s="167">
        <v>0</v>
      </c>
      <c r="F45" s="167">
        <v>0</v>
      </c>
      <c r="G45" s="168">
        <v>892041.15</v>
      </c>
      <c r="H45" s="168">
        <v>0</v>
      </c>
      <c r="I45" s="30"/>
    </row>
    <row r="46" spans="2:9">
      <c r="B46" s="165" t="s">
        <v>287</v>
      </c>
      <c r="C46" s="166">
        <v>168600</v>
      </c>
      <c r="D46" s="166">
        <v>168600</v>
      </c>
      <c r="E46" s="167">
        <v>0</v>
      </c>
      <c r="F46" s="166">
        <v>42150</v>
      </c>
      <c r="G46" s="168">
        <v>0</v>
      </c>
      <c r="H46" s="168">
        <v>0</v>
      </c>
      <c r="I46" s="30"/>
    </row>
    <row r="47" spans="2:9">
      <c r="B47" s="165" t="s">
        <v>288</v>
      </c>
      <c r="C47" s="166">
        <v>2196</v>
      </c>
      <c r="D47" s="167">
        <v>0</v>
      </c>
      <c r="E47" s="167">
        <v>0</v>
      </c>
      <c r="F47" s="167">
        <v>0</v>
      </c>
      <c r="G47" s="168">
        <v>0</v>
      </c>
      <c r="H47" s="168">
        <v>110800.09</v>
      </c>
      <c r="I47" s="30"/>
    </row>
    <row r="48" spans="2:9">
      <c r="B48" s="165" t="s">
        <v>290</v>
      </c>
      <c r="C48" s="166">
        <v>51299</v>
      </c>
      <c r="D48" s="166">
        <v>6694</v>
      </c>
      <c r="E48" s="167">
        <v>0</v>
      </c>
      <c r="F48" s="167">
        <v>34</v>
      </c>
      <c r="G48" s="168">
        <v>2238069.2400000002</v>
      </c>
      <c r="H48" s="168">
        <v>0</v>
      </c>
      <c r="I48" s="30"/>
    </row>
    <row r="49" spans="2:9">
      <c r="B49" s="165" t="s">
        <v>291</v>
      </c>
      <c r="C49" s="167">
        <v>937</v>
      </c>
      <c r="D49" s="167">
        <v>0</v>
      </c>
      <c r="E49" s="167">
        <v>0</v>
      </c>
      <c r="F49" s="167">
        <v>0</v>
      </c>
      <c r="G49" s="168">
        <v>46846.8</v>
      </c>
      <c r="H49" s="168">
        <v>0</v>
      </c>
      <c r="I49" s="30"/>
    </row>
    <row r="50" spans="2:9">
      <c r="B50" s="165" t="s">
        <v>292</v>
      </c>
      <c r="C50" s="166">
        <v>2615</v>
      </c>
      <c r="D50" s="167">
        <v>0</v>
      </c>
      <c r="E50" s="167">
        <v>0</v>
      </c>
      <c r="F50" s="167">
        <v>0</v>
      </c>
      <c r="G50" s="168">
        <v>0</v>
      </c>
      <c r="H50" s="168">
        <v>131063.62</v>
      </c>
      <c r="I50" s="30"/>
    </row>
    <row r="51" spans="2:9">
      <c r="B51" s="165" t="s">
        <v>293</v>
      </c>
      <c r="C51" s="167">
        <v>2</v>
      </c>
      <c r="D51" s="167">
        <v>0</v>
      </c>
      <c r="E51" s="167">
        <v>0</v>
      </c>
      <c r="F51" s="167">
        <v>0</v>
      </c>
      <c r="G51" s="168">
        <v>0</v>
      </c>
      <c r="H51" s="168">
        <v>100.39</v>
      </c>
      <c r="I51" s="30"/>
    </row>
    <row r="52" spans="2:9">
      <c r="B52" s="165" t="s">
        <v>294</v>
      </c>
      <c r="C52" s="166">
        <v>191661</v>
      </c>
      <c r="D52" s="167">
        <v>0</v>
      </c>
      <c r="E52" s="167">
        <v>0</v>
      </c>
      <c r="F52" s="167">
        <v>0</v>
      </c>
      <c r="G52" s="168">
        <v>6218712.0999999996</v>
      </c>
      <c r="H52" s="168">
        <v>3388206.71</v>
      </c>
      <c r="I52" s="30"/>
    </row>
    <row r="53" spans="2:9">
      <c r="B53" s="165" t="s">
        <v>295</v>
      </c>
      <c r="C53" s="166">
        <v>55791</v>
      </c>
      <c r="D53" s="167">
        <v>0</v>
      </c>
      <c r="E53" s="167">
        <v>0</v>
      </c>
      <c r="F53" s="167">
        <v>0</v>
      </c>
      <c r="G53" s="168">
        <v>0</v>
      </c>
      <c r="H53" s="168">
        <v>0</v>
      </c>
      <c r="I53" s="30"/>
    </row>
    <row r="54" spans="2:9">
      <c r="B54" s="165" t="s">
        <v>296</v>
      </c>
      <c r="C54" s="166">
        <v>185225</v>
      </c>
      <c r="D54" s="166">
        <v>185225</v>
      </c>
      <c r="E54" s="167">
        <v>0</v>
      </c>
      <c r="F54" s="166">
        <v>17870</v>
      </c>
      <c r="G54" s="168">
        <v>0</v>
      </c>
      <c r="H54" s="168">
        <v>0</v>
      </c>
      <c r="I54" s="30"/>
    </row>
    <row r="55" spans="2:9">
      <c r="B55" s="165" t="s">
        <v>382</v>
      </c>
      <c r="C55" s="167">
        <v>550</v>
      </c>
      <c r="D55" s="167">
        <v>0</v>
      </c>
      <c r="E55" s="167">
        <v>0</v>
      </c>
      <c r="F55" s="167">
        <v>0</v>
      </c>
      <c r="G55" s="168">
        <v>0</v>
      </c>
      <c r="H55" s="168">
        <v>0</v>
      </c>
      <c r="I55" s="30"/>
    </row>
    <row r="56" spans="2:9">
      <c r="B56" s="165" t="s">
        <v>299</v>
      </c>
      <c r="C56" s="166">
        <v>245882</v>
      </c>
      <c r="D56" s="166">
        <v>245882</v>
      </c>
      <c r="E56" s="167">
        <v>0</v>
      </c>
      <c r="F56" s="166">
        <v>1133</v>
      </c>
      <c r="G56" s="168">
        <v>0</v>
      </c>
      <c r="H56" s="168">
        <v>0</v>
      </c>
      <c r="I56" s="30"/>
    </row>
    <row r="57" spans="2:9">
      <c r="B57" s="165" t="s">
        <v>300</v>
      </c>
      <c r="C57" s="166">
        <v>42445</v>
      </c>
      <c r="D57" s="167">
        <v>0</v>
      </c>
      <c r="E57" s="167">
        <v>0</v>
      </c>
      <c r="F57" s="167">
        <v>0</v>
      </c>
      <c r="G57" s="168">
        <v>0</v>
      </c>
      <c r="H57" s="168">
        <v>0</v>
      </c>
      <c r="I57" s="30"/>
    </row>
    <row r="58" spans="2:9">
      <c r="B58" s="165" t="s">
        <v>383</v>
      </c>
      <c r="C58" s="166">
        <v>41220</v>
      </c>
      <c r="D58" s="166">
        <v>41220</v>
      </c>
      <c r="E58" s="167">
        <v>0</v>
      </c>
      <c r="F58" s="167">
        <v>37</v>
      </c>
      <c r="G58" s="168">
        <v>0</v>
      </c>
      <c r="H58" s="168">
        <v>0</v>
      </c>
      <c r="I58" s="30"/>
    </row>
    <row r="59" spans="2:9">
      <c r="B59" s="165" t="s">
        <v>302</v>
      </c>
      <c r="C59" s="166">
        <v>540377</v>
      </c>
      <c r="D59" s="167">
        <v>0</v>
      </c>
      <c r="E59" s="167">
        <v>0</v>
      </c>
      <c r="F59" s="167">
        <v>0</v>
      </c>
      <c r="G59" s="168">
        <v>7497000</v>
      </c>
      <c r="H59" s="168">
        <v>0</v>
      </c>
      <c r="I59" s="30"/>
    </row>
    <row r="60" spans="2:9">
      <c r="B60" s="165" t="s">
        <v>303</v>
      </c>
      <c r="C60" s="166">
        <v>181916</v>
      </c>
      <c r="D60" s="167">
        <v>0</v>
      </c>
      <c r="E60" s="167">
        <v>0</v>
      </c>
      <c r="F60" s="167">
        <v>0</v>
      </c>
      <c r="G60" s="168">
        <v>0</v>
      </c>
      <c r="H60" s="168">
        <v>0</v>
      </c>
      <c r="I60" s="30"/>
    </row>
    <row r="61" spans="2:9">
      <c r="B61" s="165" t="s">
        <v>304</v>
      </c>
      <c r="C61" s="166">
        <v>3437</v>
      </c>
      <c r="D61" s="166">
        <v>3437</v>
      </c>
      <c r="E61" s="167">
        <v>0</v>
      </c>
      <c r="F61" s="167">
        <v>0</v>
      </c>
      <c r="G61" s="168">
        <v>0</v>
      </c>
      <c r="H61" s="168">
        <v>0</v>
      </c>
      <c r="I61" s="30"/>
    </row>
    <row r="62" spans="2:9">
      <c r="B62" s="165" t="s">
        <v>305</v>
      </c>
      <c r="C62" s="166">
        <v>4654663</v>
      </c>
      <c r="D62" s="166">
        <v>4654663</v>
      </c>
      <c r="E62" s="167">
        <v>0</v>
      </c>
      <c r="F62" s="167">
        <v>0</v>
      </c>
      <c r="G62" s="168">
        <v>0</v>
      </c>
      <c r="H62" s="168">
        <v>0</v>
      </c>
      <c r="I62" s="30"/>
    </row>
    <row r="63" spans="2:9">
      <c r="B63" s="165" t="s">
        <v>306</v>
      </c>
      <c r="C63" s="167">
        <v>44</v>
      </c>
      <c r="D63" s="167">
        <v>0</v>
      </c>
      <c r="E63" s="167">
        <v>0</v>
      </c>
      <c r="F63" s="167">
        <v>0</v>
      </c>
      <c r="G63" s="168">
        <v>0</v>
      </c>
      <c r="H63" s="168">
        <v>2212.9699999999998</v>
      </c>
      <c r="I63" s="30"/>
    </row>
    <row r="64" spans="2:9">
      <c r="B64" s="165" t="s">
        <v>384</v>
      </c>
      <c r="C64" s="166">
        <v>16843</v>
      </c>
      <c r="D64" s="167">
        <v>0</v>
      </c>
      <c r="E64" s="167">
        <v>0</v>
      </c>
      <c r="F64" s="167">
        <v>0</v>
      </c>
      <c r="G64" s="168">
        <v>842992.15</v>
      </c>
      <c r="H64" s="168">
        <v>0</v>
      </c>
      <c r="I64" s="30"/>
    </row>
    <row r="65" spans="2:9">
      <c r="B65" s="165" t="s">
        <v>308</v>
      </c>
      <c r="C65" s="166">
        <v>301909</v>
      </c>
      <c r="D65" s="167">
        <v>0</v>
      </c>
      <c r="E65" s="167">
        <v>0</v>
      </c>
      <c r="F65" s="167">
        <v>0</v>
      </c>
      <c r="G65" s="168">
        <v>0</v>
      </c>
      <c r="H65" s="168">
        <v>0</v>
      </c>
      <c r="I65" s="30"/>
    </row>
    <row r="66" spans="2:9">
      <c r="B66" s="165" t="s">
        <v>310</v>
      </c>
      <c r="C66" s="166">
        <v>3150</v>
      </c>
      <c r="D66" s="166">
        <v>3150</v>
      </c>
      <c r="E66" s="167">
        <v>0</v>
      </c>
      <c r="F66" s="167">
        <v>418</v>
      </c>
      <c r="G66" s="168">
        <v>0</v>
      </c>
      <c r="H66" s="168">
        <v>0</v>
      </c>
      <c r="I66" s="30"/>
    </row>
    <row r="67" spans="2:9">
      <c r="B67" s="165" t="s">
        <v>311</v>
      </c>
      <c r="C67" s="167">
        <v>179</v>
      </c>
      <c r="D67" s="167">
        <v>0</v>
      </c>
      <c r="E67" s="167">
        <v>0</v>
      </c>
      <c r="F67" s="167">
        <v>0</v>
      </c>
      <c r="G67" s="168">
        <v>8958.9500000000007</v>
      </c>
      <c r="H67" s="168">
        <v>0</v>
      </c>
      <c r="I67" s="30"/>
    </row>
    <row r="68" spans="2:9">
      <c r="B68" s="165" t="s">
        <v>312</v>
      </c>
      <c r="C68" s="166">
        <v>26880</v>
      </c>
      <c r="D68" s="167">
        <v>0</v>
      </c>
      <c r="E68" s="167">
        <v>0</v>
      </c>
      <c r="F68" s="167">
        <v>0</v>
      </c>
      <c r="G68" s="168">
        <v>256000</v>
      </c>
      <c r="H68" s="168">
        <v>150000</v>
      </c>
      <c r="I68" s="30"/>
    </row>
    <row r="69" spans="2:9">
      <c r="B69" s="165" t="s">
        <v>313</v>
      </c>
      <c r="C69" s="166">
        <v>119551</v>
      </c>
      <c r="D69" s="167">
        <v>0</v>
      </c>
      <c r="E69" s="167">
        <v>0</v>
      </c>
      <c r="F69" s="167">
        <v>0</v>
      </c>
      <c r="G69" s="168">
        <v>2571394.2799999998</v>
      </c>
      <c r="H69" s="168">
        <v>3440262.34</v>
      </c>
      <c r="I69" s="30"/>
    </row>
    <row r="70" spans="2:9">
      <c r="B70" s="165" t="s">
        <v>314</v>
      </c>
      <c r="C70" s="166">
        <v>10484</v>
      </c>
      <c r="D70" s="167">
        <v>0</v>
      </c>
      <c r="E70" s="167">
        <v>0</v>
      </c>
      <c r="F70" s="167">
        <v>0</v>
      </c>
      <c r="G70" s="168">
        <v>524724.21</v>
      </c>
      <c r="H70" s="168">
        <v>0</v>
      </c>
      <c r="I70" s="30"/>
    </row>
    <row r="71" spans="2:9">
      <c r="B71" s="165" t="s">
        <v>316</v>
      </c>
      <c r="C71" s="167">
        <v>5</v>
      </c>
      <c r="D71" s="167">
        <v>0</v>
      </c>
      <c r="E71" s="167">
        <v>0</v>
      </c>
      <c r="F71" s="167">
        <v>0</v>
      </c>
      <c r="G71" s="168">
        <v>250.25</v>
      </c>
      <c r="H71" s="168">
        <v>0</v>
      </c>
      <c r="I71" s="30"/>
    </row>
    <row r="72" spans="2:9">
      <c r="B72" s="165" t="s">
        <v>317</v>
      </c>
      <c r="C72" s="166">
        <v>17545</v>
      </c>
      <c r="D72" s="167">
        <v>0</v>
      </c>
      <c r="E72" s="167">
        <v>0</v>
      </c>
      <c r="F72" s="167">
        <v>0</v>
      </c>
      <c r="G72" s="168">
        <v>0</v>
      </c>
      <c r="H72" s="168">
        <v>0</v>
      </c>
      <c r="I72" s="30"/>
    </row>
    <row r="73" spans="2:9">
      <c r="B73" s="214" t="s">
        <v>318</v>
      </c>
      <c r="C73" s="171">
        <v>7230</v>
      </c>
      <c r="D73" s="214">
        <v>0</v>
      </c>
      <c r="E73" s="214">
        <v>0</v>
      </c>
      <c r="F73" s="214">
        <v>0</v>
      </c>
      <c r="G73" s="170">
        <v>361861.5</v>
      </c>
      <c r="H73" s="170">
        <v>0</v>
      </c>
      <c r="I73" s="30"/>
    </row>
    <row r="74" spans="2:9">
      <c r="B74" s="165" t="s">
        <v>319</v>
      </c>
      <c r="C74" s="166">
        <v>63122</v>
      </c>
      <c r="D74" s="167">
        <v>0</v>
      </c>
      <c r="E74" s="167">
        <v>0</v>
      </c>
      <c r="F74" s="167">
        <v>0</v>
      </c>
      <c r="G74" s="168">
        <v>0</v>
      </c>
      <c r="H74" s="168">
        <v>0</v>
      </c>
      <c r="I74" s="30"/>
    </row>
    <row r="75" spans="2:9">
      <c r="B75" s="165" t="s">
        <v>321</v>
      </c>
      <c r="C75" s="166">
        <v>6431</v>
      </c>
      <c r="D75" s="167">
        <v>0</v>
      </c>
      <c r="E75" s="167">
        <v>0</v>
      </c>
      <c r="F75" s="167">
        <v>0</v>
      </c>
      <c r="G75" s="168">
        <v>0</v>
      </c>
      <c r="H75" s="168">
        <v>0</v>
      </c>
      <c r="I75" s="30"/>
    </row>
    <row r="76" spans="2:9">
      <c r="B76" s="165" t="s">
        <v>385</v>
      </c>
      <c r="C76" s="166">
        <v>8509875</v>
      </c>
      <c r="D76" s="166">
        <v>8431854</v>
      </c>
      <c r="E76" s="166">
        <v>5207</v>
      </c>
      <c r="F76" s="166">
        <v>20007</v>
      </c>
      <c r="G76" s="168">
        <v>3904951.05</v>
      </c>
      <c r="H76" s="168">
        <v>0</v>
      </c>
      <c r="I76" s="30"/>
    </row>
    <row r="77" spans="2:9">
      <c r="B77" s="165" t="s">
        <v>386</v>
      </c>
      <c r="C77" s="166">
        <v>1540365</v>
      </c>
      <c r="D77" s="166">
        <v>1526242</v>
      </c>
      <c r="E77" s="167">
        <v>0</v>
      </c>
      <c r="F77" s="167">
        <v>0</v>
      </c>
      <c r="G77" s="168">
        <v>706856.15</v>
      </c>
      <c r="H77" s="168">
        <v>0</v>
      </c>
      <c r="I77" s="30"/>
    </row>
    <row r="78" spans="2:9">
      <c r="B78" s="165" t="s">
        <v>387</v>
      </c>
      <c r="C78" s="166">
        <v>181251</v>
      </c>
      <c r="D78" s="166">
        <v>179589</v>
      </c>
      <c r="E78" s="167">
        <v>0</v>
      </c>
      <c r="F78" s="167">
        <v>0</v>
      </c>
      <c r="G78" s="168">
        <v>83183.100000000006</v>
      </c>
      <c r="H78" s="168">
        <v>0</v>
      </c>
      <c r="I78" s="30"/>
    </row>
    <row r="79" spans="2:9">
      <c r="B79" s="165" t="s">
        <v>322</v>
      </c>
      <c r="C79" s="166">
        <v>3055532</v>
      </c>
      <c r="D79" s="166">
        <v>810694</v>
      </c>
      <c r="E79" s="167">
        <v>0</v>
      </c>
      <c r="F79" s="167">
        <v>0</v>
      </c>
      <c r="G79" s="168">
        <v>112354141.90000001</v>
      </c>
      <c r="H79" s="168">
        <v>0</v>
      </c>
      <c r="I79" s="30"/>
    </row>
    <row r="80" spans="2:9">
      <c r="B80" s="165" t="s">
        <v>323</v>
      </c>
      <c r="C80" s="166">
        <v>1032</v>
      </c>
      <c r="D80" s="166">
        <v>1032</v>
      </c>
      <c r="E80" s="167">
        <v>0</v>
      </c>
      <c r="F80" s="167">
        <v>0</v>
      </c>
      <c r="G80" s="168">
        <v>0</v>
      </c>
      <c r="H80" s="168">
        <v>0</v>
      </c>
      <c r="I80" s="30"/>
    </row>
    <row r="81" spans="2:9">
      <c r="B81" s="165" t="s">
        <v>388</v>
      </c>
      <c r="C81" s="166">
        <v>716681</v>
      </c>
      <c r="D81" s="166">
        <v>716681</v>
      </c>
      <c r="E81" s="167">
        <v>0</v>
      </c>
      <c r="F81" s="166">
        <v>11304</v>
      </c>
      <c r="G81" s="168">
        <v>0</v>
      </c>
      <c r="H81" s="168">
        <v>0</v>
      </c>
      <c r="I81" s="30"/>
    </row>
    <row r="82" spans="2:9">
      <c r="B82" s="165" t="s">
        <v>389</v>
      </c>
      <c r="C82" s="166">
        <v>761404</v>
      </c>
      <c r="D82" s="166">
        <v>761404</v>
      </c>
      <c r="E82" s="167">
        <v>0</v>
      </c>
      <c r="F82" s="167">
        <v>0</v>
      </c>
      <c r="G82" s="168">
        <v>0</v>
      </c>
      <c r="H82" s="168">
        <v>0</v>
      </c>
      <c r="I82" s="30"/>
    </row>
    <row r="83" spans="2:9">
      <c r="B83" s="165" t="s">
        <v>325</v>
      </c>
      <c r="C83" s="166">
        <v>109674</v>
      </c>
      <c r="D83" s="166">
        <v>109674</v>
      </c>
      <c r="E83" s="167">
        <v>0</v>
      </c>
      <c r="F83" s="167">
        <v>0</v>
      </c>
      <c r="G83" s="168">
        <v>0</v>
      </c>
      <c r="H83" s="168">
        <v>0</v>
      </c>
      <c r="I83" s="30"/>
    </row>
    <row r="84" spans="2:9">
      <c r="B84" s="165" t="s">
        <v>326</v>
      </c>
      <c r="C84" s="166">
        <v>1529449</v>
      </c>
      <c r="D84" s="166">
        <v>1529449</v>
      </c>
      <c r="E84" s="166">
        <v>1105</v>
      </c>
      <c r="F84" s="166">
        <v>15071</v>
      </c>
      <c r="G84" s="168">
        <v>0</v>
      </c>
      <c r="H84" s="168">
        <v>0</v>
      </c>
      <c r="I84" s="30"/>
    </row>
    <row r="85" spans="2:9">
      <c r="B85" s="165" t="s">
        <v>390</v>
      </c>
      <c r="C85" s="166">
        <v>6100321</v>
      </c>
      <c r="D85" s="166">
        <v>6100321</v>
      </c>
      <c r="E85" s="167">
        <v>732</v>
      </c>
      <c r="F85" s="167">
        <v>0</v>
      </c>
      <c r="G85" s="168">
        <v>0</v>
      </c>
      <c r="H85" s="168">
        <v>0</v>
      </c>
      <c r="I85" s="30"/>
    </row>
    <row r="86" spans="2:9">
      <c r="B86" s="165" t="s">
        <v>328</v>
      </c>
      <c r="C86" s="166">
        <v>1980</v>
      </c>
      <c r="D86" s="167">
        <v>0</v>
      </c>
      <c r="E86" s="167">
        <v>0</v>
      </c>
      <c r="F86" s="167">
        <v>0</v>
      </c>
      <c r="G86" s="168">
        <v>99099</v>
      </c>
      <c r="H86" s="168">
        <v>0</v>
      </c>
      <c r="I86" s="30"/>
    </row>
    <row r="87" spans="2:9">
      <c r="B87" s="165" t="s">
        <v>329</v>
      </c>
      <c r="C87" s="166">
        <v>430214</v>
      </c>
      <c r="D87" s="167">
        <v>0</v>
      </c>
      <c r="E87" s="167">
        <v>0</v>
      </c>
      <c r="F87" s="167">
        <v>0</v>
      </c>
      <c r="G87" s="168">
        <v>0</v>
      </c>
      <c r="H87" s="168">
        <v>0</v>
      </c>
      <c r="I87" s="30"/>
    </row>
    <row r="88" spans="2:9">
      <c r="B88" s="165" t="s">
        <v>330</v>
      </c>
      <c r="C88" s="166">
        <v>86319</v>
      </c>
      <c r="D88" s="167">
        <v>0</v>
      </c>
      <c r="E88" s="167">
        <v>0</v>
      </c>
      <c r="F88" s="167">
        <v>0</v>
      </c>
      <c r="G88" s="168">
        <v>0</v>
      </c>
      <c r="H88" s="168">
        <v>0</v>
      </c>
      <c r="I88" s="30"/>
    </row>
    <row r="89" spans="2:9">
      <c r="B89" s="165" t="s">
        <v>332</v>
      </c>
      <c r="C89" s="166">
        <v>408105</v>
      </c>
      <c r="D89" s="167">
        <v>0</v>
      </c>
      <c r="E89" s="167">
        <v>0</v>
      </c>
      <c r="F89" s="167">
        <v>0</v>
      </c>
      <c r="G89" s="168">
        <v>0</v>
      </c>
      <c r="H89" s="168">
        <v>20428521.219999999</v>
      </c>
      <c r="I89" s="30"/>
    </row>
    <row r="90" spans="2:9">
      <c r="B90" s="165" t="s">
        <v>333</v>
      </c>
      <c r="C90" s="166">
        <v>425576</v>
      </c>
      <c r="D90" s="166">
        <v>9057</v>
      </c>
      <c r="E90" s="167">
        <v>0</v>
      </c>
      <c r="F90" s="166">
        <v>9057</v>
      </c>
      <c r="G90" s="168">
        <v>21300078.800000001</v>
      </c>
      <c r="H90" s="168">
        <v>0</v>
      </c>
      <c r="I90" s="30"/>
    </row>
    <row r="91" spans="2:9">
      <c r="B91" s="165" t="s">
        <v>334</v>
      </c>
      <c r="C91" s="166">
        <v>333433</v>
      </c>
      <c r="D91" s="167">
        <v>0</v>
      </c>
      <c r="E91" s="167">
        <v>0</v>
      </c>
      <c r="F91" s="167">
        <v>0</v>
      </c>
      <c r="G91" s="168">
        <v>0</v>
      </c>
      <c r="H91" s="168">
        <v>1250000</v>
      </c>
      <c r="I91" s="30"/>
    </row>
    <row r="92" spans="2:9">
      <c r="B92" s="165" t="s">
        <v>335</v>
      </c>
      <c r="C92" s="166">
        <v>1146</v>
      </c>
      <c r="D92" s="167">
        <v>0</v>
      </c>
      <c r="E92" s="167">
        <v>0</v>
      </c>
      <c r="F92" s="167">
        <v>0</v>
      </c>
      <c r="G92" s="168">
        <v>57357.3</v>
      </c>
      <c r="H92" s="168">
        <v>0</v>
      </c>
      <c r="I92" s="30"/>
    </row>
    <row r="93" spans="2:9">
      <c r="B93" s="165" t="s">
        <v>336</v>
      </c>
      <c r="C93" s="166">
        <v>85736</v>
      </c>
      <c r="D93" s="167">
        <v>0</v>
      </c>
      <c r="E93" s="167">
        <v>0</v>
      </c>
      <c r="F93" s="167">
        <v>0</v>
      </c>
      <c r="G93" s="168">
        <v>0</v>
      </c>
      <c r="H93" s="168">
        <v>0</v>
      </c>
      <c r="I93" s="30"/>
    </row>
    <row r="94" spans="2:9">
      <c r="B94" s="165" t="s">
        <v>391</v>
      </c>
      <c r="C94" s="166">
        <v>30037</v>
      </c>
      <c r="D94" s="167">
        <v>0</v>
      </c>
      <c r="E94" s="167">
        <v>0</v>
      </c>
      <c r="F94" s="167">
        <v>0</v>
      </c>
      <c r="G94" s="168">
        <v>1503351.85</v>
      </c>
      <c r="H94" s="168">
        <v>0</v>
      </c>
      <c r="I94" s="30"/>
    </row>
    <row r="95" spans="2:9">
      <c r="B95" s="165" t="s">
        <v>338</v>
      </c>
      <c r="C95" s="166">
        <v>6526762</v>
      </c>
      <c r="D95" s="166">
        <v>6526762</v>
      </c>
      <c r="E95" s="167">
        <v>0</v>
      </c>
      <c r="F95" s="166">
        <v>148157</v>
      </c>
      <c r="G95" s="168">
        <v>0</v>
      </c>
      <c r="H95" s="168">
        <v>0</v>
      </c>
      <c r="I95" s="30"/>
    </row>
    <row r="96" spans="2:9">
      <c r="B96" s="165" t="s">
        <v>339</v>
      </c>
      <c r="C96" s="166">
        <v>1275824</v>
      </c>
      <c r="D96" s="166">
        <v>1275824</v>
      </c>
      <c r="E96" s="166">
        <v>5784</v>
      </c>
      <c r="F96" s="166">
        <v>37521</v>
      </c>
      <c r="G96" s="168">
        <v>0</v>
      </c>
      <c r="H96" s="168">
        <v>0</v>
      </c>
      <c r="I96" s="30"/>
    </row>
    <row r="97" spans="2:9">
      <c r="B97" s="165" t="s">
        <v>340</v>
      </c>
      <c r="C97" s="166">
        <v>150329</v>
      </c>
      <c r="D97" s="166">
        <v>150329</v>
      </c>
      <c r="E97" s="167">
        <v>0</v>
      </c>
      <c r="F97" s="167">
        <v>0</v>
      </c>
      <c r="G97" s="168">
        <v>0</v>
      </c>
      <c r="H97" s="168">
        <v>0</v>
      </c>
      <c r="I97" s="30"/>
    </row>
    <row r="98" spans="2:9">
      <c r="B98" s="165" t="s">
        <v>341</v>
      </c>
      <c r="C98" s="166">
        <v>459801</v>
      </c>
      <c r="D98" s="166">
        <v>459801</v>
      </c>
      <c r="E98" s="167">
        <v>0</v>
      </c>
      <c r="F98" s="166">
        <v>3143</v>
      </c>
      <c r="G98" s="168">
        <v>0</v>
      </c>
      <c r="H98" s="168">
        <v>0</v>
      </c>
      <c r="I98" s="30"/>
    </row>
    <row r="99" spans="2:9">
      <c r="B99" s="165" t="s">
        <v>342</v>
      </c>
      <c r="C99" s="166">
        <v>90617</v>
      </c>
      <c r="D99" s="167">
        <v>0</v>
      </c>
      <c r="E99" s="167">
        <v>0</v>
      </c>
      <c r="F99" s="167">
        <v>0</v>
      </c>
      <c r="G99" s="168">
        <v>0</v>
      </c>
      <c r="H99" s="168">
        <v>0</v>
      </c>
      <c r="I99" s="30"/>
    </row>
    <row r="100" spans="2:9">
      <c r="B100" s="165" t="s">
        <v>392</v>
      </c>
      <c r="C100" s="166">
        <v>67489</v>
      </c>
      <c r="D100" s="166">
        <v>67489</v>
      </c>
      <c r="E100" s="167">
        <v>0</v>
      </c>
      <c r="F100" s="167">
        <v>0</v>
      </c>
      <c r="G100" s="168">
        <v>0</v>
      </c>
      <c r="H100" s="168">
        <v>0</v>
      </c>
      <c r="I100" s="30"/>
    </row>
    <row r="101" spans="2:9">
      <c r="B101" s="165" t="s">
        <v>393</v>
      </c>
      <c r="C101" s="166">
        <v>194411</v>
      </c>
      <c r="D101" s="166">
        <v>194411</v>
      </c>
      <c r="E101" s="167">
        <v>0</v>
      </c>
      <c r="F101" s="167">
        <v>0</v>
      </c>
      <c r="G101" s="168">
        <v>0</v>
      </c>
      <c r="H101" s="168">
        <v>0</v>
      </c>
      <c r="I101" s="30"/>
    </row>
    <row r="102" spans="2:9">
      <c r="B102" s="165" t="s">
        <v>345</v>
      </c>
      <c r="C102" s="166">
        <v>2665972</v>
      </c>
      <c r="D102" s="166">
        <v>2665972</v>
      </c>
      <c r="E102" s="166">
        <v>5987</v>
      </c>
      <c r="F102" s="166">
        <v>14169</v>
      </c>
      <c r="G102" s="168">
        <v>0</v>
      </c>
      <c r="H102" s="168">
        <v>0</v>
      </c>
      <c r="I102" s="30"/>
    </row>
    <row r="103" spans="2:9">
      <c r="B103" s="165" t="s">
        <v>346</v>
      </c>
      <c r="C103" s="166">
        <v>408715</v>
      </c>
      <c r="D103" s="166">
        <v>3603</v>
      </c>
      <c r="E103" s="167">
        <v>0</v>
      </c>
      <c r="F103" s="167">
        <v>0</v>
      </c>
      <c r="G103" s="168">
        <v>20275855.600000001</v>
      </c>
      <c r="H103" s="168">
        <v>0</v>
      </c>
      <c r="I103" s="30"/>
    </row>
    <row r="104" spans="2:9">
      <c r="B104" s="165" t="s">
        <v>347</v>
      </c>
      <c r="C104" s="166">
        <v>10223</v>
      </c>
      <c r="D104" s="167">
        <v>0</v>
      </c>
      <c r="E104" s="167">
        <v>0</v>
      </c>
      <c r="F104" s="167">
        <v>0</v>
      </c>
      <c r="G104" s="168">
        <v>511661.15</v>
      </c>
      <c r="H104" s="168">
        <v>0</v>
      </c>
      <c r="I104" s="30"/>
    </row>
    <row r="105" spans="2:9">
      <c r="B105" s="165" t="s">
        <v>394</v>
      </c>
      <c r="C105" s="167">
        <v>34</v>
      </c>
      <c r="D105" s="167">
        <v>0</v>
      </c>
      <c r="E105" s="167">
        <v>0</v>
      </c>
      <c r="F105" s="167">
        <v>0</v>
      </c>
      <c r="G105" s="168">
        <v>1701.7</v>
      </c>
      <c r="H105" s="168">
        <v>0</v>
      </c>
      <c r="I105" s="30"/>
    </row>
    <row r="106" spans="2:9">
      <c r="B106" s="165" t="s">
        <v>349</v>
      </c>
      <c r="C106" s="166">
        <v>106868</v>
      </c>
      <c r="D106" s="166">
        <v>106868</v>
      </c>
      <c r="E106" s="167">
        <v>0</v>
      </c>
      <c r="F106" s="167">
        <v>0</v>
      </c>
      <c r="G106" s="168">
        <v>0</v>
      </c>
      <c r="H106" s="168">
        <v>0</v>
      </c>
      <c r="I106" s="30"/>
    </row>
    <row r="107" spans="2:9">
      <c r="B107" s="165" t="s">
        <v>395</v>
      </c>
      <c r="C107" s="166">
        <v>5320941</v>
      </c>
      <c r="D107" s="166">
        <v>4082077</v>
      </c>
      <c r="E107" s="167">
        <v>0</v>
      </c>
      <c r="F107" s="167">
        <v>0</v>
      </c>
      <c r="G107" s="168">
        <v>62005143.200000003</v>
      </c>
      <c r="H107" s="168">
        <v>0</v>
      </c>
      <c r="I107" s="30"/>
    </row>
    <row r="108" spans="2:9">
      <c r="B108" s="165" t="s">
        <v>352</v>
      </c>
      <c r="C108" s="166">
        <v>1552</v>
      </c>
      <c r="D108" s="167">
        <v>0</v>
      </c>
      <c r="E108" s="167">
        <v>0</v>
      </c>
      <c r="F108" s="167">
        <v>0</v>
      </c>
      <c r="G108" s="168">
        <v>77677.600000000006</v>
      </c>
      <c r="H108" s="168">
        <v>0</v>
      </c>
      <c r="I108" s="30"/>
    </row>
    <row r="109" spans="2:9">
      <c r="B109" s="165" t="s">
        <v>353</v>
      </c>
      <c r="C109" s="166">
        <v>1940</v>
      </c>
      <c r="D109" s="167">
        <v>0</v>
      </c>
      <c r="E109" s="167">
        <v>0</v>
      </c>
      <c r="F109" s="167">
        <v>0</v>
      </c>
      <c r="G109" s="168">
        <v>97097</v>
      </c>
      <c r="H109" s="168">
        <v>0</v>
      </c>
      <c r="I109" s="30"/>
    </row>
    <row r="110" spans="2:9">
      <c r="B110" s="214" t="s">
        <v>354</v>
      </c>
      <c r="C110" s="171">
        <v>97657</v>
      </c>
      <c r="D110" s="214">
        <v>0</v>
      </c>
      <c r="E110" s="214">
        <v>0</v>
      </c>
      <c r="F110" s="214">
        <v>0</v>
      </c>
      <c r="G110" s="170">
        <v>0</v>
      </c>
      <c r="H110" s="170">
        <v>0</v>
      </c>
      <c r="I110" s="30"/>
    </row>
    <row r="111" spans="2:9">
      <c r="B111" s="165" t="s">
        <v>396</v>
      </c>
      <c r="C111" s="166">
        <v>228591</v>
      </c>
      <c r="D111" s="167">
        <v>0</v>
      </c>
      <c r="E111" s="167">
        <v>0</v>
      </c>
      <c r="F111" s="167">
        <v>0</v>
      </c>
      <c r="G111" s="168">
        <v>0</v>
      </c>
      <c r="H111" s="168">
        <v>0</v>
      </c>
      <c r="I111" s="30"/>
    </row>
    <row r="112" spans="2:9">
      <c r="B112" s="165" t="s">
        <v>356</v>
      </c>
      <c r="C112" s="166">
        <v>92894</v>
      </c>
      <c r="D112" s="167">
        <v>0</v>
      </c>
      <c r="E112" s="167">
        <v>0</v>
      </c>
      <c r="F112" s="167">
        <v>0</v>
      </c>
      <c r="G112" s="168">
        <v>0</v>
      </c>
      <c r="H112" s="168">
        <v>0</v>
      </c>
      <c r="I112" s="30"/>
    </row>
    <row r="113" spans="2:9">
      <c r="B113" s="165" t="s">
        <v>357</v>
      </c>
      <c r="C113" s="166">
        <v>4011655</v>
      </c>
      <c r="D113" s="166">
        <v>4011655</v>
      </c>
      <c r="E113" s="167">
        <v>0</v>
      </c>
      <c r="F113" s="166">
        <v>303205</v>
      </c>
      <c r="G113" s="168">
        <v>0</v>
      </c>
      <c r="H113" s="168">
        <v>0</v>
      </c>
      <c r="I113" s="30"/>
    </row>
    <row r="114" spans="2:9">
      <c r="B114" s="165" t="s">
        <v>397</v>
      </c>
      <c r="C114" s="166">
        <v>1449</v>
      </c>
      <c r="D114" s="167">
        <v>0</v>
      </c>
      <c r="E114" s="167">
        <v>0</v>
      </c>
      <c r="F114" s="167">
        <v>0</v>
      </c>
      <c r="G114" s="168">
        <v>72522.45</v>
      </c>
      <c r="H114" s="168">
        <v>0</v>
      </c>
      <c r="I114" s="30"/>
    </row>
    <row r="115" spans="2:9">
      <c r="B115" s="165" t="s">
        <v>358</v>
      </c>
      <c r="C115" s="167">
        <v>233</v>
      </c>
      <c r="D115" s="167">
        <v>233</v>
      </c>
      <c r="E115" s="167">
        <v>0</v>
      </c>
      <c r="F115" s="167">
        <v>55</v>
      </c>
      <c r="G115" s="168">
        <v>0</v>
      </c>
      <c r="H115" s="168">
        <v>0</v>
      </c>
      <c r="I115" s="30"/>
    </row>
    <row r="116" spans="2:9">
      <c r="B116" s="165" t="s">
        <v>359</v>
      </c>
      <c r="C116" s="166">
        <v>16085</v>
      </c>
      <c r="D116" s="167">
        <v>0</v>
      </c>
      <c r="E116" s="167">
        <v>0</v>
      </c>
      <c r="F116" s="167">
        <v>0</v>
      </c>
      <c r="G116" s="168">
        <v>805054.25</v>
      </c>
      <c r="H116" s="168">
        <v>0</v>
      </c>
      <c r="I116" s="30"/>
    </row>
    <row r="117" spans="2:9">
      <c r="B117" s="165" t="s">
        <v>360</v>
      </c>
      <c r="C117" s="166">
        <v>2298</v>
      </c>
      <c r="D117" s="166">
        <v>2298</v>
      </c>
      <c r="E117" s="167">
        <v>0</v>
      </c>
      <c r="F117" s="167">
        <v>0</v>
      </c>
      <c r="G117" s="168">
        <v>0</v>
      </c>
      <c r="H117" s="168">
        <v>0</v>
      </c>
      <c r="I117" s="30"/>
    </row>
    <row r="118" spans="2:9">
      <c r="B118" s="165" t="s">
        <v>361</v>
      </c>
      <c r="C118" s="166">
        <v>46084</v>
      </c>
      <c r="D118" s="166">
        <v>5509</v>
      </c>
      <c r="E118" s="167">
        <v>87</v>
      </c>
      <c r="F118" s="167">
        <v>0</v>
      </c>
      <c r="G118" s="168">
        <v>2030778.75</v>
      </c>
      <c r="H118" s="168">
        <v>0</v>
      </c>
      <c r="I118" s="30"/>
    </row>
    <row r="119" spans="2:9">
      <c r="B119" s="165" t="s">
        <v>362</v>
      </c>
      <c r="C119" s="166">
        <v>70907</v>
      </c>
      <c r="D119" s="167">
        <v>0</v>
      </c>
      <c r="E119" s="167">
        <v>0</v>
      </c>
      <c r="F119" s="167">
        <v>0</v>
      </c>
      <c r="G119" s="168">
        <v>3548895.35</v>
      </c>
      <c r="H119" s="168">
        <v>0</v>
      </c>
      <c r="I119" s="30"/>
    </row>
    <row r="120" spans="2:9">
      <c r="B120" s="165" t="s">
        <v>363</v>
      </c>
      <c r="C120" s="166">
        <v>1208429</v>
      </c>
      <c r="D120" s="166">
        <v>471434</v>
      </c>
      <c r="E120" s="167">
        <v>0</v>
      </c>
      <c r="F120" s="167">
        <v>0</v>
      </c>
      <c r="G120" s="168">
        <v>12886599.75</v>
      </c>
      <c r="H120" s="168">
        <v>24092778.079999998</v>
      </c>
      <c r="I120" s="30"/>
    </row>
    <row r="121" spans="2:9">
      <c r="B121" s="165" t="s">
        <v>364</v>
      </c>
      <c r="C121" s="166">
        <v>280132</v>
      </c>
      <c r="D121" s="167">
        <v>0</v>
      </c>
      <c r="E121" s="167">
        <v>0</v>
      </c>
      <c r="F121" s="167">
        <v>0</v>
      </c>
      <c r="G121" s="168">
        <v>0</v>
      </c>
      <c r="H121" s="168">
        <v>12612.57</v>
      </c>
      <c r="I121" s="30"/>
    </row>
    <row r="122" spans="2:9">
      <c r="B122" s="165" t="s">
        <v>365</v>
      </c>
      <c r="C122" s="166">
        <v>8536</v>
      </c>
      <c r="D122" s="166">
        <v>8536</v>
      </c>
      <c r="E122" s="167">
        <v>0</v>
      </c>
      <c r="F122" s="167">
        <v>0</v>
      </c>
      <c r="G122" s="168">
        <v>0</v>
      </c>
      <c r="H122" s="168">
        <v>0</v>
      </c>
      <c r="I122" s="30"/>
    </row>
    <row r="123" spans="2:9">
      <c r="B123" s="165" t="s">
        <v>366</v>
      </c>
      <c r="C123" s="166">
        <v>14273</v>
      </c>
      <c r="D123" s="166">
        <v>14273</v>
      </c>
      <c r="E123" s="167">
        <v>0</v>
      </c>
      <c r="F123" s="167">
        <v>0</v>
      </c>
      <c r="G123" s="168">
        <v>0</v>
      </c>
      <c r="H123" s="168">
        <v>0</v>
      </c>
      <c r="I123" s="30"/>
    </row>
    <row r="124" spans="2:9">
      <c r="B124" s="165" t="s">
        <v>368</v>
      </c>
      <c r="C124" s="166">
        <v>5693</v>
      </c>
      <c r="D124" s="166">
        <v>5693</v>
      </c>
      <c r="E124" s="167">
        <v>0</v>
      </c>
      <c r="F124" s="167">
        <v>0</v>
      </c>
      <c r="G124" s="168">
        <v>0</v>
      </c>
      <c r="H124" s="168">
        <v>0</v>
      </c>
      <c r="I124" s="30"/>
    </row>
    <row r="125" spans="2:9">
      <c r="B125" s="165" t="s">
        <v>398</v>
      </c>
      <c r="C125" s="166">
        <v>24365</v>
      </c>
      <c r="D125" s="166">
        <v>24365</v>
      </c>
      <c r="E125" s="167">
        <v>0</v>
      </c>
      <c r="F125" s="167">
        <v>16</v>
      </c>
      <c r="G125" s="168">
        <v>0</v>
      </c>
      <c r="H125" s="168">
        <v>0</v>
      </c>
      <c r="I125" s="30"/>
    </row>
    <row r="126" spans="2:9" ht="14" customHeight="1">
      <c r="B126" s="165" t="s">
        <v>399</v>
      </c>
      <c r="C126" s="166">
        <v>221084</v>
      </c>
      <c r="D126" s="166">
        <v>172741</v>
      </c>
      <c r="E126" s="167">
        <v>0</v>
      </c>
      <c r="F126" s="167">
        <v>0</v>
      </c>
      <c r="G126" s="168">
        <v>2419567.15</v>
      </c>
      <c r="H126" s="168">
        <v>0</v>
      </c>
      <c r="I126" s="30"/>
    </row>
    <row r="127" spans="2:9">
      <c r="B127" s="165" t="s">
        <v>369</v>
      </c>
      <c r="C127" s="166">
        <v>25916</v>
      </c>
      <c r="D127" s="167">
        <v>0</v>
      </c>
      <c r="E127" s="167">
        <v>0</v>
      </c>
      <c r="F127" s="167">
        <v>0</v>
      </c>
      <c r="G127" s="168">
        <v>1297095.8</v>
      </c>
      <c r="H127" s="168">
        <v>0</v>
      </c>
      <c r="I127" s="30"/>
    </row>
    <row r="128" spans="2:9">
      <c r="B128" s="165" t="s">
        <v>370</v>
      </c>
      <c r="C128" s="167">
        <v>1</v>
      </c>
      <c r="D128" s="167">
        <v>0</v>
      </c>
      <c r="E128" s="167">
        <v>0</v>
      </c>
      <c r="F128" s="167">
        <v>0</v>
      </c>
      <c r="G128" s="168">
        <v>50.05</v>
      </c>
      <c r="H128" s="168">
        <v>0</v>
      </c>
      <c r="I128" s="30"/>
    </row>
    <row r="129" spans="2:9">
      <c r="B129" s="137" t="s">
        <v>8</v>
      </c>
      <c r="C129" s="235">
        <f>SUM(C10:C128)</f>
        <v>107037807</v>
      </c>
      <c r="D129" s="235">
        <f t="shared" ref="D129:H129" si="0">SUM(D10:D128)</f>
        <v>93998100</v>
      </c>
      <c r="E129" s="235">
        <f t="shared" si="0"/>
        <v>235646</v>
      </c>
      <c r="F129" s="235">
        <f t="shared" si="0"/>
        <v>689981</v>
      </c>
      <c r="G129" s="169">
        <f t="shared" si="0"/>
        <v>395468062.28000009</v>
      </c>
      <c r="H129" s="169">
        <f t="shared" si="0"/>
        <v>53006557.990000002</v>
      </c>
      <c r="I129" s="30"/>
    </row>
    <row r="130" spans="2:9">
      <c r="B130"/>
      <c r="C130"/>
      <c r="D130"/>
      <c r="E130"/>
      <c r="F130"/>
      <c r="G130"/>
      <c r="H130"/>
    </row>
    <row r="131" spans="2:9" ht="33.5" customHeight="1">
      <c r="B131" s="292" t="s">
        <v>466</v>
      </c>
      <c r="C131" s="292"/>
      <c r="D131" s="292"/>
      <c r="E131" s="292"/>
      <c r="F131" s="292"/>
      <c r="G131" s="292"/>
      <c r="H131" s="292"/>
    </row>
    <row r="132" spans="2:9">
      <c r="B132" s="270"/>
      <c r="C132" s="270"/>
      <c r="D132" s="270"/>
      <c r="E132" s="270"/>
      <c r="F132" s="270"/>
      <c r="G132" s="270"/>
      <c r="H132" s="270"/>
    </row>
    <row r="133" spans="2:9">
      <c r="C133"/>
      <c r="D133"/>
      <c r="E133"/>
      <c r="F133"/>
      <c r="G133"/>
      <c r="H133"/>
    </row>
    <row r="134" spans="2:9">
      <c r="B134" s="28" t="s">
        <v>110</v>
      </c>
      <c r="C134"/>
      <c r="D134"/>
      <c r="E134"/>
      <c r="F134"/>
      <c r="G134"/>
      <c r="H134"/>
    </row>
    <row r="135" spans="2:9">
      <c r="B135" s="35"/>
      <c r="C135" s="27"/>
      <c r="D135" s="27"/>
      <c r="E135" s="27"/>
      <c r="F135" s="27"/>
    </row>
    <row r="136" spans="2:9">
      <c r="C136" s="236"/>
      <c r="D136" s="236"/>
      <c r="E136" s="27"/>
      <c r="F136" s="27"/>
      <c r="G136" s="237"/>
    </row>
    <row r="137" spans="2:9">
      <c r="B137" s="35"/>
      <c r="C137" s="27"/>
      <c r="D137" s="27"/>
      <c r="E137" s="27"/>
      <c r="F137" s="27"/>
    </row>
  </sheetData>
  <mergeCells count="1">
    <mergeCell ref="B131:H131"/>
  </mergeCells>
  <hyperlinks>
    <hyperlink ref="B134" location="Introduction!A1" display="Return to information tab" xr:uid="{A9B58CDA-E32E-48A6-983F-9B36DAF3F35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80D5-6635-4AA0-B85C-C71F25E57575}">
  <sheetPr>
    <tabColor rgb="FF9E712A"/>
    <pageSetUpPr autoPageBreaks="0"/>
  </sheetPr>
  <dimension ref="B5:H138"/>
  <sheetViews>
    <sheetView showGridLines="0" topLeftCell="A106" workbookViewId="0">
      <selection activeCell="B115" sqref="B115:H115"/>
    </sheetView>
  </sheetViews>
  <sheetFormatPr defaultRowHeight="14.5"/>
  <cols>
    <col min="1" max="1" width="2.453125" style="3" customWidth="1"/>
    <col min="2" max="2" width="49.08984375" style="3" customWidth="1"/>
    <col min="3" max="3" width="27.1796875" style="3" customWidth="1"/>
    <col min="4" max="4" width="27.453125" style="3" customWidth="1"/>
    <col min="5" max="5" width="25.7265625" style="3" customWidth="1"/>
    <col min="6" max="6" width="25.90625" style="3" customWidth="1"/>
    <col min="7" max="7" width="27.81640625" style="3" customWidth="1"/>
    <col min="8" max="8" width="24.7265625" style="3" customWidth="1"/>
    <col min="9" max="10" width="8.7265625" style="3"/>
    <col min="11" max="11" width="20.36328125" style="3" customWidth="1"/>
    <col min="12" max="16384" width="8.7265625" style="3"/>
  </cols>
  <sheetData>
    <row r="5" spans="2:8" ht="17.5">
      <c r="B5" s="16" t="s">
        <v>400</v>
      </c>
    </row>
    <row r="7" spans="2:8" ht="15">
      <c r="B7" s="5" t="s">
        <v>404</v>
      </c>
    </row>
    <row r="9" spans="2:8" ht="26" customHeight="1">
      <c r="B9" s="107" t="s">
        <v>402</v>
      </c>
      <c r="C9" s="62" t="s">
        <v>185</v>
      </c>
      <c r="D9" s="62" t="s">
        <v>243</v>
      </c>
      <c r="E9" s="62" t="s">
        <v>374</v>
      </c>
      <c r="F9" s="62" t="s">
        <v>39</v>
      </c>
      <c r="G9" s="62" t="s">
        <v>375</v>
      </c>
      <c r="H9" s="62" t="s">
        <v>376</v>
      </c>
    </row>
    <row r="10" spans="2:8">
      <c r="B10" s="214" t="s">
        <v>247</v>
      </c>
      <c r="C10" s="167">
        <v>30</v>
      </c>
      <c r="D10" s="167">
        <v>0</v>
      </c>
      <c r="E10" s="167">
        <v>0</v>
      </c>
      <c r="F10" s="167">
        <v>0</v>
      </c>
      <c r="G10" s="168">
        <v>1501.5</v>
      </c>
      <c r="H10" s="168">
        <v>0</v>
      </c>
    </row>
    <row r="11" spans="2:8">
      <c r="B11" s="214" t="s">
        <v>248</v>
      </c>
      <c r="C11" s="166">
        <v>5890</v>
      </c>
      <c r="D11" s="167">
        <v>0</v>
      </c>
      <c r="E11" s="167">
        <v>0</v>
      </c>
      <c r="F11" s="167">
        <v>0</v>
      </c>
      <c r="G11" s="168">
        <v>0</v>
      </c>
      <c r="H11" s="168">
        <v>0</v>
      </c>
    </row>
    <row r="12" spans="2:8">
      <c r="B12" s="214" t="s">
        <v>249</v>
      </c>
      <c r="C12" s="166">
        <v>27448</v>
      </c>
      <c r="D12" s="167">
        <v>0</v>
      </c>
      <c r="E12" s="167">
        <v>0</v>
      </c>
      <c r="F12" s="167">
        <v>0</v>
      </c>
      <c r="G12" s="168">
        <v>0</v>
      </c>
      <c r="H12" s="168">
        <v>0</v>
      </c>
    </row>
    <row r="13" spans="2:8">
      <c r="B13" s="214" t="s">
        <v>250</v>
      </c>
      <c r="C13" s="166">
        <v>18828</v>
      </c>
      <c r="D13" s="166">
        <v>18828</v>
      </c>
      <c r="E13" s="167">
        <v>0</v>
      </c>
      <c r="F13" s="167">
        <v>0</v>
      </c>
      <c r="G13" s="168">
        <v>0</v>
      </c>
      <c r="H13" s="168">
        <v>0</v>
      </c>
    </row>
    <row r="14" spans="2:8">
      <c r="B14" s="214" t="s">
        <v>251</v>
      </c>
      <c r="C14" s="166">
        <v>12153</v>
      </c>
      <c r="D14" s="166">
        <v>12153</v>
      </c>
      <c r="E14" s="167">
        <v>0</v>
      </c>
      <c r="F14" s="167">
        <v>0</v>
      </c>
      <c r="G14" s="168">
        <v>0</v>
      </c>
      <c r="H14" s="168">
        <v>0</v>
      </c>
    </row>
    <row r="15" spans="2:8">
      <c r="B15" s="214" t="s">
        <v>252</v>
      </c>
      <c r="C15" s="167">
        <v>131</v>
      </c>
      <c r="D15" s="167">
        <v>0</v>
      </c>
      <c r="E15" s="167">
        <v>0</v>
      </c>
      <c r="F15" s="167">
        <v>0</v>
      </c>
      <c r="G15" s="168">
        <v>6556.55</v>
      </c>
      <c r="H15" s="168">
        <v>0</v>
      </c>
    </row>
    <row r="16" spans="2:8">
      <c r="B16" s="214" t="s">
        <v>377</v>
      </c>
      <c r="C16" s="166">
        <v>2823</v>
      </c>
      <c r="D16" s="167">
        <v>0</v>
      </c>
      <c r="E16" s="167">
        <v>0</v>
      </c>
      <c r="F16" s="167">
        <v>0</v>
      </c>
      <c r="G16" s="168">
        <v>141291.15</v>
      </c>
      <c r="H16" s="168">
        <v>0</v>
      </c>
    </row>
    <row r="17" spans="2:8">
      <c r="B17" s="214" t="s">
        <v>254</v>
      </c>
      <c r="C17" s="166">
        <v>971714</v>
      </c>
      <c r="D17" s="166">
        <v>971714</v>
      </c>
      <c r="E17" s="166">
        <v>16204</v>
      </c>
      <c r="F17" s="167">
        <v>0</v>
      </c>
      <c r="G17" s="168">
        <v>0</v>
      </c>
      <c r="H17" s="168">
        <v>0</v>
      </c>
    </row>
    <row r="18" spans="2:8">
      <c r="B18" s="214" t="s">
        <v>255</v>
      </c>
      <c r="C18" s="166">
        <v>21660</v>
      </c>
      <c r="D18" s="167">
        <v>0</v>
      </c>
      <c r="E18" s="167">
        <v>0</v>
      </c>
      <c r="F18" s="167">
        <v>0</v>
      </c>
      <c r="G18" s="168">
        <v>1084083</v>
      </c>
      <c r="H18" s="168">
        <v>0</v>
      </c>
    </row>
    <row r="19" spans="2:8">
      <c r="B19" s="214" t="s">
        <v>256</v>
      </c>
      <c r="C19" s="166">
        <v>43349</v>
      </c>
      <c r="D19" s="166">
        <v>43349</v>
      </c>
      <c r="E19" s="167">
        <v>0</v>
      </c>
      <c r="F19" s="167">
        <v>0</v>
      </c>
      <c r="G19" s="168">
        <v>0</v>
      </c>
      <c r="H19" s="168">
        <v>0</v>
      </c>
    </row>
    <row r="20" spans="2:8">
      <c r="B20" s="214" t="s">
        <v>258</v>
      </c>
      <c r="C20" s="166">
        <v>401685</v>
      </c>
      <c r="D20" s="166">
        <v>401685</v>
      </c>
      <c r="E20" s="167">
        <v>0</v>
      </c>
      <c r="F20" s="167">
        <v>0</v>
      </c>
      <c r="G20" s="168">
        <v>0</v>
      </c>
      <c r="H20" s="168">
        <v>0</v>
      </c>
    </row>
    <row r="21" spans="2:8">
      <c r="B21" s="214" t="s">
        <v>259</v>
      </c>
      <c r="C21" s="166">
        <v>12075</v>
      </c>
      <c r="D21" s="167">
        <v>0</v>
      </c>
      <c r="E21" s="167">
        <v>0</v>
      </c>
      <c r="F21" s="167">
        <v>0</v>
      </c>
      <c r="G21" s="168">
        <v>604354</v>
      </c>
      <c r="H21" s="168">
        <v>0</v>
      </c>
    </row>
    <row r="22" spans="2:8">
      <c r="B22" s="214" t="s">
        <v>261</v>
      </c>
      <c r="C22" s="167">
        <v>173</v>
      </c>
      <c r="D22" s="167">
        <v>0</v>
      </c>
      <c r="E22" s="167">
        <v>0</v>
      </c>
      <c r="F22" s="167">
        <v>0</v>
      </c>
      <c r="G22" s="168">
        <v>8658.65</v>
      </c>
      <c r="H22" s="168">
        <v>0</v>
      </c>
    </row>
    <row r="23" spans="2:8">
      <c r="B23" s="214" t="s">
        <v>173</v>
      </c>
      <c r="C23" s="167">
        <v>496</v>
      </c>
      <c r="D23" s="167">
        <v>0</v>
      </c>
      <c r="E23" s="167">
        <v>0</v>
      </c>
      <c r="F23" s="167">
        <v>0</v>
      </c>
      <c r="G23" s="168">
        <v>0</v>
      </c>
      <c r="H23" s="168">
        <v>0</v>
      </c>
    </row>
    <row r="24" spans="2:8">
      <c r="B24" s="214" t="s">
        <v>263</v>
      </c>
      <c r="C24" s="167">
        <v>6</v>
      </c>
      <c r="D24" s="167">
        <v>0</v>
      </c>
      <c r="E24" s="167">
        <v>0</v>
      </c>
      <c r="F24" s="167">
        <v>0</v>
      </c>
      <c r="G24" s="168">
        <v>300.3</v>
      </c>
      <c r="H24" s="168">
        <v>0</v>
      </c>
    </row>
    <row r="25" spans="2:8">
      <c r="B25" s="214" t="s">
        <v>264</v>
      </c>
      <c r="C25" s="166">
        <v>19289</v>
      </c>
      <c r="D25" s="166">
        <v>19289</v>
      </c>
      <c r="E25" s="167">
        <v>0</v>
      </c>
      <c r="F25" s="167">
        <v>0</v>
      </c>
      <c r="G25" s="168">
        <v>0</v>
      </c>
      <c r="H25" s="168">
        <v>0</v>
      </c>
    </row>
    <row r="26" spans="2:8">
      <c r="B26" s="214" t="s">
        <v>266</v>
      </c>
      <c r="C26" s="166">
        <v>1102</v>
      </c>
      <c r="D26" s="167">
        <v>0</v>
      </c>
      <c r="E26" s="167">
        <v>0</v>
      </c>
      <c r="F26" s="167">
        <v>0</v>
      </c>
      <c r="G26" s="168">
        <v>0</v>
      </c>
      <c r="H26" s="168">
        <v>0</v>
      </c>
    </row>
    <row r="27" spans="2:8">
      <c r="B27" s="214" t="s">
        <v>379</v>
      </c>
      <c r="C27" s="166">
        <v>1003</v>
      </c>
      <c r="D27" s="167">
        <v>0</v>
      </c>
      <c r="E27" s="167">
        <v>0</v>
      </c>
      <c r="F27" s="167">
        <v>0</v>
      </c>
      <c r="G27" s="168">
        <v>0</v>
      </c>
      <c r="H27" s="168">
        <v>0</v>
      </c>
    </row>
    <row r="28" spans="2:8">
      <c r="B28" s="165" t="s">
        <v>269</v>
      </c>
      <c r="C28" s="166">
        <v>27069</v>
      </c>
      <c r="D28" s="166">
        <v>27069</v>
      </c>
      <c r="E28" s="167">
        <v>0</v>
      </c>
      <c r="F28" s="167">
        <v>0</v>
      </c>
      <c r="G28" s="168">
        <v>0</v>
      </c>
      <c r="H28" s="168">
        <v>0</v>
      </c>
    </row>
    <row r="29" spans="2:8">
      <c r="B29" s="214" t="s">
        <v>270</v>
      </c>
      <c r="C29" s="166">
        <v>345611</v>
      </c>
      <c r="D29" s="166">
        <v>345611</v>
      </c>
      <c r="E29" s="167">
        <v>0</v>
      </c>
      <c r="F29" s="167">
        <v>0</v>
      </c>
      <c r="G29" s="168">
        <v>0</v>
      </c>
      <c r="H29" s="168">
        <v>0</v>
      </c>
    </row>
    <row r="30" spans="2:8">
      <c r="B30" s="214" t="s">
        <v>271</v>
      </c>
      <c r="C30" s="166">
        <v>28781</v>
      </c>
      <c r="D30" s="166">
        <v>28781</v>
      </c>
      <c r="E30" s="167">
        <v>0</v>
      </c>
      <c r="F30" s="167">
        <v>0</v>
      </c>
      <c r="G30" s="168">
        <v>0</v>
      </c>
      <c r="H30" s="168">
        <v>0</v>
      </c>
    </row>
    <row r="31" spans="2:8">
      <c r="B31" s="214" t="s">
        <v>272</v>
      </c>
      <c r="C31" s="166">
        <v>210972</v>
      </c>
      <c r="D31" s="166">
        <v>210972</v>
      </c>
      <c r="E31" s="167">
        <v>0</v>
      </c>
      <c r="F31" s="167">
        <v>0</v>
      </c>
      <c r="G31" s="168">
        <v>0</v>
      </c>
      <c r="H31" s="168">
        <v>0</v>
      </c>
    </row>
    <row r="32" spans="2:8">
      <c r="B32" s="214" t="s">
        <v>274</v>
      </c>
      <c r="C32" s="166">
        <v>17340</v>
      </c>
      <c r="D32" s="166">
        <v>17340</v>
      </c>
      <c r="E32" s="167">
        <v>0</v>
      </c>
      <c r="F32" s="167">
        <v>0</v>
      </c>
      <c r="G32" s="168">
        <v>0</v>
      </c>
      <c r="H32" s="168">
        <v>0</v>
      </c>
    </row>
    <row r="33" spans="2:8">
      <c r="B33" s="214" t="s">
        <v>275</v>
      </c>
      <c r="C33" s="166">
        <v>1911517</v>
      </c>
      <c r="D33" s="166">
        <v>1911517</v>
      </c>
      <c r="E33" s="166">
        <v>4445</v>
      </c>
      <c r="F33" s="166">
        <v>175064</v>
      </c>
      <c r="G33" s="168">
        <v>0</v>
      </c>
      <c r="H33" s="168">
        <v>0</v>
      </c>
    </row>
    <row r="34" spans="2:8">
      <c r="B34" s="214" t="s">
        <v>277</v>
      </c>
      <c r="C34" s="167">
        <v>198</v>
      </c>
      <c r="D34" s="167">
        <v>0</v>
      </c>
      <c r="E34" s="167">
        <v>0</v>
      </c>
      <c r="F34" s="167">
        <v>0</v>
      </c>
      <c r="G34" s="168">
        <v>0</v>
      </c>
      <c r="H34" s="168">
        <v>0</v>
      </c>
    </row>
    <row r="35" spans="2:8">
      <c r="B35" s="214" t="s">
        <v>280</v>
      </c>
      <c r="C35" s="166">
        <v>47573</v>
      </c>
      <c r="D35" s="166">
        <v>47573</v>
      </c>
      <c r="E35" s="167">
        <v>0</v>
      </c>
      <c r="F35" s="167">
        <v>0</v>
      </c>
      <c r="G35" s="168">
        <v>0</v>
      </c>
      <c r="H35" s="168">
        <v>0</v>
      </c>
    </row>
    <row r="36" spans="2:8">
      <c r="B36" s="214" t="s">
        <v>282</v>
      </c>
      <c r="C36" s="166">
        <v>16932</v>
      </c>
      <c r="D36" s="166">
        <v>16932</v>
      </c>
      <c r="E36" s="167">
        <v>0</v>
      </c>
      <c r="F36" s="167">
        <v>0</v>
      </c>
      <c r="G36" s="168">
        <v>0</v>
      </c>
      <c r="H36" s="168">
        <v>0</v>
      </c>
    </row>
    <row r="37" spans="2:8">
      <c r="B37" s="214" t="s">
        <v>284</v>
      </c>
      <c r="C37" s="166">
        <v>197614</v>
      </c>
      <c r="D37" s="166">
        <v>197614</v>
      </c>
      <c r="E37" s="167">
        <v>0</v>
      </c>
      <c r="F37" s="167">
        <v>0</v>
      </c>
      <c r="G37" s="168">
        <v>0</v>
      </c>
      <c r="H37" s="168">
        <v>0</v>
      </c>
    </row>
    <row r="38" spans="2:8">
      <c r="B38" s="214" t="s">
        <v>285</v>
      </c>
      <c r="C38" s="166">
        <v>1389</v>
      </c>
      <c r="D38" s="167">
        <v>0</v>
      </c>
      <c r="E38" s="167">
        <v>0</v>
      </c>
      <c r="F38" s="167">
        <v>0</v>
      </c>
      <c r="G38" s="168">
        <v>0</v>
      </c>
      <c r="H38" s="168">
        <v>0</v>
      </c>
    </row>
    <row r="39" spans="2:8">
      <c r="B39" s="214" t="s">
        <v>381</v>
      </c>
      <c r="C39" s="167">
        <v>433</v>
      </c>
      <c r="D39" s="167">
        <v>0</v>
      </c>
      <c r="E39" s="167">
        <v>0</v>
      </c>
      <c r="F39" s="167">
        <v>0</v>
      </c>
      <c r="G39" s="168">
        <v>0</v>
      </c>
      <c r="H39" s="168">
        <v>0</v>
      </c>
    </row>
    <row r="40" spans="2:8">
      <c r="B40" s="214" t="s">
        <v>286</v>
      </c>
      <c r="C40" s="167">
        <v>280</v>
      </c>
      <c r="D40" s="167">
        <v>0</v>
      </c>
      <c r="E40" s="167">
        <v>0</v>
      </c>
      <c r="F40" s="167">
        <v>0</v>
      </c>
      <c r="G40" s="168">
        <v>14014</v>
      </c>
      <c r="H40" s="168">
        <v>0</v>
      </c>
    </row>
    <row r="41" spans="2:8">
      <c r="B41" s="214" t="s">
        <v>287</v>
      </c>
      <c r="C41" s="166">
        <v>9895</v>
      </c>
      <c r="D41" s="166">
        <v>9895</v>
      </c>
      <c r="E41" s="167">
        <v>0</v>
      </c>
      <c r="F41" s="166">
        <v>2473</v>
      </c>
      <c r="G41" s="168">
        <v>0</v>
      </c>
      <c r="H41" s="168">
        <v>0</v>
      </c>
    </row>
    <row r="42" spans="2:8">
      <c r="B42" s="214" t="s">
        <v>288</v>
      </c>
      <c r="C42" s="167">
        <v>225</v>
      </c>
      <c r="D42" s="167">
        <v>0</v>
      </c>
      <c r="E42" s="167">
        <v>0</v>
      </c>
      <c r="F42" s="167">
        <v>0</v>
      </c>
      <c r="G42" s="168">
        <v>0</v>
      </c>
      <c r="H42" s="168">
        <v>11354.09</v>
      </c>
    </row>
    <row r="43" spans="2:8">
      <c r="B43" s="214" t="s">
        <v>290</v>
      </c>
      <c r="C43" s="166">
        <v>1909</v>
      </c>
      <c r="D43" s="167">
        <v>0</v>
      </c>
      <c r="E43" s="167">
        <v>0</v>
      </c>
      <c r="F43" s="167">
        <v>0</v>
      </c>
      <c r="G43" s="168">
        <v>95545.45</v>
      </c>
      <c r="H43" s="168">
        <v>0</v>
      </c>
    </row>
    <row r="44" spans="2:8">
      <c r="B44" s="214" t="s">
        <v>291</v>
      </c>
      <c r="C44" s="167">
        <v>123</v>
      </c>
      <c r="D44" s="167">
        <v>0</v>
      </c>
      <c r="E44" s="167">
        <v>0</v>
      </c>
      <c r="F44" s="167">
        <v>0</v>
      </c>
      <c r="G44" s="168">
        <v>6211.5</v>
      </c>
      <c r="H44" s="168">
        <v>0</v>
      </c>
    </row>
    <row r="45" spans="2:8">
      <c r="B45" s="214" t="s">
        <v>294</v>
      </c>
      <c r="C45" s="166">
        <v>18607</v>
      </c>
      <c r="D45" s="167">
        <v>0</v>
      </c>
      <c r="E45" s="167">
        <v>0</v>
      </c>
      <c r="F45" s="167">
        <v>0</v>
      </c>
      <c r="G45" s="168">
        <v>931280.35</v>
      </c>
      <c r="H45" s="168">
        <v>0</v>
      </c>
    </row>
    <row r="46" spans="2:8">
      <c r="B46" s="214" t="s">
        <v>295</v>
      </c>
      <c r="C46" s="166">
        <v>5386</v>
      </c>
      <c r="D46" s="167">
        <v>0</v>
      </c>
      <c r="E46" s="167">
        <v>0</v>
      </c>
      <c r="F46" s="167">
        <v>0</v>
      </c>
      <c r="G46" s="168">
        <v>0</v>
      </c>
      <c r="H46" s="168">
        <v>0</v>
      </c>
    </row>
    <row r="47" spans="2:8">
      <c r="B47" s="214" t="s">
        <v>296</v>
      </c>
      <c r="C47" s="166">
        <v>11409</v>
      </c>
      <c r="D47" s="166">
        <v>11409</v>
      </c>
      <c r="E47" s="167">
        <v>0</v>
      </c>
      <c r="F47" s="167">
        <v>0</v>
      </c>
      <c r="G47" s="168">
        <v>0</v>
      </c>
      <c r="H47" s="168">
        <v>0</v>
      </c>
    </row>
    <row r="48" spans="2:8">
      <c r="B48" s="214" t="s">
        <v>382</v>
      </c>
      <c r="C48" s="167">
        <v>575</v>
      </c>
      <c r="D48" s="167">
        <v>0</v>
      </c>
      <c r="E48" s="167">
        <v>0</v>
      </c>
      <c r="F48" s="167">
        <v>0</v>
      </c>
      <c r="G48" s="168">
        <v>0</v>
      </c>
      <c r="H48" s="168">
        <v>0</v>
      </c>
    </row>
    <row r="49" spans="2:8">
      <c r="B49" s="214" t="s">
        <v>299</v>
      </c>
      <c r="C49" s="166">
        <v>13104</v>
      </c>
      <c r="D49" s="166">
        <v>13104</v>
      </c>
      <c r="E49" s="167">
        <v>0</v>
      </c>
      <c r="F49" s="166">
        <v>2979</v>
      </c>
      <c r="G49" s="168">
        <v>0</v>
      </c>
      <c r="H49" s="168">
        <v>0</v>
      </c>
    </row>
    <row r="50" spans="2:8">
      <c r="B50" s="214" t="s">
        <v>300</v>
      </c>
      <c r="C50" s="166">
        <v>6953</v>
      </c>
      <c r="D50" s="167">
        <v>0</v>
      </c>
      <c r="E50" s="167">
        <v>0</v>
      </c>
      <c r="F50" s="167">
        <v>0</v>
      </c>
      <c r="G50" s="168">
        <v>0</v>
      </c>
      <c r="H50" s="168">
        <v>0</v>
      </c>
    </row>
    <row r="51" spans="2:8">
      <c r="B51" s="214" t="s">
        <v>383</v>
      </c>
      <c r="C51" s="166">
        <v>1666</v>
      </c>
      <c r="D51" s="166">
        <v>1666</v>
      </c>
      <c r="E51" s="167">
        <v>0</v>
      </c>
      <c r="F51" s="167">
        <v>0</v>
      </c>
      <c r="G51" s="168">
        <v>0</v>
      </c>
      <c r="H51" s="168">
        <v>0</v>
      </c>
    </row>
    <row r="52" spans="2:8">
      <c r="B52" s="214" t="s">
        <v>302</v>
      </c>
      <c r="C52" s="166">
        <v>56882</v>
      </c>
      <c r="D52" s="167">
        <v>0</v>
      </c>
      <c r="E52" s="167">
        <v>0</v>
      </c>
      <c r="F52" s="167">
        <v>0</v>
      </c>
      <c r="G52" s="168">
        <v>0</v>
      </c>
      <c r="H52" s="168">
        <v>0</v>
      </c>
    </row>
    <row r="53" spans="2:8">
      <c r="B53" s="214" t="s">
        <v>303</v>
      </c>
      <c r="C53" s="166">
        <v>15242</v>
      </c>
      <c r="D53" s="167">
        <v>0</v>
      </c>
      <c r="E53" s="167">
        <v>0</v>
      </c>
      <c r="F53" s="167">
        <v>0</v>
      </c>
      <c r="G53" s="168">
        <v>0</v>
      </c>
      <c r="H53" s="168">
        <v>0</v>
      </c>
    </row>
    <row r="54" spans="2:8">
      <c r="B54" s="214" t="s">
        <v>305</v>
      </c>
      <c r="C54" s="166">
        <v>253310</v>
      </c>
      <c r="D54" s="166">
        <v>253310</v>
      </c>
      <c r="E54" s="167">
        <v>0</v>
      </c>
      <c r="F54" s="166">
        <v>6018</v>
      </c>
      <c r="G54" s="168">
        <v>0</v>
      </c>
      <c r="H54" s="168">
        <v>0</v>
      </c>
    </row>
    <row r="55" spans="2:8">
      <c r="B55" s="214" t="s">
        <v>306</v>
      </c>
      <c r="C55" s="167">
        <v>1</v>
      </c>
      <c r="D55" s="167">
        <v>0</v>
      </c>
      <c r="E55" s="167">
        <v>0</v>
      </c>
      <c r="F55" s="167">
        <v>0</v>
      </c>
      <c r="G55" s="168">
        <v>0</v>
      </c>
      <c r="H55" s="168">
        <v>50.29</v>
      </c>
    </row>
    <row r="56" spans="2:8">
      <c r="B56" s="214" t="s">
        <v>384</v>
      </c>
      <c r="C56" s="166">
        <v>1427</v>
      </c>
      <c r="D56" s="167">
        <v>0</v>
      </c>
      <c r="E56" s="167">
        <v>0</v>
      </c>
      <c r="F56" s="167">
        <v>0</v>
      </c>
      <c r="G56" s="168">
        <v>71421.350000000006</v>
      </c>
      <c r="H56" s="168">
        <v>0</v>
      </c>
    </row>
    <row r="57" spans="2:8">
      <c r="B57" s="214" t="s">
        <v>308</v>
      </c>
      <c r="C57" s="166">
        <v>11078</v>
      </c>
      <c r="D57" s="167">
        <v>0</v>
      </c>
      <c r="E57" s="167">
        <v>0</v>
      </c>
      <c r="F57" s="167">
        <v>0</v>
      </c>
      <c r="G57" s="168">
        <v>0</v>
      </c>
      <c r="H57" s="168">
        <v>0</v>
      </c>
    </row>
    <row r="58" spans="2:8">
      <c r="B58" s="214" t="s">
        <v>310</v>
      </c>
      <c r="C58" s="167">
        <v>87</v>
      </c>
      <c r="D58" s="167">
        <v>87</v>
      </c>
      <c r="E58" s="167">
        <v>0</v>
      </c>
      <c r="F58" s="167">
        <v>20</v>
      </c>
      <c r="G58" s="168">
        <v>0</v>
      </c>
      <c r="H58" s="168">
        <v>0</v>
      </c>
    </row>
    <row r="59" spans="2:8">
      <c r="B59" s="214" t="s">
        <v>311</v>
      </c>
      <c r="C59" s="167">
        <v>6</v>
      </c>
      <c r="D59" s="167">
        <v>0</v>
      </c>
      <c r="E59" s="167">
        <v>0</v>
      </c>
      <c r="F59" s="167">
        <v>0</v>
      </c>
      <c r="G59" s="168">
        <v>300.3</v>
      </c>
      <c r="H59" s="168">
        <v>0</v>
      </c>
    </row>
    <row r="60" spans="2:8">
      <c r="B60" s="214" t="s">
        <v>312</v>
      </c>
      <c r="C60" s="166">
        <v>2890</v>
      </c>
      <c r="D60" s="167">
        <v>0</v>
      </c>
      <c r="E60" s="167">
        <v>0</v>
      </c>
      <c r="F60" s="167">
        <v>0</v>
      </c>
      <c r="G60" s="168">
        <v>144644.5</v>
      </c>
      <c r="H60" s="168">
        <v>0</v>
      </c>
    </row>
    <row r="61" spans="2:8">
      <c r="B61" s="214" t="s">
        <v>313</v>
      </c>
      <c r="C61" s="166">
        <v>16796</v>
      </c>
      <c r="D61" s="167">
        <v>0</v>
      </c>
      <c r="E61" s="167">
        <v>0</v>
      </c>
      <c r="F61" s="167">
        <v>0</v>
      </c>
      <c r="G61" s="168">
        <v>840639.8</v>
      </c>
      <c r="H61" s="168">
        <v>0</v>
      </c>
    </row>
    <row r="62" spans="2:8">
      <c r="B62" s="214" t="s">
        <v>314</v>
      </c>
      <c r="C62" s="166">
        <v>1550</v>
      </c>
      <c r="D62" s="167">
        <v>0</v>
      </c>
      <c r="E62" s="167">
        <v>0</v>
      </c>
      <c r="F62" s="167">
        <v>0</v>
      </c>
      <c r="G62" s="168">
        <v>77577.509999999995</v>
      </c>
      <c r="H62" s="168">
        <v>0</v>
      </c>
    </row>
    <row r="63" spans="2:8">
      <c r="B63" s="214" t="s">
        <v>317</v>
      </c>
      <c r="C63" s="166">
        <v>4474</v>
      </c>
      <c r="D63" s="167">
        <v>0</v>
      </c>
      <c r="E63" s="167">
        <v>0</v>
      </c>
      <c r="F63" s="167">
        <v>0</v>
      </c>
      <c r="G63" s="168">
        <v>0</v>
      </c>
      <c r="H63" s="168">
        <v>0</v>
      </c>
    </row>
    <row r="64" spans="2:8">
      <c r="B64" s="165" t="s">
        <v>318</v>
      </c>
      <c r="C64" s="166">
        <v>4282</v>
      </c>
      <c r="D64" s="167">
        <v>0</v>
      </c>
      <c r="E64" s="167">
        <v>0</v>
      </c>
      <c r="F64" s="167">
        <v>0</v>
      </c>
      <c r="G64" s="168">
        <v>214314.1</v>
      </c>
      <c r="H64" s="168">
        <v>0</v>
      </c>
    </row>
    <row r="65" spans="2:8">
      <c r="B65" s="214" t="s">
        <v>319</v>
      </c>
      <c r="C65" s="166">
        <v>7357</v>
      </c>
      <c r="D65" s="167">
        <v>0</v>
      </c>
      <c r="E65" s="167">
        <v>0</v>
      </c>
      <c r="F65" s="167">
        <v>0</v>
      </c>
      <c r="G65" s="168">
        <v>0</v>
      </c>
      <c r="H65" s="168">
        <v>0</v>
      </c>
    </row>
    <row r="66" spans="2:8">
      <c r="B66" s="214" t="s">
        <v>321</v>
      </c>
      <c r="C66" s="167">
        <v>545</v>
      </c>
      <c r="D66" s="167">
        <v>0</v>
      </c>
      <c r="E66" s="167">
        <v>0</v>
      </c>
      <c r="F66" s="167">
        <v>0</v>
      </c>
      <c r="G66" s="168">
        <v>0</v>
      </c>
      <c r="H66" s="168">
        <v>0</v>
      </c>
    </row>
    <row r="67" spans="2:8">
      <c r="B67" s="214" t="s">
        <v>385</v>
      </c>
      <c r="C67" s="166">
        <v>800489</v>
      </c>
      <c r="D67" s="166">
        <v>800489</v>
      </c>
      <c r="E67" s="167">
        <v>449</v>
      </c>
      <c r="F67" s="167">
        <v>0</v>
      </c>
      <c r="G67" s="168">
        <v>0</v>
      </c>
      <c r="H67" s="168">
        <v>0</v>
      </c>
    </row>
    <row r="68" spans="2:8">
      <c r="B68" s="214" t="s">
        <v>386</v>
      </c>
      <c r="C68" s="166">
        <v>74461</v>
      </c>
      <c r="D68" s="166">
        <v>74461</v>
      </c>
      <c r="E68" s="167">
        <v>0</v>
      </c>
      <c r="F68" s="167">
        <v>0</v>
      </c>
      <c r="G68" s="168">
        <v>0</v>
      </c>
      <c r="H68" s="168">
        <v>0</v>
      </c>
    </row>
    <row r="69" spans="2:8">
      <c r="B69" s="214" t="s">
        <v>387</v>
      </c>
      <c r="C69" s="167">
        <v>26</v>
      </c>
      <c r="D69" s="167">
        <v>26</v>
      </c>
      <c r="E69" s="167">
        <v>0</v>
      </c>
      <c r="F69" s="167">
        <v>0</v>
      </c>
      <c r="G69" s="168">
        <v>0</v>
      </c>
      <c r="H69" s="168">
        <v>0</v>
      </c>
    </row>
    <row r="70" spans="2:8">
      <c r="B70" s="214" t="s">
        <v>322</v>
      </c>
      <c r="C70" s="166">
        <v>232463</v>
      </c>
      <c r="D70" s="167">
        <v>0</v>
      </c>
      <c r="E70" s="167">
        <v>0</v>
      </c>
      <c r="F70" s="167">
        <v>0</v>
      </c>
      <c r="G70" s="168">
        <v>11634773.15</v>
      </c>
      <c r="H70" s="168">
        <v>0</v>
      </c>
    </row>
    <row r="71" spans="2:8">
      <c r="B71" s="214" t="s">
        <v>323</v>
      </c>
      <c r="C71" s="167">
        <v>102</v>
      </c>
      <c r="D71" s="167">
        <v>102</v>
      </c>
      <c r="E71" s="167">
        <v>0</v>
      </c>
      <c r="F71" s="167">
        <v>0</v>
      </c>
      <c r="G71" s="168">
        <v>0</v>
      </c>
      <c r="H71" s="168">
        <v>0</v>
      </c>
    </row>
    <row r="72" spans="2:8">
      <c r="B72" s="214" t="s">
        <v>388</v>
      </c>
      <c r="C72" s="166">
        <v>63450</v>
      </c>
      <c r="D72" s="166">
        <v>63450</v>
      </c>
      <c r="E72" s="167"/>
      <c r="F72" s="167">
        <v>6</v>
      </c>
      <c r="G72" s="168">
        <v>0</v>
      </c>
      <c r="H72" s="168">
        <v>0</v>
      </c>
    </row>
    <row r="73" spans="2:8">
      <c r="B73" s="214" t="s">
        <v>389</v>
      </c>
      <c r="C73" s="166">
        <v>60159</v>
      </c>
      <c r="D73" s="166">
        <v>60159</v>
      </c>
      <c r="E73" s="167">
        <v>0</v>
      </c>
      <c r="F73" s="167">
        <v>0</v>
      </c>
      <c r="G73" s="168">
        <v>0</v>
      </c>
      <c r="H73" s="168">
        <v>0</v>
      </c>
    </row>
    <row r="74" spans="2:8">
      <c r="B74" s="214" t="s">
        <v>325</v>
      </c>
      <c r="C74" s="166">
        <v>7449</v>
      </c>
      <c r="D74" s="166">
        <v>7449</v>
      </c>
      <c r="E74" s="167">
        <v>0</v>
      </c>
      <c r="F74" s="167">
        <v>0</v>
      </c>
      <c r="G74" s="168">
        <v>0</v>
      </c>
      <c r="H74" s="168">
        <v>0</v>
      </c>
    </row>
    <row r="75" spans="2:8">
      <c r="B75" s="214" t="s">
        <v>326</v>
      </c>
      <c r="C75" s="166">
        <v>218768</v>
      </c>
      <c r="D75" s="166">
        <v>218768</v>
      </c>
      <c r="E75" s="167">
        <v>60</v>
      </c>
      <c r="F75" s="167">
        <v>0</v>
      </c>
      <c r="G75" s="168">
        <v>0</v>
      </c>
      <c r="H75" s="168">
        <v>0</v>
      </c>
    </row>
    <row r="76" spans="2:8">
      <c r="B76" s="214" t="s">
        <v>390</v>
      </c>
      <c r="C76" s="166">
        <v>1090810</v>
      </c>
      <c r="D76" s="166">
        <v>1090810</v>
      </c>
      <c r="E76" s="167">
        <v>0</v>
      </c>
      <c r="F76" s="167">
        <v>0</v>
      </c>
      <c r="G76" s="168">
        <v>0</v>
      </c>
      <c r="H76" s="168">
        <v>0</v>
      </c>
    </row>
    <row r="77" spans="2:8">
      <c r="B77" s="214" t="s">
        <v>329</v>
      </c>
      <c r="C77" s="166">
        <v>46721</v>
      </c>
      <c r="D77" s="167">
        <v>0</v>
      </c>
      <c r="E77" s="167">
        <v>0</v>
      </c>
      <c r="F77" s="167">
        <v>0</v>
      </c>
      <c r="G77" s="168">
        <v>0</v>
      </c>
      <c r="H77" s="168">
        <v>0</v>
      </c>
    </row>
    <row r="78" spans="2:8">
      <c r="B78" s="214" t="s">
        <v>330</v>
      </c>
      <c r="C78" s="166">
        <v>17929</v>
      </c>
      <c r="D78" s="167">
        <v>0</v>
      </c>
      <c r="E78" s="167">
        <v>0</v>
      </c>
      <c r="F78" s="167">
        <v>0</v>
      </c>
      <c r="G78" s="168">
        <v>0</v>
      </c>
      <c r="H78" s="168">
        <v>0</v>
      </c>
    </row>
    <row r="79" spans="2:8">
      <c r="B79" s="214" t="s">
        <v>332</v>
      </c>
      <c r="C79" s="166">
        <v>54839</v>
      </c>
      <c r="D79" s="167">
        <v>0</v>
      </c>
      <c r="E79" s="167">
        <v>0</v>
      </c>
      <c r="F79" s="167">
        <v>0</v>
      </c>
      <c r="G79" s="168">
        <v>0</v>
      </c>
      <c r="H79" s="168">
        <v>2745077</v>
      </c>
    </row>
    <row r="80" spans="2:8">
      <c r="B80" s="214" t="s">
        <v>333</v>
      </c>
      <c r="C80" s="166">
        <v>15467</v>
      </c>
      <c r="D80" s="166">
        <v>1294</v>
      </c>
      <c r="E80" s="167">
        <v>0</v>
      </c>
      <c r="F80" s="167">
        <v>647</v>
      </c>
      <c r="G80" s="168">
        <v>709358.65</v>
      </c>
      <c r="H80" s="168">
        <v>0</v>
      </c>
    </row>
    <row r="81" spans="2:8">
      <c r="B81" s="214" t="s">
        <v>334</v>
      </c>
      <c r="C81" s="166">
        <v>35751</v>
      </c>
      <c r="D81" s="167">
        <v>0</v>
      </c>
      <c r="E81" s="167">
        <v>0</v>
      </c>
      <c r="F81" s="167">
        <v>0</v>
      </c>
      <c r="G81" s="168">
        <v>0</v>
      </c>
      <c r="H81" s="168">
        <v>1789337.55</v>
      </c>
    </row>
    <row r="82" spans="2:8">
      <c r="B82" s="214" t="s">
        <v>336</v>
      </c>
      <c r="C82" s="166">
        <v>3607</v>
      </c>
      <c r="D82" s="167">
        <v>0</v>
      </c>
      <c r="E82" s="167">
        <v>0</v>
      </c>
      <c r="F82" s="167">
        <v>0</v>
      </c>
      <c r="G82" s="168">
        <v>0</v>
      </c>
      <c r="H82" s="168">
        <v>0</v>
      </c>
    </row>
    <row r="83" spans="2:8">
      <c r="B83" s="214" t="s">
        <v>391</v>
      </c>
      <c r="C83" s="166">
        <v>1414</v>
      </c>
      <c r="D83" s="167">
        <v>0</v>
      </c>
      <c r="E83" s="167">
        <v>0</v>
      </c>
      <c r="F83" s="167">
        <v>0</v>
      </c>
      <c r="G83" s="168">
        <v>70770.7</v>
      </c>
      <c r="H83" s="168">
        <v>0</v>
      </c>
    </row>
    <row r="84" spans="2:8">
      <c r="B84" s="214" t="s">
        <v>338</v>
      </c>
      <c r="C84" s="166">
        <v>1490477</v>
      </c>
      <c r="D84" s="166">
        <v>1490477</v>
      </c>
      <c r="E84" s="167">
        <v>0</v>
      </c>
      <c r="F84" s="167">
        <v>0</v>
      </c>
      <c r="G84" s="168">
        <v>0</v>
      </c>
      <c r="H84" s="168">
        <v>0</v>
      </c>
    </row>
    <row r="85" spans="2:8">
      <c r="B85" s="214" t="s">
        <v>339</v>
      </c>
      <c r="C85" s="166">
        <v>74982</v>
      </c>
      <c r="D85" s="166">
        <v>74982</v>
      </c>
      <c r="E85" s="167">
        <v>0</v>
      </c>
      <c r="F85" s="167">
        <v>0</v>
      </c>
      <c r="G85" s="168">
        <v>0</v>
      </c>
      <c r="H85" s="168">
        <v>0</v>
      </c>
    </row>
    <row r="86" spans="2:8">
      <c r="B86" s="214" t="s">
        <v>340</v>
      </c>
      <c r="C86" s="166">
        <v>82716</v>
      </c>
      <c r="D86" s="166">
        <v>82716</v>
      </c>
      <c r="E86" s="167">
        <v>0</v>
      </c>
      <c r="F86" s="167">
        <v>0</v>
      </c>
      <c r="G86" s="168">
        <v>0</v>
      </c>
      <c r="H86" s="168">
        <v>0</v>
      </c>
    </row>
    <row r="87" spans="2:8">
      <c r="B87" s="214" t="s">
        <v>341</v>
      </c>
      <c r="C87" s="166">
        <v>31826</v>
      </c>
      <c r="D87" s="166">
        <v>31826</v>
      </c>
      <c r="E87" s="167">
        <v>0</v>
      </c>
      <c r="F87" s="167">
        <v>0</v>
      </c>
      <c r="G87" s="168">
        <v>0</v>
      </c>
      <c r="H87" s="168">
        <v>0</v>
      </c>
    </row>
    <row r="88" spans="2:8">
      <c r="B88" s="214" t="s">
        <v>342</v>
      </c>
      <c r="C88" s="167">
        <v>740</v>
      </c>
      <c r="D88" s="167">
        <v>0</v>
      </c>
      <c r="E88" s="167">
        <v>0</v>
      </c>
      <c r="F88" s="167">
        <v>0</v>
      </c>
      <c r="G88" s="168">
        <v>0</v>
      </c>
      <c r="H88" s="168">
        <v>0</v>
      </c>
    </row>
    <row r="89" spans="2:8">
      <c r="B89" s="214" t="s">
        <v>392</v>
      </c>
      <c r="C89" s="166">
        <v>36038</v>
      </c>
      <c r="D89" s="166">
        <v>36038</v>
      </c>
      <c r="E89" s="167">
        <v>0</v>
      </c>
      <c r="F89" s="167">
        <v>0</v>
      </c>
      <c r="G89" s="168">
        <v>0</v>
      </c>
      <c r="H89" s="168">
        <v>0</v>
      </c>
    </row>
    <row r="90" spans="2:8">
      <c r="B90" s="214" t="s">
        <v>393</v>
      </c>
      <c r="C90" s="166">
        <v>19541</v>
      </c>
      <c r="D90" s="166">
        <v>19541</v>
      </c>
      <c r="E90" s="167">
        <v>0</v>
      </c>
      <c r="F90" s="167">
        <v>0</v>
      </c>
      <c r="G90" s="168">
        <v>0</v>
      </c>
      <c r="H90" s="168">
        <v>0</v>
      </c>
    </row>
    <row r="91" spans="2:8">
      <c r="B91" s="214" t="s">
        <v>345</v>
      </c>
      <c r="C91" s="166">
        <v>146420</v>
      </c>
      <c r="D91" s="166">
        <v>146420</v>
      </c>
      <c r="E91" s="167">
        <v>44</v>
      </c>
      <c r="F91" s="166">
        <v>9588</v>
      </c>
      <c r="G91" s="168">
        <v>0</v>
      </c>
      <c r="H91" s="168">
        <v>0</v>
      </c>
    </row>
    <row r="92" spans="2:8">
      <c r="B92" s="214" t="s">
        <v>346</v>
      </c>
      <c r="C92" s="166">
        <v>42894</v>
      </c>
      <c r="D92" s="167">
        <v>0</v>
      </c>
      <c r="E92" s="167">
        <v>0</v>
      </c>
      <c r="F92" s="167">
        <v>0</v>
      </c>
      <c r="G92" s="168">
        <v>2146844.7000000002</v>
      </c>
      <c r="H92" s="168">
        <v>0</v>
      </c>
    </row>
    <row r="93" spans="2:8">
      <c r="B93" s="214" t="s">
        <v>347</v>
      </c>
      <c r="C93" s="167">
        <v>327</v>
      </c>
      <c r="D93" s="167">
        <v>0</v>
      </c>
      <c r="E93" s="167">
        <v>0</v>
      </c>
      <c r="F93" s="167">
        <v>0</v>
      </c>
      <c r="G93" s="168">
        <v>16366.35</v>
      </c>
      <c r="H93" s="168">
        <v>0</v>
      </c>
    </row>
    <row r="94" spans="2:8">
      <c r="B94" s="214" t="s">
        <v>394</v>
      </c>
      <c r="C94" s="167">
        <v>1</v>
      </c>
      <c r="D94" s="167">
        <v>0</v>
      </c>
      <c r="E94" s="167">
        <v>0</v>
      </c>
      <c r="F94" s="167">
        <v>0</v>
      </c>
      <c r="G94" s="168">
        <v>50.05</v>
      </c>
      <c r="H94" s="168">
        <v>0</v>
      </c>
    </row>
    <row r="95" spans="2:8">
      <c r="B95" s="214" t="s">
        <v>349</v>
      </c>
      <c r="C95" s="166">
        <v>12875</v>
      </c>
      <c r="D95" s="166">
        <v>12786</v>
      </c>
      <c r="E95" s="167">
        <v>0</v>
      </c>
      <c r="F95" s="167">
        <v>0</v>
      </c>
      <c r="G95" s="168">
        <v>4454.54</v>
      </c>
      <c r="H95" s="168">
        <v>0</v>
      </c>
    </row>
    <row r="96" spans="2:8">
      <c r="B96" s="214" t="s">
        <v>395</v>
      </c>
      <c r="C96" s="166">
        <v>763445</v>
      </c>
      <c r="D96" s="166">
        <v>763445</v>
      </c>
      <c r="E96" s="167">
        <v>0</v>
      </c>
      <c r="F96" s="166">
        <v>9302</v>
      </c>
      <c r="G96" s="168">
        <v>0</v>
      </c>
      <c r="H96" s="168">
        <v>0</v>
      </c>
    </row>
    <row r="97" spans="2:8">
      <c r="B97" s="214" t="s">
        <v>352</v>
      </c>
      <c r="C97" s="167">
        <v>640</v>
      </c>
      <c r="D97" s="167">
        <v>0</v>
      </c>
      <c r="E97" s="167">
        <v>0</v>
      </c>
      <c r="F97" s="167">
        <v>0</v>
      </c>
      <c r="G97" s="168">
        <v>32032</v>
      </c>
      <c r="H97" s="168">
        <v>0</v>
      </c>
    </row>
    <row r="98" spans="2:8">
      <c r="B98" s="214" t="s">
        <v>353</v>
      </c>
      <c r="C98" s="167">
        <v>159</v>
      </c>
      <c r="D98" s="167">
        <v>0</v>
      </c>
      <c r="E98" s="167">
        <v>0</v>
      </c>
      <c r="F98" s="167">
        <v>0</v>
      </c>
      <c r="G98" s="168">
        <v>7957.95</v>
      </c>
      <c r="H98" s="168">
        <v>0</v>
      </c>
    </row>
    <row r="99" spans="2:8">
      <c r="B99" s="215" t="s">
        <v>354</v>
      </c>
      <c r="C99" s="171">
        <v>8011</v>
      </c>
      <c r="D99" s="165">
        <v>0</v>
      </c>
      <c r="E99" s="165">
        <v>0</v>
      </c>
      <c r="F99" s="165">
        <v>0</v>
      </c>
      <c r="G99" s="170">
        <v>0</v>
      </c>
      <c r="H99" s="170">
        <v>0</v>
      </c>
    </row>
    <row r="100" spans="2:8">
      <c r="B100" s="214" t="s">
        <v>396</v>
      </c>
      <c r="C100" s="166">
        <v>19209</v>
      </c>
      <c r="D100" s="167">
        <v>0</v>
      </c>
      <c r="E100" s="167">
        <v>0</v>
      </c>
      <c r="F100" s="167">
        <v>0</v>
      </c>
      <c r="G100" s="168">
        <v>0</v>
      </c>
      <c r="H100" s="168">
        <v>0</v>
      </c>
    </row>
    <row r="101" spans="2:8">
      <c r="B101" s="214" t="s">
        <v>356</v>
      </c>
      <c r="C101" s="166">
        <v>6862</v>
      </c>
      <c r="D101" s="167">
        <v>0</v>
      </c>
      <c r="E101" s="167">
        <v>0</v>
      </c>
      <c r="F101" s="167">
        <v>0</v>
      </c>
      <c r="G101" s="168">
        <v>0</v>
      </c>
      <c r="H101" s="168">
        <v>0</v>
      </c>
    </row>
    <row r="102" spans="2:8">
      <c r="B102" s="214" t="s">
        <v>357</v>
      </c>
      <c r="C102" s="166">
        <v>261982</v>
      </c>
      <c r="D102" s="166">
        <v>261982</v>
      </c>
      <c r="E102" s="167">
        <v>0</v>
      </c>
      <c r="F102" s="166">
        <v>19801</v>
      </c>
      <c r="G102" s="168">
        <v>0</v>
      </c>
      <c r="H102" s="168">
        <v>0</v>
      </c>
    </row>
    <row r="103" spans="2:8">
      <c r="B103" s="214" t="s">
        <v>359</v>
      </c>
      <c r="C103" s="167">
        <v>36</v>
      </c>
      <c r="D103" s="167">
        <v>0</v>
      </c>
      <c r="E103" s="167">
        <v>0</v>
      </c>
      <c r="F103" s="167">
        <v>0</v>
      </c>
      <c r="G103" s="168">
        <v>1801.8</v>
      </c>
      <c r="H103" s="168">
        <v>0</v>
      </c>
    </row>
    <row r="104" spans="2:8">
      <c r="B104" s="214" t="s">
        <v>361</v>
      </c>
      <c r="C104" s="167">
        <v>16</v>
      </c>
      <c r="D104" s="167">
        <v>0</v>
      </c>
      <c r="E104" s="167">
        <v>0</v>
      </c>
      <c r="F104" s="167">
        <v>0</v>
      </c>
      <c r="G104" s="168">
        <v>800.8</v>
      </c>
      <c r="H104" s="168">
        <v>0</v>
      </c>
    </row>
    <row r="105" spans="2:8">
      <c r="B105" s="214" t="s">
        <v>362</v>
      </c>
      <c r="C105" s="166">
        <v>4978</v>
      </c>
      <c r="D105" s="167">
        <v>0</v>
      </c>
      <c r="E105" s="167">
        <v>0</v>
      </c>
      <c r="F105" s="167">
        <v>0</v>
      </c>
      <c r="G105" s="168">
        <v>249148.9</v>
      </c>
      <c r="H105" s="168">
        <v>0</v>
      </c>
    </row>
    <row r="106" spans="2:8">
      <c r="B106" s="214" t="s">
        <v>363</v>
      </c>
      <c r="C106" s="166">
        <v>138566</v>
      </c>
      <c r="D106" s="166">
        <v>138566</v>
      </c>
      <c r="E106" s="167">
        <v>0</v>
      </c>
      <c r="F106" s="166">
        <v>17795</v>
      </c>
      <c r="G106" s="168">
        <v>0</v>
      </c>
      <c r="H106" s="168">
        <v>0</v>
      </c>
    </row>
    <row r="107" spans="2:8">
      <c r="B107" s="214" t="s">
        <v>364</v>
      </c>
      <c r="C107" s="166">
        <v>20461</v>
      </c>
      <c r="D107" s="167">
        <v>0</v>
      </c>
      <c r="E107" s="167">
        <v>0</v>
      </c>
      <c r="F107" s="167">
        <v>0</v>
      </c>
      <c r="G107" s="168">
        <v>0</v>
      </c>
      <c r="H107" s="168">
        <v>578.54</v>
      </c>
    </row>
    <row r="108" spans="2:8">
      <c r="B108" s="214" t="s">
        <v>365</v>
      </c>
      <c r="C108" s="166">
        <v>1007</v>
      </c>
      <c r="D108" s="166">
        <v>1007</v>
      </c>
      <c r="E108" s="167">
        <v>0</v>
      </c>
      <c r="F108" s="167">
        <v>0</v>
      </c>
      <c r="G108" s="168">
        <v>0</v>
      </c>
      <c r="H108" s="168">
        <v>0</v>
      </c>
    </row>
    <row r="109" spans="2:8">
      <c r="B109" s="214" t="s">
        <v>366</v>
      </c>
      <c r="C109" s="167">
        <v>158</v>
      </c>
      <c r="D109" s="167">
        <v>158</v>
      </c>
      <c r="E109" s="167">
        <v>0</v>
      </c>
      <c r="F109" s="167">
        <v>0</v>
      </c>
      <c r="G109" s="168">
        <v>0</v>
      </c>
      <c r="H109" s="168">
        <v>0</v>
      </c>
    </row>
    <row r="110" spans="2:8">
      <c r="B110" s="214" t="s">
        <v>398</v>
      </c>
      <c r="C110" s="166">
        <v>2097</v>
      </c>
      <c r="D110" s="166">
        <v>2097</v>
      </c>
      <c r="E110" s="167">
        <v>0</v>
      </c>
      <c r="F110" s="167">
        <v>0</v>
      </c>
      <c r="G110" s="168">
        <v>0</v>
      </c>
      <c r="H110" s="168">
        <v>0</v>
      </c>
    </row>
    <row r="111" spans="2:8">
      <c r="B111" s="214" t="s">
        <v>399</v>
      </c>
      <c r="C111" s="166">
        <v>9560</v>
      </c>
      <c r="D111" s="167">
        <v>0</v>
      </c>
      <c r="E111" s="167">
        <v>0</v>
      </c>
      <c r="F111" s="167">
        <v>0</v>
      </c>
      <c r="G111" s="168">
        <v>478478</v>
      </c>
      <c r="H111" s="168">
        <v>0</v>
      </c>
    </row>
    <row r="112" spans="2:8">
      <c r="B112" s="214" t="s">
        <v>369</v>
      </c>
      <c r="C112" s="166">
        <v>3167</v>
      </c>
      <c r="D112" s="167">
        <v>0</v>
      </c>
      <c r="E112" s="167">
        <v>0</v>
      </c>
      <c r="F112" s="167">
        <v>0</v>
      </c>
      <c r="G112" s="168">
        <v>158508.32</v>
      </c>
      <c r="H112" s="168">
        <v>0</v>
      </c>
    </row>
    <row r="113" spans="2:8">
      <c r="B113" s="213" t="s">
        <v>403</v>
      </c>
      <c r="C113" s="95">
        <f>SUM(C10:C112)</f>
        <v>10694439</v>
      </c>
      <c r="D113" s="95">
        <f t="shared" ref="D113:H113" si="0">SUM(D10:D112)</f>
        <v>9938947</v>
      </c>
      <c r="E113" s="95">
        <f t="shared" si="0"/>
        <v>21202</v>
      </c>
      <c r="F113" s="95">
        <f t="shared" si="0"/>
        <v>243693</v>
      </c>
      <c r="G113" s="172">
        <f t="shared" si="0"/>
        <v>19754039.920000002</v>
      </c>
      <c r="H113" s="173">
        <f t="shared" si="0"/>
        <v>4546397.47</v>
      </c>
    </row>
    <row r="114" spans="2:8">
      <c r="B114"/>
      <c r="C114"/>
      <c r="D114"/>
      <c r="E114"/>
      <c r="F114"/>
      <c r="G114"/>
      <c r="H114" s="30"/>
    </row>
    <row r="115" spans="2:8" ht="34" customHeight="1">
      <c r="B115" s="292" t="s">
        <v>466</v>
      </c>
      <c r="C115" s="292"/>
      <c r="D115" s="292"/>
      <c r="E115" s="292"/>
      <c r="F115" s="292"/>
      <c r="G115" s="292"/>
      <c r="H115" s="292"/>
    </row>
    <row r="116" spans="2:8">
      <c r="B116" s="270"/>
      <c r="C116" s="270"/>
      <c r="D116" s="270"/>
      <c r="E116" s="270"/>
      <c r="F116" s="270"/>
      <c r="G116" s="270"/>
      <c r="H116" s="270"/>
    </row>
    <row r="117" spans="2:8">
      <c r="C117"/>
      <c r="D117"/>
      <c r="E117"/>
      <c r="F117"/>
      <c r="G117"/>
      <c r="H117" s="30"/>
    </row>
    <row r="118" spans="2:8">
      <c r="B118" s="28" t="s">
        <v>110</v>
      </c>
      <c r="C118"/>
      <c r="D118"/>
      <c r="E118"/>
      <c r="F118"/>
      <c r="G118"/>
      <c r="H118" s="30"/>
    </row>
    <row r="119" spans="2:8">
      <c r="B119"/>
      <c r="C119"/>
      <c r="D119"/>
      <c r="E119"/>
      <c r="F119"/>
      <c r="G119"/>
      <c r="H119" s="30"/>
    </row>
    <row r="120" spans="2:8">
      <c r="B120"/>
      <c r="C120"/>
      <c r="D120"/>
      <c r="E120"/>
      <c r="F120"/>
      <c r="G120"/>
      <c r="H120" s="30"/>
    </row>
    <row r="121" spans="2:8">
      <c r="B121"/>
      <c r="C121"/>
      <c r="D121"/>
      <c r="E121"/>
      <c r="F121"/>
      <c r="G121"/>
      <c r="H121" s="30"/>
    </row>
    <row r="122" spans="2:8">
      <c r="B122"/>
      <c r="C122"/>
      <c r="D122"/>
      <c r="E122"/>
      <c r="F122"/>
      <c r="G122"/>
      <c r="H122" s="30"/>
    </row>
    <row r="123" spans="2:8">
      <c r="B123"/>
      <c r="C123"/>
      <c r="D123"/>
      <c r="E123"/>
      <c r="F123"/>
      <c r="G123"/>
      <c r="H123" s="30"/>
    </row>
    <row r="124" spans="2:8">
      <c r="B124"/>
      <c r="C124"/>
      <c r="D124"/>
      <c r="E124"/>
      <c r="F124"/>
      <c r="G124"/>
      <c r="H124" s="30"/>
    </row>
    <row r="125" spans="2:8">
      <c r="B125"/>
      <c r="C125"/>
      <c r="D125"/>
      <c r="E125"/>
      <c r="F125"/>
      <c r="G125"/>
      <c r="H125" s="30"/>
    </row>
    <row r="126" spans="2:8">
      <c r="B126"/>
      <c r="C126"/>
      <c r="D126"/>
      <c r="E126"/>
      <c r="F126"/>
      <c r="G126"/>
      <c r="H126" s="30"/>
    </row>
    <row r="127" spans="2:8">
      <c r="B127"/>
      <c r="C127"/>
      <c r="D127"/>
      <c r="E127"/>
      <c r="F127"/>
      <c r="G127"/>
      <c r="H127" s="30"/>
    </row>
    <row r="128" spans="2:8">
      <c r="B128"/>
      <c r="C128"/>
      <c r="D128"/>
      <c r="E128"/>
      <c r="F128"/>
      <c r="G128"/>
      <c r="H128" s="30"/>
    </row>
    <row r="129" spans="2:8">
      <c r="B129"/>
      <c r="C129"/>
      <c r="D129"/>
      <c r="E129"/>
      <c r="F129"/>
      <c r="G129"/>
      <c r="H129" s="30"/>
    </row>
    <row r="130" spans="2:8">
      <c r="B130"/>
      <c r="C130"/>
      <c r="D130"/>
      <c r="E130"/>
      <c r="F130"/>
      <c r="G130"/>
      <c r="H130" s="30"/>
    </row>
    <row r="132" spans="2:8">
      <c r="B132" s="70"/>
    </row>
    <row r="134" spans="2:8">
      <c r="B134" s="28"/>
    </row>
    <row r="136" spans="2:8">
      <c r="B136" s="35"/>
      <c r="C136" s="27"/>
      <c r="D136" s="27"/>
      <c r="E136" s="27"/>
    </row>
    <row r="137" spans="2:8">
      <c r="C137" s="27"/>
      <c r="D137" s="27"/>
      <c r="E137" s="27"/>
    </row>
    <row r="138" spans="2:8">
      <c r="B138" s="35"/>
      <c r="C138" s="27"/>
      <c r="D138" s="27"/>
      <c r="E138" s="27"/>
    </row>
  </sheetData>
  <mergeCells count="1">
    <mergeCell ref="B115:H115"/>
  </mergeCells>
  <hyperlinks>
    <hyperlink ref="B118" location="Introduction!A1" display="Return to information tab" xr:uid="{40B5C327-ACA6-4091-9667-78BBA1BB9FC9}"/>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F2FE9-B6D3-47AF-BDC2-308EA3F23B46}">
  <sheetPr>
    <tabColor rgb="FF9E712A"/>
    <pageSetUpPr autoPageBreaks="0"/>
  </sheetPr>
  <dimension ref="B5:I137"/>
  <sheetViews>
    <sheetView showGridLines="0" topLeftCell="A13" workbookViewId="0">
      <selection activeCell="B22" sqref="B22:H22"/>
    </sheetView>
  </sheetViews>
  <sheetFormatPr defaultRowHeight="14.5"/>
  <cols>
    <col min="1" max="1" width="2.453125" style="3" customWidth="1"/>
    <col min="2" max="2" width="41.1796875" style="3" customWidth="1"/>
    <col min="3" max="3" width="23.36328125" style="3" customWidth="1"/>
    <col min="4" max="4" width="27.1796875" style="3" customWidth="1"/>
    <col min="5" max="5" width="27.453125" style="3" customWidth="1"/>
    <col min="6" max="6" width="25.7265625" style="3" customWidth="1"/>
    <col min="7" max="7" width="25.90625" style="3" customWidth="1"/>
    <col min="8" max="8" width="27.81640625" style="3" customWidth="1"/>
    <col min="9" max="9" width="24.7265625" style="3" customWidth="1"/>
    <col min="10" max="11" width="8.7265625" style="3"/>
    <col min="12" max="12" width="20.36328125" style="3" customWidth="1"/>
    <col min="13" max="16384" width="8.7265625" style="3"/>
  </cols>
  <sheetData>
    <row r="5" spans="2:9" ht="17.5">
      <c r="B5" s="16" t="s">
        <v>400</v>
      </c>
    </row>
    <row r="7" spans="2:9" ht="15">
      <c r="B7" s="5" t="s">
        <v>405</v>
      </c>
    </row>
    <row r="9" spans="2:9" ht="26" customHeight="1">
      <c r="B9" s="107" t="s">
        <v>402</v>
      </c>
      <c r="C9" s="212" t="s">
        <v>185</v>
      </c>
      <c r="D9" s="212" t="s">
        <v>243</v>
      </c>
      <c r="E9" s="212" t="s">
        <v>374</v>
      </c>
      <c r="F9" s="212" t="s">
        <v>39</v>
      </c>
      <c r="G9" s="212" t="s">
        <v>375</v>
      </c>
      <c r="H9" s="212" t="s">
        <v>376</v>
      </c>
      <c r="I9"/>
    </row>
    <row r="10" spans="2:9">
      <c r="B10" s="174" t="s">
        <v>406</v>
      </c>
      <c r="C10" s="175">
        <v>13439</v>
      </c>
      <c r="D10" s="175">
        <v>13439</v>
      </c>
      <c r="E10" s="176">
        <v>0</v>
      </c>
      <c r="F10" s="176">
        <v>15</v>
      </c>
      <c r="G10" s="177">
        <v>0</v>
      </c>
      <c r="H10" s="177">
        <v>0</v>
      </c>
      <c r="I10"/>
    </row>
    <row r="11" spans="2:9">
      <c r="B11" s="174" t="s">
        <v>407</v>
      </c>
      <c r="C11" s="176">
        <v>53</v>
      </c>
      <c r="D11" s="176">
        <v>53</v>
      </c>
      <c r="E11" s="176">
        <v>0</v>
      </c>
      <c r="F11" s="176">
        <v>0</v>
      </c>
      <c r="G11" s="177">
        <v>0</v>
      </c>
      <c r="H11" s="177">
        <v>0</v>
      </c>
      <c r="I11"/>
    </row>
    <row r="12" spans="2:9">
      <c r="B12" s="174" t="s">
        <v>408</v>
      </c>
      <c r="C12" s="175">
        <v>60393</v>
      </c>
      <c r="D12" s="175">
        <v>60393</v>
      </c>
      <c r="E12" s="176">
        <v>0</v>
      </c>
      <c r="F12" s="176">
        <v>546</v>
      </c>
      <c r="G12" s="177">
        <v>0</v>
      </c>
      <c r="H12" s="177">
        <v>0</v>
      </c>
      <c r="I12"/>
    </row>
    <row r="13" spans="2:9">
      <c r="B13" s="174" t="s">
        <v>409</v>
      </c>
      <c r="C13" s="175">
        <v>21262</v>
      </c>
      <c r="D13" s="176">
        <v>0</v>
      </c>
      <c r="E13" s="176">
        <v>0</v>
      </c>
      <c r="F13" s="176">
        <v>0</v>
      </c>
      <c r="G13" s="177">
        <v>250000</v>
      </c>
      <c r="H13" s="177">
        <v>820874.93</v>
      </c>
      <c r="I13"/>
    </row>
    <row r="14" spans="2:9">
      <c r="B14" s="174" t="s">
        <v>410</v>
      </c>
      <c r="C14" s="175">
        <v>328770</v>
      </c>
      <c r="D14" s="175">
        <v>328770</v>
      </c>
      <c r="E14" s="176">
        <v>0</v>
      </c>
      <c r="F14" s="175">
        <v>12036</v>
      </c>
      <c r="G14" s="177">
        <v>0</v>
      </c>
      <c r="H14" s="177">
        <v>0</v>
      </c>
      <c r="I14"/>
    </row>
    <row r="15" spans="2:9">
      <c r="B15" s="174" t="s">
        <v>411</v>
      </c>
      <c r="C15" s="175">
        <v>107907</v>
      </c>
      <c r="D15" s="175">
        <v>102633</v>
      </c>
      <c r="E15" s="176">
        <v>0</v>
      </c>
      <c r="F15" s="176">
        <v>853</v>
      </c>
      <c r="G15" s="177">
        <v>263963.7</v>
      </c>
      <c r="H15" s="177">
        <v>0</v>
      </c>
      <c r="I15"/>
    </row>
    <row r="16" spans="2:9">
      <c r="B16" s="174" t="s">
        <v>412</v>
      </c>
      <c r="C16" s="175">
        <v>5562</v>
      </c>
      <c r="D16" s="176">
        <v>0</v>
      </c>
      <c r="E16" s="176">
        <v>0</v>
      </c>
      <c r="F16" s="176">
        <v>0</v>
      </c>
      <c r="G16" s="177">
        <v>278378.09999999998</v>
      </c>
      <c r="H16" s="177">
        <v>0</v>
      </c>
      <c r="I16"/>
    </row>
    <row r="17" spans="2:9">
      <c r="B17" s="174" t="s">
        <v>413</v>
      </c>
      <c r="C17" s="175">
        <v>442202</v>
      </c>
      <c r="D17" s="175">
        <v>442202</v>
      </c>
      <c r="E17" s="176">
        <v>0</v>
      </c>
      <c r="F17" s="175">
        <v>100319</v>
      </c>
      <c r="G17" s="177">
        <v>0</v>
      </c>
      <c r="H17" s="177">
        <v>0</v>
      </c>
      <c r="I17"/>
    </row>
    <row r="18" spans="2:9">
      <c r="B18" s="174" t="s">
        <v>414</v>
      </c>
      <c r="C18" s="175">
        <v>259692</v>
      </c>
      <c r="D18" s="175">
        <v>259692</v>
      </c>
      <c r="E18" s="176">
        <v>0</v>
      </c>
      <c r="F18" s="176">
        <v>0</v>
      </c>
      <c r="G18" s="177">
        <v>0</v>
      </c>
      <c r="H18" s="177">
        <v>0</v>
      </c>
      <c r="I18"/>
    </row>
    <row r="19" spans="2:9">
      <c r="B19" s="174" t="s">
        <v>415</v>
      </c>
      <c r="C19" s="175">
        <v>119218</v>
      </c>
      <c r="D19" s="175">
        <v>119218</v>
      </c>
      <c r="E19" s="176">
        <v>0</v>
      </c>
      <c r="F19" s="175">
        <v>2656</v>
      </c>
      <c r="G19" s="177">
        <v>0</v>
      </c>
      <c r="H19" s="177">
        <v>0</v>
      </c>
      <c r="I19"/>
    </row>
    <row r="20" spans="2:9">
      <c r="B20" s="57" t="s">
        <v>403</v>
      </c>
      <c r="C20" s="58">
        <f>SUM(C10:C19)</f>
        <v>1358498</v>
      </c>
      <c r="D20" s="58">
        <f t="shared" ref="D20:H20" si="0">SUM(D10:D19)</f>
        <v>1326400</v>
      </c>
      <c r="E20" s="58">
        <f t="shared" si="0"/>
        <v>0</v>
      </c>
      <c r="F20" s="58">
        <f t="shared" si="0"/>
        <v>116425</v>
      </c>
      <c r="G20" s="162">
        <f t="shared" si="0"/>
        <v>792341.8</v>
      </c>
      <c r="H20" s="162">
        <f t="shared" si="0"/>
        <v>820874.93</v>
      </c>
      <c r="I20"/>
    </row>
    <row r="21" spans="2:9">
      <c r="B21"/>
      <c r="C21"/>
      <c r="D21"/>
      <c r="E21"/>
      <c r="F21"/>
      <c r="G21"/>
      <c r="H21"/>
      <c r="I21"/>
    </row>
    <row r="22" spans="2:9" ht="41.5" customHeight="1">
      <c r="B22" s="292" t="s">
        <v>466</v>
      </c>
      <c r="C22" s="292"/>
      <c r="D22" s="292"/>
      <c r="E22" s="292"/>
      <c r="F22" s="292"/>
      <c r="G22" s="292"/>
      <c r="H22" s="292"/>
      <c r="I22"/>
    </row>
    <row r="23" spans="2:9">
      <c r="B23" s="270"/>
      <c r="C23" s="270"/>
      <c r="D23" s="270"/>
      <c r="E23" s="270"/>
      <c r="F23" s="270"/>
      <c r="G23" s="270"/>
      <c r="H23" s="270"/>
      <c r="I23"/>
    </row>
    <row r="24" spans="2:9">
      <c r="C24"/>
      <c r="D24"/>
      <c r="E24"/>
      <c r="F24"/>
      <c r="G24"/>
      <c r="H24"/>
      <c r="I24"/>
    </row>
    <row r="25" spans="2:9">
      <c r="B25" s="28" t="s">
        <v>110</v>
      </c>
      <c r="C25"/>
      <c r="D25"/>
      <c r="E25"/>
      <c r="F25"/>
      <c r="G25"/>
      <c r="H25"/>
      <c r="I25"/>
    </row>
    <row r="26" spans="2:9">
      <c r="B26"/>
      <c r="C26"/>
      <c r="D26"/>
      <c r="E26"/>
      <c r="F26"/>
      <c r="G26"/>
      <c r="H26"/>
      <c r="I26"/>
    </row>
    <row r="27" spans="2:9">
      <c r="B27"/>
      <c r="C27"/>
      <c r="D27"/>
      <c r="E27"/>
      <c r="F27"/>
      <c r="G27"/>
      <c r="H27"/>
      <c r="I27"/>
    </row>
    <row r="28" spans="2:9">
      <c r="B28"/>
      <c r="C28"/>
      <c r="D28"/>
      <c r="E28"/>
      <c r="F28"/>
      <c r="G28"/>
      <c r="H28"/>
      <c r="I28"/>
    </row>
    <row r="29" spans="2:9">
      <c r="B29"/>
      <c r="C29"/>
      <c r="D29"/>
      <c r="E29"/>
      <c r="F29"/>
      <c r="G29"/>
      <c r="H29"/>
      <c r="I29"/>
    </row>
    <row r="30" spans="2:9">
      <c r="B30"/>
      <c r="C30"/>
      <c r="D30"/>
      <c r="E30"/>
      <c r="F30"/>
      <c r="G30"/>
      <c r="H30"/>
      <c r="I30"/>
    </row>
    <row r="31" spans="2:9">
      <c r="B31"/>
      <c r="C31"/>
      <c r="D31"/>
      <c r="E31"/>
      <c r="F31"/>
      <c r="G31"/>
      <c r="H31"/>
      <c r="I31"/>
    </row>
    <row r="32" spans="2:9">
      <c r="B32"/>
      <c r="C32"/>
      <c r="D32"/>
      <c r="E32"/>
      <c r="F32"/>
      <c r="G32"/>
      <c r="H32"/>
      <c r="I32"/>
    </row>
    <row r="33" spans="2:9">
      <c r="B33"/>
      <c r="C33"/>
      <c r="D33"/>
      <c r="E33"/>
      <c r="F33"/>
      <c r="G33"/>
      <c r="H33"/>
      <c r="I33"/>
    </row>
    <row r="34" spans="2:9">
      <c r="B34"/>
      <c r="C34"/>
      <c r="D34"/>
      <c r="E34"/>
      <c r="F34"/>
      <c r="G34"/>
      <c r="H34"/>
      <c r="I34"/>
    </row>
    <row r="35" spans="2:9">
      <c r="B35"/>
      <c r="C35"/>
      <c r="D35"/>
      <c r="E35"/>
      <c r="F35"/>
      <c r="G35"/>
      <c r="H35"/>
      <c r="I35"/>
    </row>
    <row r="36" spans="2:9">
      <c r="B36"/>
      <c r="C36"/>
      <c r="D36"/>
      <c r="E36"/>
      <c r="F36"/>
      <c r="G36"/>
      <c r="H36"/>
      <c r="I36"/>
    </row>
    <row r="37" spans="2:9">
      <c r="B37"/>
      <c r="C37"/>
      <c r="D37"/>
      <c r="E37"/>
      <c r="F37"/>
      <c r="G37"/>
      <c r="H37"/>
      <c r="I37"/>
    </row>
    <row r="38" spans="2:9">
      <c r="B38"/>
      <c r="C38"/>
      <c r="D38"/>
      <c r="E38"/>
      <c r="F38"/>
      <c r="G38"/>
      <c r="H38"/>
      <c r="I38"/>
    </row>
    <row r="39" spans="2:9">
      <c r="B39"/>
      <c r="C39"/>
      <c r="D39"/>
      <c r="E39"/>
      <c r="F39"/>
      <c r="G39"/>
      <c r="H39"/>
      <c r="I39"/>
    </row>
    <row r="40" spans="2:9">
      <c r="B40"/>
      <c r="C40"/>
      <c r="D40"/>
      <c r="E40"/>
      <c r="F40"/>
      <c r="G40"/>
      <c r="H40"/>
      <c r="I40"/>
    </row>
    <row r="41" spans="2:9">
      <c r="B41"/>
      <c r="C41"/>
      <c r="D41"/>
      <c r="E41"/>
      <c r="F41"/>
      <c r="G41"/>
      <c r="H41"/>
      <c r="I41"/>
    </row>
    <row r="42" spans="2:9">
      <c r="B42"/>
      <c r="C42"/>
      <c r="D42"/>
      <c r="E42"/>
      <c r="F42"/>
      <c r="G42"/>
      <c r="H42"/>
      <c r="I42"/>
    </row>
    <row r="43" spans="2:9">
      <c r="B43"/>
      <c r="C43"/>
      <c r="D43"/>
      <c r="E43"/>
      <c r="F43"/>
      <c r="G43"/>
      <c r="H43"/>
      <c r="I43"/>
    </row>
    <row r="44" spans="2:9">
      <c r="B44"/>
      <c r="C44"/>
      <c r="D44"/>
      <c r="E44"/>
      <c r="F44"/>
      <c r="G44"/>
      <c r="H44"/>
      <c r="I44"/>
    </row>
    <row r="45" spans="2:9">
      <c r="B45"/>
      <c r="C45"/>
      <c r="D45"/>
      <c r="E45"/>
      <c r="F45"/>
      <c r="G45"/>
      <c r="H45"/>
      <c r="I45"/>
    </row>
    <row r="46" spans="2:9">
      <c r="B46"/>
      <c r="C46"/>
      <c r="D46"/>
      <c r="E46"/>
      <c r="F46"/>
      <c r="G46"/>
      <c r="H46"/>
      <c r="I46"/>
    </row>
    <row r="47" spans="2:9">
      <c r="B47"/>
      <c r="C47"/>
      <c r="D47"/>
      <c r="E47"/>
      <c r="F47"/>
      <c r="G47"/>
      <c r="H47"/>
      <c r="I47"/>
    </row>
    <row r="48" spans="2:9">
      <c r="B48"/>
      <c r="C48"/>
      <c r="D48"/>
      <c r="E48"/>
      <c r="F48"/>
      <c r="G48"/>
      <c r="H48"/>
      <c r="I48"/>
    </row>
    <row r="49" spans="2:9">
      <c r="B49"/>
      <c r="C49"/>
      <c r="D49"/>
      <c r="E49"/>
      <c r="F49"/>
      <c r="G49"/>
      <c r="H49"/>
      <c r="I49"/>
    </row>
    <row r="50" spans="2:9">
      <c r="B50"/>
      <c r="C50"/>
      <c r="D50"/>
      <c r="E50"/>
      <c r="F50"/>
      <c r="G50"/>
      <c r="H50"/>
      <c r="I50"/>
    </row>
    <row r="51" spans="2:9">
      <c r="B51"/>
      <c r="C51"/>
      <c r="D51"/>
      <c r="E51"/>
      <c r="F51"/>
      <c r="G51"/>
      <c r="H51"/>
      <c r="I51"/>
    </row>
    <row r="52" spans="2:9">
      <c r="B52"/>
      <c r="C52"/>
      <c r="D52"/>
      <c r="E52"/>
      <c r="F52"/>
      <c r="G52"/>
      <c r="H52"/>
      <c r="I52"/>
    </row>
    <row r="53" spans="2:9">
      <c r="B53"/>
      <c r="C53"/>
      <c r="D53"/>
      <c r="E53"/>
      <c r="F53"/>
      <c r="G53"/>
      <c r="H53"/>
      <c r="I53"/>
    </row>
    <row r="54" spans="2:9">
      <c r="B54"/>
      <c r="C54"/>
      <c r="D54"/>
      <c r="E54"/>
      <c r="F54"/>
      <c r="G54"/>
      <c r="H54"/>
      <c r="I54"/>
    </row>
    <row r="55" spans="2:9">
      <c r="B55"/>
      <c r="C55"/>
      <c r="D55"/>
      <c r="E55"/>
      <c r="F55"/>
      <c r="G55"/>
      <c r="H55"/>
      <c r="I55"/>
    </row>
    <row r="56" spans="2:9">
      <c r="B56"/>
      <c r="C56"/>
      <c r="D56"/>
      <c r="E56"/>
      <c r="F56"/>
      <c r="G56"/>
      <c r="H56"/>
      <c r="I56"/>
    </row>
    <row r="57" spans="2:9">
      <c r="B57"/>
      <c r="C57"/>
      <c r="D57"/>
      <c r="E57"/>
      <c r="F57"/>
      <c r="G57"/>
      <c r="H57"/>
      <c r="I57"/>
    </row>
    <row r="58" spans="2:9">
      <c r="B58"/>
      <c r="C58"/>
      <c r="D58"/>
      <c r="E58"/>
      <c r="F58"/>
      <c r="G58"/>
      <c r="H58"/>
      <c r="I58"/>
    </row>
    <row r="59" spans="2:9">
      <c r="B59"/>
      <c r="C59"/>
      <c r="D59"/>
      <c r="E59"/>
      <c r="F59"/>
      <c r="G59"/>
      <c r="H59"/>
      <c r="I59"/>
    </row>
    <row r="60" spans="2:9">
      <c r="B60"/>
      <c r="C60"/>
      <c r="D60"/>
      <c r="E60"/>
      <c r="F60"/>
      <c r="G60"/>
      <c r="H60"/>
      <c r="I60"/>
    </row>
    <row r="61" spans="2:9">
      <c r="B61"/>
      <c r="C61"/>
      <c r="D61"/>
      <c r="E61"/>
      <c r="F61"/>
      <c r="G61"/>
      <c r="H61"/>
      <c r="I61"/>
    </row>
    <row r="62" spans="2:9">
      <c r="B62"/>
      <c r="C62"/>
      <c r="D62"/>
      <c r="E62"/>
      <c r="F62"/>
      <c r="G62"/>
      <c r="H62"/>
      <c r="I62"/>
    </row>
    <row r="63" spans="2:9">
      <c r="B63"/>
      <c r="C63"/>
      <c r="D63"/>
      <c r="E63"/>
      <c r="F63"/>
      <c r="G63"/>
      <c r="H63"/>
      <c r="I63"/>
    </row>
    <row r="64" spans="2:9">
      <c r="B64"/>
      <c r="C64"/>
      <c r="D64"/>
      <c r="E64"/>
      <c r="F64"/>
      <c r="G64"/>
      <c r="H64"/>
      <c r="I64"/>
    </row>
    <row r="65" spans="2:9">
      <c r="B65"/>
      <c r="C65"/>
      <c r="D65"/>
      <c r="E65"/>
      <c r="F65"/>
      <c r="G65"/>
      <c r="H65"/>
      <c r="I65"/>
    </row>
    <row r="66" spans="2:9">
      <c r="B66"/>
      <c r="C66"/>
      <c r="D66"/>
      <c r="E66"/>
      <c r="F66"/>
      <c r="G66"/>
      <c r="H66"/>
      <c r="I66"/>
    </row>
    <row r="67" spans="2:9">
      <c r="B67"/>
      <c r="C67"/>
      <c r="D67"/>
      <c r="E67"/>
      <c r="F67"/>
      <c r="G67"/>
      <c r="H67"/>
      <c r="I67"/>
    </row>
    <row r="68" spans="2:9">
      <c r="B68"/>
      <c r="C68"/>
      <c r="D68"/>
      <c r="E68"/>
      <c r="F68"/>
      <c r="G68"/>
      <c r="H68"/>
      <c r="I68"/>
    </row>
    <row r="69" spans="2:9">
      <c r="B69"/>
      <c r="C69"/>
      <c r="D69"/>
      <c r="E69"/>
      <c r="F69"/>
      <c r="G69"/>
      <c r="H69"/>
      <c r="I69"/>
    </row>
    <row r="70" spans="2:9">
      <c r="B70"/>
      <c r="C70"/>
      <c r="D70"/>
      <c r="E70"/>
      <c r="F70"/>
      <c r="G70"/>
      <c r="H70"/>
      <c r="I70"/>
    </row>
    <row r="71" spans="2:9">
      <c r="B71"/>
      <c r="C71"/>
      <c r="D71"/>
      <c r="E71"/>
      <c r="F71"/>
      <c r="G71"/>
      <c r="H71"/>
      <c r="I71"/>
    </row>
    <row r="72" spans="2:9">
      <c r="B72"/>
      <c r="C72"/>
      <c r="D72"/>
      <c r="E72"/>
      <c r="F72"/>
      <c r="G72"/>
      <c r="H72"/>
      <c r="I72"/>
    </row>
    <row r="73" spans="2:9">
      <c r="B73"/>
      <c r="C73"/>
      <c r="D73"/>
      <c r="E73"/>
      <c r="F73"/>
      <c r="G73"/>
      <c r="H73"/>
      <c r="I73"/>
    </row>
    <row r="74" spans="2:9">
      <c r="B74"/>
      <c r="C74"/>
      <c r="D74"/>
      <c r="E74"/>
      <c r="F74"/>
      <c r="G74"/>
      <c r="H74"/>
      <c r="I74"/>
    </row>
    <row r="75" spans="2:9">
      <c r="B75"/>
      <c r="C75"/>
      <c r="D75"/>
      <c r="E75"/>
      <c r="F75"/>
      <c r="G75"/>
      <c r="H75"/>
      <c r="I75"/>
    </row>
    <row r="76" spans="2:9">
      <c r="B76"/>
      <c r="C76"/>
      <c r="D76"/>
      <c r="E76"/>
      <c r="F76"/>
      <c r="G76"/>
      <c r="H76"/>
      <c r="I76"/>
    </row>
    <row r="77" spans="2:9">
      <c r="B77"/>
      <c r="C77"/>
      <c r="D77"/>
      <c r="E77"/>
      <c r="F77"/>
      <c r="G77"/>
      <c r="H77"/>
      <c r="I77"/>
    </row>
    <row r="78" spans="2:9">
      <c r="B78"/>
      <c r="C78"/>
      <c r="D78"/>
      <c r="E78"/>
      <c r="F78"/>
      <c r="G78"/>
      <c r="H78"/>
      <c r="I78"/>
    </row>
    <row r="79" spans="2:9">
      <c r="B79"/>
      <c r="C79"/>
      <c r="D79"/>
      <c r="E79"/>
      <c r="F79"/>
      <c r="G79"/>
      <c r="H79"/>
      <c r="I79"/>
    </row>
    <row r="80" spans="2:9">
      <c r="B80"/>
      <c r="C80"/>
      <c r="D80"/>
      <c r="E80"/>
      <c r="F80"/>
      <c r="G80"/>
      <c r="H80"/>
      <c r="I80"/>
    </row>
    <row r="81" spans="2:9">
      <c r="B81"/>
      <c r="C81"/>
      <c r="D81"/>
      <c r="E81"/>
      <c r="F81"/>
      <c r="G81"/>
      <c r="H81"/>
      <c r="I81"/>
    </row>
    <row r="82" spans="2:9">
      <c r="B82"/>
      <c r="C82"/>
      <c r="D82"/>
      <c r="E82"/>
      <c r="F82"/>
      <c r="G82"/>
      <c r="H82"/>
      <c r="I82"/>
    </row>
    <row r="83" spans="2:9">
      <c r="B83"/>
      <c r="C83"/>
      <c r="D83"/>
      <c r="E83"/>
      <c r="F83"/>
      <c r="G83"/>
      <c r="H83"/>
      <c r="I83"/>
    </row>
    <row r="84" spans="2:9">
      <c r="B84"/>
      <c r="C84"/>
      <c r="D84"/>
      <c r="E84"/>
      <c r="F84"/>
      <c r="G84"/>
      <c r="H84"/>
      <c r="I84"/>
    </row>
    <row r="85" spans="2:9">
      <c r="B85"/>
      <c r="C85"/>
      <c r="D85"/>
      <c r="E85"/>
      <c r="F85"/>
      <c r="G85"/>
      <c r="H85"/>
      <c r="I85"/>
    </row>
    <row r="86" spans="2:9">
      <c r="B86"/>
      <c r="C86"/>
      <c r="D86"/>
      <c r="E86"/>
      <c r="F86"/>
      <c r="G86"/>
      <c r="H86"/>
      <c r="I86"/>
    </row>
    <row r="87" spans="2:9">
      <c r="B87"/>
      <c r="C87"/>
      <c r="D87"/>
      <c r="E87"/>
      <c r="F87"/>
      <c r="G87"/>
      <c r="H87"/>
      <c r="I87"/>
    </row>
    <row r="88" spans="2:9">
      <c r="B88"/>
      <c r="C88"/>
      <c r="D88"/>
      <c r="E88"/>
      <c r="F88"/>
      <c r="G88"/>
      <c r="H88"/>
      <c r="I88"/>
    </row>
    <row r="89" spans="2:9">
      <c r="B89"/>
      <c r="C89"/>
      <c r="D89"/>
      <c r="E89"/>
      <c r="F89"/>
      <c r="G89"/>
      <c r="H89"/>
      <c r="I89"/>
    </row>
    <row r="90" spans="2:9">
      <c r="B90"/>
      <c r="C90"/>
      <c r="D90"/>
      <c r="E90"/>
      <c r="F90"/>
      <c r="G90"/>
      <c r="H90"/>
      <c r="I90"/>
    </row>
    <row r="91" spans="2:9">
      <c r="B91"/>
      <c r="C91"/>
      <c r="D91"/>
      <c r="E91"/>
      <c r="F91"/>
      <c r="G91"/>
      <c r="H91"/>
      <c r="I91"/>
    </row>
    <row r="92" spans="2:9">
      <c r="B92"/>
      <c r="C92"/>
      <c r="D92"/>
      <c r="E92"/>
      <c r="F92"/>
      <c r="G92"/>
      <c r="H92"/>
      <c r="I92"/>
    </row>
    <row r="93" spans="2:9">
      <c r="B93"/>
      <c r="C93"/>
      <c r="D93"/>
      <c r="E93"/>
      <c r="F93"/>
      <c r="G93"/>
      <c r="H93"/>
      <c r="I93"/>
    </row>
    <row r="94" spans="2:9">
      <c r="B94"/>
      <c r="C94"/>
      <c r="D94"/>
      <c r="E94"/>
      <c r="F94"/>
      <c r="G94"/>
      <c r="H94"/>
      <c r="I94"/>
    </row>
    <row r="95" spans="2:9">
      <c r="B95"/>
      <c r="C95"/>
      <c r="D95"/>
      <c r="E95"/>
      <c r="F95"/>
      <c r="G95"/>
      <c r="H95"/>
      <c r="I95"/>
    </row>
    <row r="96" spans="2:9">
      <c r="B96"/>
      <c r="C96"/>
      <c r="D96"/>
      <c r="E96"/>
      <c r="F96"/>
      <c r="G96"/>
      <c r="H96"/>
      <c r="I96"/>
    </row>
    <row r="97" spans="2:9">
      <c r="B97"/>
      <c r="C97"/>
      <c r="D97"/>
      <c r="E97"/>
      <c r="F97"/>
      <c r="G97"/>
      <c r="H97"/>
      <c r="I97"/>
    </row>
    <row r="98" spans="2:9">
      <c r="B98"/>
      <c r="C98"/>
      <c r="D98"/>
      <c r="E98"/>
      <c r="F98"/>
      <c r="G98"/>
      <c r="H98"/>
      <c r="I98"/>
    </row>
    <row r="99" spans="2:9">
      <c r="B99"/>
      <c r="C99"/>
      <c r="D99"/>
      <c r="E99"/>
      <c r="F99"/>
      <c r="G99"/>
      <c r="H99"/>
      <c r="I99"/>
    </row>
    <row r="100" spans="2:9">
      <c r="B100"/>
      <c r="C100"/>
      <c r="D100"/>
      <c r="E100"/>
      <c r="F100"/>
      <c r="G100"/>
      <c r="H100"/>
      <c r="I100"/>
    </row>
    <row r="101" spans="2:9">
      <c r="B101"/>
      <c r="C101"/>
      <c r="D101"/>
      <c r="E101"/>
      <c r="F101"/>
      <c r="G101"/>
      <c r="H101"/>
      <c r="I101"/>
    </row>
    <row r="102" spans="2:9">
      <c r="B102"/>
      <c r="C102"/>
      <c r="D102"/>
      <c r="E102"/>
      <c r="F102"/>
      <c r="G102"/>
      <c r="H102"/>
      <c r="I102"/>
    </row>
    <row r="103" spans="2:9">
      <c r="B103"/>
      <c r="C103"/>
      <c r="D103"/>
      <c r="E103"/>
      <c r="F103"/>
      <c r="G103"/>
      <c r="H103"/>
      <c r="I103"/>
    </row>
    <row r="104" spans="2:9">
      <c r="B104"/>
      <c r="C104"/>
      <c r="D104"/>
      <c r="E104"/>
      <c r="F104"/>
      <c r="G104"/>
      <c r="H104"/>
      <c r="I104"/>
    </row>
    <row r="105" spans="2:9">
      <c r="B105"/>
      <c r="C105"/>
      <c r="D105"/>
      <c r="E105"/>
      <c r="F105"/>
      <c r="G105"/>
      <c r="H105"/>
      <c r="I105"/>
    </row>
    <row r="106" spans="2:9">
      <c r="B106"/>
      <c r="C106"/>
      <c r="D106"/>
      <c r="E106"/>
      <c r="F106"/>
      <c r="G106"/>
      <c r="H106"/>
      <c r="I106"/>
    </row>
    <row r="107" spans="2:9">
      <c r="B107"/>
      <c r="C107"/>
      <c r="D107"/>
      <c r="E107"/>
      <c r="F107"/>
      <c r="G107"/>
      <c r="H107"/>
      <c r="I107"/>
    </row>
    <row r="108" spans="2:9">
      <c r="B108"/>
      <c r="C108"/>
      <c r="D108"/>
      <c r="E108"/>
      <c r="F108"/>
      <c r="G108"/>
      <c r="H108"/>
      <c r="I108"/>
    </row>
    <row r="109" spans="2:9">
      <c r="B109"/>
      <c r="C109"/>
      <c r="D109"/>
      <c r="E109"/>
      <c r="F109"/>
      <c r="G109"/>
      <c r="H109"/>
      <c r="I109"/>
    </row>
    <row r="110" spans="2:9">
      <c r="B110"/>
      <c r="C110"/>
      <c r="D110"/>
      <c r="E110"/>
      <c r="F110"/>
      <c r="G110"/>
      <c r="H110"/>
      <c r="I110"/>
    </row>
    <row r="111" spans="2:9">
      <c r="B111"/>
      <c r="C111"/>
      <c r="D111"/>
      <c r="E111"/>
      <c r="F111"/>
      <c r="G111"/>
      <c r="H111"/>
      <c r="I111"/>
    </row>
    <row r="112" spans="2:9">
      <c r="B112"/>
      <c r="C112"/>
      <c r="D112"/>
      <c r="E112"/>
      <c r="F112"/>
      <c r="G112"/>
      <c r="H112"/>
      <c r="I112"/>
    </row>
    <row r="113" spans="9:9">
      <c r="I113" s="30"/>
    </row>
    <row r="114" spans="9:9">
      <c r="I114" s="30"/>
    </row>
    <row r="116" spans="9:9">
      <c r="I116" s="30"/>
    </row>
    <row r="117" spans="9:9">
      <c r="I117" s="30"/>
    </row>
    <row r="118" spans="9:9">
      <c r="I118" s="30"/>
    </row>
    <row r="119" spans="9:9">
      <c r="I119" s="30"/>
    </row>
    <row r="120" spans="9:9">
      <c r="I120" s="30"/>
    </row>
    <row r="121" spans="9:9">
      <c r="I121" s="30"/>
    </row>
    <row r="122" spans="9:9">
      <c r="I122" s="30"/>
    </row>
    <row r="123" spans="9:9">
      <c r="I123" s="30"/>
    </row>
    <row r="124" spans="9:9">
      <c r="I124" s="30"/>
    </row>
    <row r="125" spans="9:9">
      <c r="I125" s="30"/>
    </row>
    <row r="126" spans="9:9">
      <c r="I126" s="30"/>
    </row>
    <row r="127" spans="9:9">
      <c r="I127" s="30"/>
    </row>
    <row r="128" spans="9:9">
      <c r="I128" s="30"/>
    </row>
    <row r="129" spans="2:9">
      <c r="I129" s="30"/>
    </row>
    <row r="131" spans="2:9">
      <c r="B131" s="70"/>
    </row>
    <row r="133" spans="2:9">
      <c r="B133" s="28"/>
    </row>
    <row r="135" spans="2:9">
      <c r="B135" s="35"/>
      <c r="C135" s="27"/>
      <c r="D135" s="27"/>
      <c r="E135" s="27"/>
      <c r="F135" s="27"/>
    </row>
    <row r="136" spans="2:9">
      <c r="C136" s="27"/>
      <c r="D136" s="27"/>
      <c r="E136" s="27"/>
      <c r="F136" s="27"/>
    </row>
    <row r="137" spans="2:9">
      <c r="B137" s="35"/>
      <c r="C137" s="27"/>
      <c r="D137" s="27"/>
      <c r="E137" s="27"/>
      <c r="F137" s="27"/>
    </row>
  </sheetData>
  <mergeCells count="1">
    <mergeCell ref="B22:H22"/>
  </mergeCells>
  <hyperlinks>
    <hyperlink ref="B25" location="Introduction!A1" display="Return to information tab" xr:uid="{45E3BA27-87BF-4D63-8F15-817BB774FFA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9B6-53A2-4657-BF3D-8C71E7837873}">
  <sheetPr>
    <tabColor rgb="FF9E712A"/>
    <pageSetUpPr autoPageBreaks="0"/>
  </sheetPr>
  <dimension ref="B5:I136"/>
  <sheetViews>
    <sheetView showGridLines="0" workbookViewId="0">
      <selection activeCell="B19" sqref="B19"/>
    </sheetView>
  </sheetViews>
  <sheetFormatPr defaultRowHeight="14.5"/>
  <cols>
    <col min="1" max="1" width="2.453125" style="3" customWidth="1"/>
    <col min="2" max="2" width="41.1796875" style="3" customWidth="1"/>
    <col min="3" max="3" width="30.90625" style="3" customWidth="1"/>
    <col min="4" max="4" width="31.1796875" style="3" customWidth="1"/>
    <col min="5" max="5" width="28.453125" style="3" customWidth="1"/>
    <col min="6" max="6" width="25.7265625" style="3" customWidth="1"/>
    <col min="7" max="7" width="25.90625" style="3" customWidth="1"/>
    <col min="8" max="8" width="27.81640625" style="3" customWidth="1"/>
    <col min="9" max="9" width="24.7265625" style="3" customWidth="1"/>
    <col min="10" max="11" width="8.7265625" style="3"/>
    <col min="12" max="12" width="20.36328125" style="3" customWidth="1"/>
    <col min="13" max="16384" width="8.7265625" style="3"/>
  </cols>
  <sheetData>
    <row r="5" spans="2:9" ht="17.5">
      <c r="B5" s="16" t="s">
        <v>400</v>
      </c>
    </row>
    <row r="7" spans="2:9" ht="15">
      <c r="B7" s="5" t="s">
        <v>426</v>
      </c>
    </row>
    <row r="9" spans="2:9" ht="54">
      <c r="B9" s="164" t="s">
        <v>427</v>
      </c>
      <c r="C9" s="212" t="s">
        <v>416</v>
      </c>
      <c r="D9" s="212" t="s">
        <v>417</v>
      </c>
      <c r="E9" s="212" t="s">
        <v>418</v>
      </c>
      <c r="F9"/>
      <c r="G9"/>
      <c r="H9"/>
      <c r="I9"/>
    </row>
    <row r="10" spans="2:9">
      <c r="B10" s="165" t="s">
        <v>428</v>
      </c>
      <c r="C10" s="166">
        <v>851836</v>
      </c>
      <c r="D10" s="166">
        <v>143498</v>
      </c>
      <c r="E10" s="178">
        <f>SUM(C10:D10)</f>
        <v>995334</v>
      </c>
      <c r="F10"/>
      <c r="G10"/>
      <c r="H10"/>
      <c r="I10"/>
    </row>
    <row r="11" spans="2:9">
      <c r="B11" s="165" t="s">
        <v>419</v>
      </c>
      <c r="C11" s="166">
        <v>874999</v>
      </c>
      <c r="D11" s="166">
        <v>29301</v>
      </c>
      <c r="E11" s="178">
        <f>SUM(C11:D11)</f>
        <v>904300</v>
      </c>
      <c r="F11"/>
      <c r="G11"/>
      <c r="H11"/>
      <c r="I11"/>
    </row>
    <row r="12" spans="2:9">
      <c r="B12" s="165" t="s">
        <v>420</v>
      </c>
      <c r="C12" s="166">
        <v>1352131</v>
      </c>
      <c r="D12" s="166">
        <v>58973</v>
      </c>
      <c r="E12" s="178">
        <f t="shared" ref="E12:E17" si="0">SUM(C12:D12)</f>
        <v>1411104</v>
      </c>
      <c r="F12"/>
      <c r="G12"/>
      <c r="H12"/>
      <c r="I12"/>
    </row>
    <row r="13" spans="2:9">
      <c r="B13" s="165" t="s">
        <v>421</v>
      </c>
      <c r="C13" s="166">
        <v>1707067</v>
      </c>
      <c r="D13" s="166">
        <v>87290</v>
      </c>
      <c r="E13" s="178">
        <f t="shared" si="0"/>
        <v>1794357</v>
      </c>
      <c r="F13"/>
      <c r="G13"/>
      <c r="H13"/>
      <c r="I13"/>
    </row>
    <row r="14" spans="2:9">
      <c r="B14" s="165" t="s">
        <v>422</v>
      </c>
      <c r="C14" s="166">
        <v>2180927</v>
      </c>
      <c r="D14" s="166">
        <v>181429</v>
      </c>
      <c r="E14" s="178">
        <f t="shared" si="0"/>
        <v>2362356</v>
      </c>
      <c r="F14"/>
      <c r="G14"/>
      <c r="H14"/>
      <c r="I14"/>
    </row>
    <row r="15" spans="2:9">
      <c r="B15" s="165" t="s">
        <v>423</v>
      </c>
      <c r="C15" s="166">
        <v>2659159</v>
      </c>
      <c r="D15" s="166">
        <v>254106</v>
      </c>
      <c r="E15" s="178">
        <f t="shared" si="0"/>
        <v>2913265</v>
      </c>
      <c r="F15"/>
      <c r="G15"/>
      <c r="H15"/>
      <c r="I15"/>
    </row>
    <row r="16" spans="2:9">
      <c r="B16" s="165" t="s">
        <v>424</v>
      </c>
      <c r="C16" s="166">
        <v>2718830</v>
      </c>
      <c r="D16" s="166">
        <v>235812</v>
      </c>
      <c r="E16" s="178">
        <f t="shared" si="0"/>
        <v>2954642</v>
      </c>
      <c r="F16"/>
      <c r="G16"/>
      <c r="H16"/>
      <c r="I16"/>
    </row>
    <row r="17" spans="2:9">
      <c r="B17" s="165" t="s">
        <v>425</v>
      </c>
      <c r="C17" s="166">
        <v>2853221</v>
      </c>
      <c r="D17" s="166">
        <v>256848</v>
      </c>
      <c r="E17" s="178">
        <f t="shared" si="0"/>
        <v>3110069</v>
      </c>
      <c r="F17"/>
      <c r="G17"/>
      <c r="H17"/>
      <c r="I17"/>
    </row>
    <row r="18" spans="2:9">
      <c r="B18" s="29"/>
      <c r="C18"/>
      <c r="D18"/>
      <c r="E18"/>
      <c r="F18"/>
      <c r="G18"/>
      <c r="H18"/>
      <c r="I18"/>
    </row>
    <row r="19" spans="2:9">
      <c r="B19" s="28" t="s">
        <v>110</v>
      </c>
      <c r="C19"/>
      <c r="D19"/>
      <c r="E19"/>
      <c r="F19"/>
      <c r="G19"/>
      <c r="H19"/>
      <c r="I19"/>
    </row>
    <row r="20" spans="2:9">
      <c r="B20" s="29"/>
      <c r="C20"/>
      <c r="D20"/>
      <c r="E20"/>
      <c r="F20"/>
      <c r="G20"/>
      <c r="H20"/>
      <c r="I20"/>
    </row>
    <row r="21" spans="2:9">
      <c r="B21" s="29"/>
      <c r="C21"/>
      <c r="D21"/>
      <c r="E21"/>
      <c r="F21"/>
      <c r="G21"/>
      <c r="H21"/>
      <c r="I21"/>
    </row>
    <row r="112" spans="9:9">
      <c r="I112" s="30"/>
    </row>
    <row r="113" spans="9:9">
      <c r="I113" s="30"/>
    </row>
    <row r="115" spans="9:9">
      <c r="I115" s="30"/>
    </row>
    <row r="116" spans="9:9">
      <c r="I116" s="30"/>
    </row>
    <row r="117" spans="9:9">
      <c r="I117" s="30"/>
    </row>
    <row r="118" spans="9:9">
      <c r="I118" s="30"/>
    </row>
    <row r="119" spans="9:9">
      <c r="I119" s="30"/>
    </row>
    <row r="120" spans="9:9">
      <c r="I120" s="30"/>
    </row>
    <row r="121" spans="9:9">
      <c r="I121" s="30"/>
    </row>
    <row r="122" spans="9:9">
      <c r="I122" s="30"/>
    </row>
    <row r="123" spans="9:9">
      <c r="I123" s="30"/>
    </row>
    <row r="124" spans="9:9">
      <c r="I124" s="30"/>
    </row>
    <row r="125" spans="9:9">
      <c r="I125" s="30"/>
    </row>
    <row r="126" spans="9:9">
      <c r="I126" s="30"/>
    </row>
    <row r="127" spans="9:9">
      <c r="I127" s="30"/>
    </row>
    <row r="128" spans="9:9">
      <c r="I128" s="30"/>
    </row>
    <row r="130" spans="2:6">
      <c r="B130" s="70"/>
    </row>
    <row r="132" spans="2:6">
      <c r="B132" s="28"/>
    </row>
    <row r="134" spans="2:6">
      <c r="B134" s="35"/>
      <c r="C134" s="27"/>
      <c r="D134" s="27"/>
      <c r="E134" s="27"/>
      <c r="F134" s="27"/>
    </row>
    <row r="135" spans="2:6">
      <c r="C135" s="27"/>
      <c r="D135" s="27"/>
      <c r="E135" s="27"/>
      <c r="F135" s="27"/>
    </row>
    <row r="136" spans="2:6">
      <c r="B136" s="35"/>
      <c r="C136" s="27"/>
      <c r="D136" s="27"/>
      <c r="E136" s="27"/>
      <c r="F136" s="27"/>
    </row>
  </sheetData>
  <hyperlinks>
    <hyperlink ref="B19" location="Introduction!A1" display="Return to information tab" xr:uid="{C659972E-79F1-449A-BAEC-A959C0DD8B3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126C-EBE0-4534-9FB7-F4BD36FABED9}">
  <sheetPr>
    <tabColor rgb="FFE86E1E"/>
    <pageSetUpPr autoPageBreaks="0"/>
  </sheetPr>
  <dimension ref="B5:M56"/>
  <sheetViews>
    <sheetView showGridLines="0" zoomScaleNormal="100" workbookViewId="0"/>
  </sheetViews>
  <sheetFormatPr defaultRowHeight="14.5"/>
  <cols>
    <col min="1" max="1" width="2.453125" style="3" customWidth="1"/>
    <col min="2" max="2" width="17" style="3" customWidth="1"/>
    <col min="3" max="3" width="19.453125" style="3" customWidth="1"/>
    <col min="4" max="4" width="20.7265625" style="3" customWidth="1"/>
    <col min="5" max="5" width="15.6328125" style="3" customWidth="1"/>
    <col min="6" max="6" width="16.81640625" style="3" customWidth="1"/>
    <col min="7" max="7" width="16.1796875" style="3" customWidth="1"/>
    <col min="8" max="8" width="15" style="3" customWidth="1"/>
    <col min="9" max="9" width="14" style="3" customWidth="1"/>
    <col min="10" max="10" width="15.08984375" style="3" customWidth="1"/>
    <col min="11" max="21" width="8.7265625" style="3"/>
    <col min="22" max="22" width="14.7265625" style="3" customWidth="1"/>
    <col min="23" max="23" width="17.1796875" style="3" customWidth="1"/>
    <col min="24" max="24" width="16" style="3" customWidth="1"/>
    <col min="25" max="16384" width="8.7265625" style="3"/>
  </cols>
  <sheetData>
    <row r="5" spans="2:2" ht="17.5">
      <c r="B5" s="16" t="s">
        <v>93</v>
      </c>
    </row>
    <row r="7" spans="2:2" ht="15">
      <c r="B7" s="5" t="s">
        <v>655</v>
      </c>
    </row>
    <row r="20" spans="2:13">
      <c r="M20" s="10"/>
    </row>
    <row r="27" spans="2:13">
      <c r="B27"/>
      <c r="C27"/>
      <c r="D27"/>
      <c r="E27"/>
      <c r="F27"/>
      <c r="G27"/>
      <c r="H27"/>
      <c r="I27"/>
      <c r="J27"/>
    </row>
    <row r="28" spans="2:13" ht="24.65" customHeight="1"/>
    <row r="30" spans="2:13" s="245" customFormat="1"/>
    <row r="40" spans="2:10">
      <c r="B40" s="74" t="s">
        <v>28</v>
      </c>
      <c r="C40" s="56" t="s">
        <v>57</v>
      </c>
      <c r="D40" s="56" t="s">
        <v>58</v>
      </c>
      <c r="E40" s="56" t="s">
        <v>75</v>
      </c>
      <c r="F40" s="56" t="s">
        <v>60</v>
      </c>
      <c r="G40" s="56" t="s">
        <v>61</v>
      </c>
      <c r="H40" s="56" t="s">
        <v>62</v>
      </c>
      <c r="I40" s="56" t="s">
        <v>63</v>
      </c>
      <c r="J40" s="56" t="s">
        <v>8</v>
      </c>
    </row>
    <row r="41" spans="2:10">
      <c r="B41" s="22" t="s">
        <v>40</v>
      </c>
      <c r="C41" s="21">
        <v>3037139</v>
      </c>
      <c r="D41" s="21">
        <v>2443053</v>
      </c>
      <c r="E41" s="21">
        <v>4553288</v>
      </c>
      <c r="F41" s="21">
        <v>963200</v>
      </c>
      <c r="G41" s="21">
        <v>4816422</v>
      </c>
      <c r="H41" s="21">
        <v>349820</v>
      </c>
      <c r="I41" s="21">
        <v>1476</v>
      </c>
      <c r="J41" s="255">
        <f>SUM(C41:I41)</f>
        <v>16164398</v>
      </c>
    </row>
    <row r="42" spans="2:10">
      <c r="B42" s="22" t="s">
        <v>41</v>
      </c>
      <c r="C42" s="21">
        <v>3881605</v>
      </c>
      <c r="D42" s="21">
        <v>2305335</v>
      </c>
      <c r="E42" s="21">
        <v>4703307</v>
      </c>
      <c r="F42" s="21">
        <v>1497892</v>
      </c>
      <c r="G42" s="21">
        <v>6245954</v>
      </c>
      <c r="H42" s="21">
        <v>412370</v>
      </c>
      <c r="I42" s="21">
        <v>3247</v>
      </c>
      <c r="J42" s="255">
        <f t="shared" ref="J42:J54" si="0">SUM(C42:I42)</f>
        <v>19049710</v>
      </c>
    </row>
    <row r="43" spans="2:10">
      <c r="B43" s="22" t="s">
        <v>42</v>
      </c>
      <c r="C43" s="21">
        <v>3850164</v>
      </c>
      <c r="D43" s="21">
        <v>2125714</v>
      </c>
      <c r="E43" s="21">
        <v>4934223</v>
      </c>
      <c r="F43" s="21">
        <v>2716787</v>
      </c>
      <c r="G43" s="21">
        <v>7263346</v>
      </c>
      <c r="H43" s="21">
        <v>458015</v>
      </c>
      <c r="I43" s="21">
        <v>11281</v>
      </c>
      <c r="J43" s="255">
        <f t="shared" si="0"/>
        <v>21359530</v>
      </c>
    </row>
    <row r="44" spans="2:10">
      <c r="B44" s="22" t="s">
        <v>43</v>
      </c>
      <c r="C44" s="21">
        <v>4850569</v>
      </c>
      <c r="D44" s="21">
        <v>1857531</v>
      </c>
      <c r="E44" s="21">
        <v>4996378</v>
      </c>
      <c r="F44" s="21">
        <v>5025746</v>
      </c>
      <c r="G44" s="21">
        <v>7708372</v>
      </c>
      <c r="H44" s="21">
        <v>518453</v>
      </c>
      <c r="I44" s="21">
        <v>2480</v>
      </c>
      <c r="J44" s="255">
        <f t="shared" si="0"/>
        <v>24959529</v>
      </c>
    </row>
    <row r="45" spans="2:10">
      <c r="B45" s="22" t="s">
        <v>44</v>
      </c>
      <c r="C45" s="21">
        <v>6073865</v>
      </c>
      <c r="D45" s="21">
        <v>2721629</v>
      </c>
      <c r="E45" s="21">
        <v>5017120</v>
      </c>
      <c r="F45" s="21">
        <v>8785088</v>
      </c>
      <c r="G45" s="21">
        <v>11799421</v>
      </c>
      <c r="H45" s="21">
        <v>567965</v>
      </c>
      <c r="I45" s="21">
        <v>4975</v>
      </c>
      <c r="J45" s="255">
        <f t="shared" si="0"/>
        <v>34970063</v>
      </c>
    </row>
    <row r="46" spans="2:10">
      <c r="B46" s="22" t="s">
        <v>45</v>
      </c>
      <c r="C46" s="21">
        <v>8773687</v>
      </c>
      <c r="D46" s="21">
        <v>2207458</v>
      </c>
      <c r="E46" s="21">
        <v>4944666</v>
      </c>
      <c r="F46" s="21">
        <v>15689598</v>
      </c>
      <c r="G46" s="21">
        <v>12214121</v>
      </c>
      <c r="H46" s="21">
        <v>540408</v>
      </c>
      <c r="I46" s="21">
        <v>24771</v>
      </c>
      <c r="J46" s="255">
        <f t="shared" si="0"/>
        <v>44394709</v>
      </c>
    </row>
    <row r="47" spans="2:10">
      <c r="B47" s="22" t="s">
        <v>46</v>
      </c>
      <c r="C47" s="21">
        <v>11496668</v>
      </c>
      <c r="D47" s="21">
        <v>2568740</v>
      </c>
      <c r="E47" s="21">
        <v>4818880</v>
      </c>
      <c r="F47" s="21">
        <v>23936243</v>
      </c>
      <c r="G47" s="21">
        <v>18708252</v>
      </c>
      <c r="H47" s="21">
        <v>590949</v>
      </c>
      <c r="I47" s="21">
        <v>884279</v>
      </c>
      <c r="J47" s="255">
        <f t="shared" si="0"/>
        <v>63004011</v>
      </c>
    </row>
    <row r="48" spans="2:10">
      <c r="B48" s="22" t="s">
        <v>47</v>
      </c>
      <c r="C48" s="21">
        <v>17170493</v>
      </c>
      <c r="D48" s="21">
        <v>2560632</v>
      </c>
      <c r="E48" s="21">
        <v>4661678</v>
      </c>
      <c r="F48" s="21">
        <v>25377043</v>
      </c>
      <c r="G48" s="21">
        <v>17805981</v>
      </c>
      <c r="H48" s="21">
        <v>656703</v>
      </c>
      <c r="I48" s="21">
        <v>3225714</v>
      </c>
      <c r="J48" s="255">
        <f t="shared" si="0"/>
        <v>71458244</v>
      </c>
    </row>
    <row r="49" spans="2:10">
      <c r="B49" s="22" t="s">
        <v>48</v>
      </c>
      <c r="C49" s="21">
        <v>21580141</v>
      </c>
      <c r="D49" s="21">
        <v>2796844</v>
      </c>
      <c r="E49" s="21">
        <v>4379478</v>
      </c>
      <c r="F49" s="21">
        <v>33763836</v>
      </c>
      <c r="G49" s="21">
        <v>20261168</v>
      </c>
      <c r="H49" s="21">
        <v>663653</v>
      </c>
      <c r="I49" s="21">
        <v>7118558</v>
      </c>
      <c r="J49" s="255">
        <f t="shared" si="0"/>
        <v>90563678</v>
      </c>
    </row>
    <row r="50" spans="2:10">
      <c r="B50" s="22" t="s">
        <v>49</v>
      </c>
      <c r="C50" s="21">
        <v>20015147</v>
      </c>
      <c r="D50" s="21">
        <v>2248243</v>
      </c>
      <c r="E50" s="21">
        <v>4021131</v>
      </c>
      <c r="F50" s="21">
        <v>30753577</v>
      </c>
      <c r="G50" s="21">
        <v>19807791</v>
      </c>
      <c r="H50" s="21">
        <v>670492</v>
      </c>
      <c r="I50" s="21">
        <v>8652272</v>
      </c>
      <c r="J50" s="255">
        <f t="shared" si="0"/>
        <v>86168653</v>
      </c>
    </row>
    <row r="51" spans="2:10">
      <c r="B51" s="22" t="s">
        <v>50</v>
      </c>
      <c r="C51" s="21">
        <v>17584758</v>
      </c>
      <c r="D51" s="21">
        <v>2363996</v>
      </c>
      <c r="E51" s="21">
        <v>3633155</v>
      </c>
      <c r="F51" s="21">
        <v>38923989</v>
      </c>
      <c r="G51" s="21">
        <v>27746455</v>
      </c>
      <c r="H51" s="21">
        <v>693994</v>
      </c>
      <c r="I51" s="21">
        <v>9599896</v>
      </c>
      <c r="J51" s="255">
        <f t="shared" si="0"/>
        <v>100546243</v>
      </c>
    </row>
    <row r="52" spans="2:10">
      <c r="B52" s="22" t="s">
        <v>31</v>
      </c>
      <c r="C52" s="21">
        <v>20753886</v>
      </c>
      <c r="D52" s="21">
        <v>2381815</v>
      </c>
      <c r="E52" s="21">
        <v>3325824</v>
      </c>
      <c r="F52" s="21">
        <v>40346275</v>
      </c>
      <c r="G52" s="21">
        <v>27927023</v>
      </c>
      <c r="H52" s="21">
        <v>661318</v>
      </c>
      <c r="I52" s="21">
        <v>10505273</v>
      </c>
      <c r="J52" s="255">
        <f t="shared" si="0"/>
        <v>105901414</v>
      </c>
    </row>
    <row r="53" spans="2:10">
      <c r="B53" s="22" t="s">
        <v>32</v>
      </c>
      <c r="C53" s="21">
        <v>21912500</v>
      </c>
      <c r="D53" s="21">
        <v>2657993</v>
      </c>
      <c r="E53" s="21">
        <v>3082557</v>
      </c>
      <c r="F53" s="21">
        <v>45678148</v>
      </c>
      <c r="G53" s="21">
        <v>30439986</v>
      </c>
      <c r="H53" s="21">
        <v>715493</v>
      </c>
      <c r="I53" s="21">
        <v>10151083</v>
      </c>
      <c r="J53" s="255">
        <f t="shared" si="0"/>
        <v>114637760</v>
      </c>
    </row>
    <row r="54" spans="2:10">
      <c r="B54" s="22" t="s">
        <v>33</v>
      </c>
      <c r="C54" s="21">
        <v>21480902</v>
      </c>
      <c r="D54" s="21">
        <v>2610584</v>
      </c>
      <c r="E54" s="21">
        <v>2932496</v>
      </c>
      <c r="F54" s="21">
        <v>44083339</v>
      </c>
      <c r="G54" s="21">
        <v>27266279</v>
      </c>
      <c r="H54" s="21">
        <v>704937</v>
      </c>
      <c r="I54" s="21">
        <v>10125690</v>
      </c>
      <c r="J54" s="255">
        <f t="shared" si="0"/>
        <v>109204227</v>
      </c>
    </row>
    <row r="56" spans="2:10">
      <c r="B56" s="28" t="s">
        <v>110</v>
      </c>
    </row>
  </sheetData>
  <hyperlinks>
    <hyperlink ref="B56" location="Introduction!A1" display="Return to information tab" xr:uid="{332835E8-1168-414C-9C32-0A2AF3628C2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F824-C927-4397-9BED-7FACC732EF3E}">
  <sheetPr>
    <tabColor rgb="FF9E712A"/>
    <pageSetUpPr autoPageBreaks="0"/>
  </sheetPr>
  <dimension ref="B5:I136"/>
  <sheetViews>
    <sheetView showGridLines="0" workbookViewId="0">
      <selection activeCell="B27" sqref="B27"/>
    </sheetView>
  </sheetViews>
  <sheetFormatPr defaultRowHeight="14.5"/>
  <cols>
    <col min="1" max="1" width="2.453125" style="3" customWidth="1"/>
    <col min="2" max="2" width="41.1796875" style="3" customWidth="1"/>
    <col min="3" max="3" width="28.453125" style="3" customWidth="1"/>
    <col min="4" max="4" width="27.1796875" style="3" customWidth="1"/>
    <col min="5" max="5" width="28.453125" style="3" customWidth="1"/>
    <col min="6" max="6" width="25.7265625" style="3" customWidth="1"/>
    <col min="7" max="7" width="25.90625" style="3" customWidth="1"/>
    <col min="8" max="8" width="27.81640625" style="3" customWidth="1"/>
    <col min="9" max="9" width="24.7265625" style="3" customWidth="1"/>
    <col min="10" max="11" width="8.7265625" style="3"/>
    <col min="12" max="12" width="20.36328125" style="3" customWidth="1"/>
    <col min="13" max="16384" width="8.7265625" style="3"/>
  </cols>
  <sheetData>
    <row r="5" spans="2:5" ht="17.5">
      <c r="B5" s="16" t="s">
        <v>400</v>
      </c>
    </row>
    <row r="7" spans="2:5" ht="15">
      <c r="B7" s="5" t="s">
        <v>467</v>
      </c>
    </row>
    <row r="9" spans="2:5">
      <c r="B9" s="57" t="s">
        <v>429</v>
      </c>
      <c r="C9"/>
      <c r="D9"/>
      <c r="E9"/>
    </row>
    <row r="10" spans="2:5">
      <c r="B10" s="174" t="s">
        <v>430</v>
      </c>
      <c r="C10"/>
      <c r="D10"/>
      <c r="E10"/>
    </row>
    <row r="11" spans="2:5">
      <c r="B11" s="174" t="s">
        <v>431</v>
      </c>
      <c r="C11"/>
      <c r="D11"/>
      <c r="E11"/>
    </row>
    <row r="12" spans="2:5">
      <c r="B12" s="174" t="s">
        <v>326</v>
      </c>
      <c r="C12"/>
      <c r="D12"/>
      <c r="E12"/>
    </row>
    <row r="13" spans="2:5">
      <c r="B13" s="174" t="s">
        <v>432</v>
      </c>
      <c r="C13"/>
      <c r="D13"/>
      <c r="E13"/>
    </row>
    <row r="14" spans="2:5">
      <c r="B14"/>
      <c r="C14"/>
      <c r="D14"/>
      <c r="E14"/>
    </row>
    <row r="15" spans="2:5">
      <c r="B15"/>
      <c r="C15"/>
      <c r="D15"/>
      <c r="E15"/>
    </row>
    <row r="16" spans="2:5" ht="15">
      <c r="B16" s="5" t="s">
        <v>433</v>
      </c>
      <c r="C16"/>
      <c r="D16"/>
      <c r="E16"/>
    </row>
    <row r="17" spans="2:5">
      <c r="B17"/>
      <c r="C17"/>
      <c r="D17"/>
      <c r="E17"/>
    </row>
    <row r="18" spans="2:5">
      <c r="B18" s="137" t="s">
        <v>429</v>
      </c>
    </row>
    <row r="19" spans="2:5">
      <c r="B19" s="158" t="s">
        <v>249</v>
      </c>
    </row>
    <row r="20" spans="2:5">
      <c r="B20" s="158" t="s">
        <v>263</v>
      </c>
    </row>
    <row r="21" spans="2:5">
      <c r="B21" s="158" t="s">
        <v>288</v>
      </c>
    </row>
    <row r="22" spans="2:5">
      <c r="B22" s="158" t="s">
        <v>294</v>
      </c>
    </row>
    <row r="23" spans="2:5">
      <c r="B23" s="158" t="s">
        <v>300</v>
      </c>
    </row>
    <row r="24" spans="2:5">
      <c r="B24" s="158" t="s">
        <v>306</v>
      </c>
    </row>
    <row r="25" spans="2:5">
      <c r="B25" s="158" t="s">
        <v>311</v>
      </c>
    </row>
    <row r="27" spans="2:5">
      <c r="B27" s="28" t="s">
        <v>110</v>
      </c>
    </row>
    <row r="112" spans="9:9">
      <c r="I112" s="30"/>
    </row>
    <row r="113" spans="9:9">
      <c r="I113" s="30"/>
    </row>
    <row r="115" spans="9:9">
      <c r="I115" s="30"/>
    </row>
    <row r="116" spans="9:9">
      <c r="I116" s="30"/>
    </row>
    <row r="117" spans="9:9">
      <c r="I117" s="30"/>
    </row>
    <row r="118" spans="9:9">
      <c r="I118" s="30"/>
    </row>
    <row r="119" spans="9:9">
      <c r="I119" s="30"/>
    </row>
    <row r="120" spans="9:9">
      <c r="I120" s="30"/>
    </row>
    <row r="121" spans="9:9">
      <c r="I121" s="30"/>
    </row>
    <row r="122" spans="9:9">
      <c r="I122" s="30"/>
    </row>
    <row r="123" spans="9:9">
      <c r="I123" s="30"/>
    </row>
    <row r="124" spans="9:9">
      <c r="I124" s="30"/>
    </row>
    <row r="125" spans="9:9">
      <c r="I125" s="30"/>
    </row>
    <row r="126" spans="9:9">
      <c r="I126" s="30"/>
    </row>
    <row r="127" spans="9:9">
      <c r="I127" s="30"/>
    </row>
    <row r="128" spans="9:9">
      <c r="I128" s="30"/>
    </row>
    <row r="130" spans="2:6">
      <c r="B130" s="70"/>
    </row>
    <row r="132" spans="2:6">
      <c r="B132" s="28"/>
    </row>
    <row r="134" spans="2:6">
      <c r="B134" s="35"/>
      <c r="C134" s="27"/>
      <c r="D134" s="27"/>
      <c r="E134" s="27"/>
      <c r="F134" s="27"/>
    </row>
    <row r="135" spans="2:6">
      <c r="C135" s="27"/>
      <c r="D135" s="27"/>
      <c r="E135" s="27"/>
      <c r="F135" s="27"/>
    </row>
    <row r="136" spans="2:6">
      <c r="B136" s="35"/>
      <c r="C136" s="27"/>
      <c r="D136" s="27"/>
      <c r="E136" s="27"/>
      <c r="F136" s="27"/>
    </row>
  </sheetData>
  <hyperlinks>
    <hyperlink ref="B27" location="Introduction!A1" display="Return to information tab" xr:uid="{A1723D60-D117-4FEB-AB21-B77AF5281ACA}"/>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DB81-5482-4221-A36A-6458693B3210}">
  <sheetPr>
    <tabColor rgb="FF9E712A"/>
    <pageSetUpPr autoPageBreaks="0"/>
  </sheetPr>
  <dimension ref="B5:I117"/>
  <sheetViews>
    <sheetView showGridLines="0" workbookViewId="0"/>
  </sheetViews>
  <sheetFormatPr defaultRowHeight="14.5"/>
  <cols>
    <col min="1" max="1" width="2.453125" style="3" customWidth="1"/>
    <col min="2" max="2" width="55.54296875" style="3" customWidth="1"/>
    <col min="3" max="3" width="24.7265625" style="3" customWidth="1"/>
    <col min="4" max="7" width="30.54296875" style="3" bestFit="1"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481</v>
      </c>
    </row>
    <row r="9" spans="2:9" ht="27">
      <c r="B9" s="258" t="s">
        <v>373</v>
      </c>
      <c r="C9" s="259" t="s">
        <v>482</v>
      </c>
      <c r="D9" s="52" t="s">
        <v>612</v>
      </c>
      <c r="E9" s="52" t="s">
        <v>613</v>
      </c>
      <c r="F9" s="52" t="s">
        <v>614</v>
      </c>
      <c r="G9" s="52" t="s">
        <v>615</v>
      </c>
      <c r="H9" s="52" t="s">
        <v>616</v>
      </c>
      <c r="I9" s="31"/>
    </row>
    <row r="10" spans="2:9">
      <c r="B10" s="214" t="s">
        <v>430</v>
      </c>
      <c r="C10" s="260">
        <v>25062.12</v>
      </c>
      <c r="D10" s="260">
        <v>6265.53</v>
      </c>
      <c r="E10" s="260">
        <v>6265.53</v>
      </c>
      <c r="F10" s="260">
        <v>6265.53</v>
      </c>
      <c r="G10" s="260">
        <v>6265.53</v>
      </c>
      <c r="H10" s="265">
        <f t="shared" ref="H10:H41" si="0">SUM(D10:G10)</f>
        <v>25062.12</v>
      </c>
      <c r="I10" s="30"/>
    </row>
    <row r="11" spans="2:9">
      <c r="B11" s="214" t="s">
        <v>483</v>
      </c>
      <c r="C11" s="260">
        <v>355.31</v>
      </c>
      <c r="D11" s="260">
        <v>88.83</v>
      </c>
      <c r="E11" s="260">
        <v>88.83</v>
      </c>
      <c r="F11" s="260">
        <v>266.49</v>
      </c>
      <c r="G11" s="260">
        <v>0</v>
      </c>
      <c r="H11" s="265">
        <f t="shared" si="0"/>
        <v>444.15</v>
      </c>
      <c r="I11" s="30"/>
    </row>
    <row r="12" spans="2:9">
      <c r="B12" s="214" t="s">
        <v>484</v>
      </c>
      <c r="C12" s="260">
        <v>178.17</v>
      </c>
      <c r="D12" s="260">
        <v>178.17</v>
      </c>
      <c r="E12" s="260">
        <v>0</v>
      </c>
      <c r="F12" s="260">
        <v>0</v>
      </c>
      <c r="G12" s="260">
        <v>0</v>
      </c>
      <c r="H12" s="265">
        <f t="shared" si="0"/>
        <v>178.17</v>
      </c>
      <c r="I12" s="30"/>
    </row>
    <row r="13" spans="2:9">
      <c r="B13" s="214" t="s">
        <v>485</v>
      </c>
      <c r="C13" s="260">
        <v>90947.98</v>
      </c>
      <c r="D13" s="260">
        <v>22737</v>
      </c>
      <c r="E13" s="260">
        <v>22737</v>
      </c>
      <c r="F13" s="260">
        <v>22737</v>
      </c>
      <c r="G13" s="260">
        <v>22737</v>
      </c>
      <c r="H13" s="265">
        <f t="shared" si="0"/>
        <v>90948</v>
      </c>
      <c r="I13" s="30"/>
    </row>
    <row r="14" spans="2:9">
      <c r="B14" s="214" t="s">
        <v>486</v>
      </c>
      <c r="C14" s="260">
        <v>6572.2</v>
      </c>
      <c r="D14" s="260">
        <v>6572.2</v>
      </c>
      <c r="E14" s="260">
        <v>0</v>
      </c>
      <c r="F14" s="260">
        <v>0</v>
      </c>
      <c r="G14" s="260">
        <v>0</v>
      </c>
      <c r="H14" s="265">
        <f t="shared" si="0"/>
        <v>6572.2</v>
      </c>
      <c r="I14" s="30"/>
    </row>
    <row r="15" spans="2:9">
      <c r="B15" s="214" t="s">
        <v>487</v>
      </c>
      <c r="C15" s="260">
        <v>227891.65</v>
      </c>
      <c r="D15" s="260">
        <v>56972.91</v>
      </c>
      <c r="E15" s="260">
        <v>56972.91</v>
      </c>
      <c r="F15" s="260">
        <v>56972.91</v>
      </c>
      <c r="G15" s="260">
        <v>56972.91</v>
      </c>
      <c r="H15" s="265">
        <f t="shared" si="0"/>
        <v>227891.64</v>
      </c>
      <c r="I15" s="30"/>
    </row>
    <row r="16" spans="2:9">
      <c r="B16" s="214" t="s">
        <v>488</v>
      </c>
      <c r="C16" s="260">
        <v>90283.44</v>
      </c>
      <c r="D16" s="260">
        <v>22570.86</v>
      </c>
      <c r="E16" s="260">
        <v>22570.86</v>
      </c>
      <c r="F16" s="260">
        <v>22570.86</v>
      </c>
      <c r="G16" s="260">
        <v>22570.86</v>
      </c>
      <c r="H16" s="265">
        <f t="shared" si="0"/>
        <v>90283.44</v>
      </c>
      <c r="I16" s="30"/>
    </row>
    <row r="17" spans="2:9">
      <c r="B17" s="214" t="s">
        <v>489</v>
      </c>
      <c r="C17" s="260">
        <v>2913.64</v>
      </c>
      <c r="D17" s="260">
        <v>2913.64</v>
      </c>
      <c r="E17" s="260">
        <v>0</v>
      </c>
      <c r="F17" s="260">
        <v>0</v>
      </c>
      <c r="G17" s="260">
        <v>0</v>
      </c>
      <c r="H17" s="265">
        <f t="shared" si="0"/>
        <v>2913.64</v>
      </c>
      <c r="I17" s="30"/>
    </row>
    <row r="18" spans="2:9">
      <c r="B18" s="214" t="s">
        <v>490</v>
      </c>
      <c r="C18" s="260">
        <v>4573.46</v>
      </c>
      <c r="D18" s="260">
        <v>1143.3599999999999</v>
      </c>
      <c r="E18" s="260">
        <v>1143.3599999999999</v>
      </c>
      <c r="F18" s="260">
        <v>0</v>
      </c>
      <c r="G18" s="260">
        <v>0</v>
      </c>
      <c r="H18" s="265">
        <f t="shared" si="0"/>
        <v>2286.7199999999998</v>
      </c>
      <c r="I18" s="30"/>
    </row>
    <row r="19" spans="2:9">
      <c r="B19" s="214" t="s">
        <v>530</v>
      </c>
      <c r="C19" s="260">
        <v>5038.33</v>
      </c>
      <c r="D19" s="260">
        <v>0</v>
      </c>
      <c r="E19" s="260">
        <v>0</v>
      </c>
      <c r="F19" s="260">
        <v>0</v>
      </c>
      <c r="G19" s="260">
        <v>0</v>
      </c>
      <c r="H19" s="265">
        <f t="shared" si="0"/>
        <v>0</v>
      </c>
      <c r="I19" s="30"/>
    </row>
    <row r="20" spans="2:9">
      <c r="B20" s="214" t="s">
        <v>491</v>
      </c>
      <c r="C20" s="260">
        <v>47610.46</v>
      </c>
      <c r="D20" s="260">
        <v>11902.61</v>
      </c>
      <c r="E20" s="260">
        <v>11902.61</v>
      </c>
      <c r="F20" s="260">
        <v>11902.61</v>
      </c>
      <c r="G20" s="260">
        <v>11902.61</v>
      </c>
      <c r="H20" s="265">
        <f t="shared" si="0"/>
        <v>47610.44</v>
      </c>
      <c r="I20" s="30"/>
    </row>
    <row r="21" spans="2:9">
      <c r="B21" s="214" t="s">
        <v>492</v>
      </c>
      <c r="C21" s="260">
        <v>6081871.9100000001</v>
      </c>
      <c r="D21" s="260">
        <v>1520467.98</v>
      </c>
      <c r="E21" s="260">
        <v>1520467.98</v>
      </c>
      <c r="F21" s="260">
        <v>1520467.98</v>
      </c>
      <c r="G21" s="260">
        <v>1520467.98</v>
      </c>
      <c r="H21" s="265">
        <f t="shared" si="0"/>
        <v>6081871.9199999999</v>
      </c>
      <c r="I21" s="30"/>
    </row>
    <row r="22" spans="2:9">
      <c r="B22" s="214" t="s">
        <v>493</v>
      </c>
      <c r="C22" s="260">
        <v>23136.59</v>
      </c>
      <c r="D22" s="260">
        <v>5784.15</v>
      </c>
      <c r="E22" s="260">
        <v>5784.15</v>
      </c>
      <c r="F22" s="260">
        <v>5784.15</v>
      </c>
      <c r="G22" s="260">
        <v>5784.15</v>
      </c>
      <c r="H22" s="265">
        <f t="shared" si="0"/>
        <v>23136.6</v>
      </c>
      <c r="I22" s="30"/>
    </row>
    <row r="23" spans="2:9">
      <c r="B23" s="214" t="s">
        <v>494</v>
      </c>
      <c r="C23" s="260">
        <v>1653.67</v>
      </c>
      <c r="D23" s="260">
        <v>1653.67</v>
      </c>
      <c r="E23" s="260">
        <v>0</v>
      </c>
      <c r="F23" s="260">
        <v>0</v>
      </c>
      <c r="G23" s="260">
        <v>0</v>
      </c>
      <c r="H23" s="265">
        <f t="shared" si="0"/>
        <v>1653.67</v>
      </c>
      <c r="I23" s="30"/>
    </row>
    <row r="24" spans="2:9">
      <c r="B24" s="214" t="s">
        <v>495</v>
      </c>
      <c r="C24" s="260">
        <v>71592.83</v>
      </c>
      <c r="D24" s="260">
        <v>17898.21</v>
      </c>
      <c r="E24" s="260">
        <v>17898.21</v>
      </c>
      <c r="F24" s="260">
        <v>17898.21</v>
      </c>
      <c r="G24" s="260">
        <v>17898.21</v>
      </c>
      <c r="H24" s="265">
        <f t="shared" si="0"/>
        <v>71592.84</v>
      </c>
      <c r="I24" s="30"/>
    </row>
    <row r="25" spans="2:9">
      <c r="B25" s="214" t="s">
        <v>258</v>
      </c>
      <c r="C25" s="260">
        <v>131575.12</v>
      </c>
      <c r="D25" s="260">
        <v>32893.78</v>
      </c>
      <c r="E25" s="260">
        <v>32893.78</v>
      </c>
      <c r="F25" s="260">
        <v>32893.78</v>
      </c>
      <c r="G25" s="260">
        <v>32893.78</v>
      </c>
      <c r="H25" s="265">
        <f t="shared" si="0"/>
        <v>131575.12</v>
      </c>
      <c r="I25" s="30"/>
    </row>
    <row r="26" spans="2:9">
      <c r="B26" s="214" t="s">
        <v>496</v>
      </c>
      <c r="C26" s="260">
        <v>17634.41</v>
      </c>
      <c r="D26" s="260">
        <v>4408.6000000000004</v>
      </c>
      <c r="E26" s="260">
        <v>4408.6000000000004</v>
      </c>
      <c r="F26" s="260">
        <v>4408.6000000000004</v>
      </c>
      <c r="G26" s="260">
        <v>4408.6000000000004</v>
      </c>
      <c r="H26" s="265">
        <f t="shared" si="0"/>
        <v>17634.400000000001</v>
      </c>
      <c r="I26" s="30"/>
    </row>
    <row r="27" spans="2:9">
      <c r="B27" s="214" t="s">
        <v>497</v>
      </c>
      <c r="C27" s="260">
        <v>22.01</v>
      </c>
      <c r="D27" s="260">
        <v>5.5</v>
      </c>
      <c r="E27" s="260">
        <v>5.5</v>
      </c>
      <c r="F27" s="260">
        <v>5.5</v>
      </c>
      <c r="G27" s="260">
        <v>5.5</v>
      </c>
      <c r="H27" s="265">
        <f t="shared" si="0"/>
        <v>22</v>
      </c>
      <c r="I27" s="30"/>
    </row>
    <row r="28" spans="2:9">
      <c r="B28" s="214" t="s">
        <v>498</v>
      </c>
      <c r="C28" s="260">
        <v>322769.03000000003</v>
      </c>
      <c r="D28" s="260">
        <v>80692.259999999995</v>
      </c>
      <c r="E28" s="260">
        <v>80692.259999999995</v>
      </c>
      <c r="F28" s="260">
        <v>80692.259999999995</v>
      </c>
      <c r="G28" s="260">
        <v>80692.259999999995</v>
      </c>
      <c r="H28" s="265">
        <f t="shared" si="0"/>
        <v>322769.03999999998</v>
      </c>
      <c r="I28" s="30"/>
    </row>
    <row r="29" spans="2:9">
      <c r="B29" s="214" t="s">
        <v>499</v>
      </c>
      <c r="C29" s="260">
        <v>65200.33</v>
      </c>
      <c r="D29" s="260">
        <v>16300.08</v>
      </c>
      <c r="E29" s="260">
        <v>16300.08</v>
      </c>
      <c r="F29" s="260">
        <v>16300.08</v>
      </c>
      <c r="G29" s="260">
        <v>16300.08</v>
      </c>
      <c r="H29" s="265">
        <f t="shared" si="0"/>
        <v>65200.32</v>
      </c>
      <c r="I29" s="30"/>
    </row>
    <row r="30" spans="2:9">
      <c r="B30" s="214" t="s">
        <v>500</v>
      </c>
      <c r="C30" s="260">
        <v>14640.39</v>
      </c>
      <c r="D30" s="260">
        <v>3660.1</v>
      </c>
      <c r="E30" s="260">
        <v>3660.1</v>
      </c>
      <c r="F30" s="260">
        <v>3660.1</v>
      </c>
      <c r="G30" s="260">
        <v>3660.1</v>
      </c>
      <c r="H30" s="265">
        <f t="shared" si="0"/>
        <v>14640.4</v>
      </c>
      <c r="I30" s="30"/>
    </row>
    <row r="31" spans="2:9">
      <c r="B31" s="214" t="s">
        <v>501</v>
      </c>
      <c r="C31" s="260">
        <v>578290.86</v>
      </c>
      <c r="D31" s="260">
        <v>144572.72</v>
      </c>
      <c r="E31" s="260">
        <v>144572.72</v>
      </c>
      <c r="F31" s="260">
        <v>144572.72</v>
      </c>
      <c r="G31" s="260">
        <v>144572.72</v>
      </c>
      <c r="H31" s="265">
        <f t="shared" si="0"/>
        <v>578290.88</v>
      </c>
      <c r="I31" s="30"/>
    </row>
    <row r="32" spans="2:9">
      <c r="B32" s="214" t="s">
        <v>502</v>
      </c>
      <c r="C32" s="260">
        <v>147366.94</v>
      </c>
      <c r="D32" s="260">
        <v>36841.730000000003</v>
      </c>
      <c r="E32" s="260">
        <v>73683.460000000006</v>
      </c>
      <c r="F32" s="260">
        <v>0</v>
      </c>
      <c r="G32" s="260">
        <v>36841.730000000003</v>
      </c>
      <c r="H32" s="265">
        <f t="shared" si="0"/>
        <v>147366.92000000001</v>
      </c>
      <c r="I32" s="30"/>
    </row>
    <row r="33" spans="2:9">
      <c r="B33" s="214" t="s">
        <v>503</v>
      </c>
      <c r="C33" s="260">
        <v>90862.48</v>
      </c>
      <c r="D33" s="260">
        <v>22715.62</v>
      </c>
      <c r="E33" s="260">
        <v>22715.62</v>
      </c>
      <c r="F33" s="260">
        <v>22715.62</v>
      </c>
      <c r="G33" s="260">
        <v>22715.62</v>
      </c>
      <c r="H33" s="265">
        <f t="shared" si="0"/>
        <v>90862.48</v>
      </c>
      <c r="I33" s="30"/>
    </row>
    <row r="34" spans="2:9">
      <c r="B34" s="214" t="s">
        <v>504</v>
      </c>
      <c r="C34" s="260">
        <v>3741023.5</v>
      </c>
      <c r="D34" s="260">
        <v>935255.87</v>
      </c>
      <c r="E34" s="260">
        <v>935255.87</v>
      </c>
      <c r="F34" s="260">
        <v>935255.87</v>
      </c>
      <c r="G34" s="260">
        <v>935255.87</v>
      </c>
      <c r="H34" s="265">
        <f t="shared" si="0"/>
        <v>3741023.48</v>
      </c>
      <c r="I34" s="30"/>
    </row>
    <row r="35" spans="2:9">
      <c r="B35" s="214" t="s">
        <v>272</v>
      </c>
      <c r="C35" s="260">
        <v>2935405.18</v>
      </c>
      <c r="D35" s="260">
        <v>733851.29</v>
      </c>
      <c r="E35" s="260">
        <v>733851.29</v>
      </c>
      <c r="F35" s="260">
        <v>733851.29</v>
      </c>
      <c r="G35" s="260">
        <v>733851.29</v>
      </c>
      <c r="H35" s="265">
        <f t="shared" si="0"/>
        <v>2935405.16</v>
      </c>
      <c r="I35" s="30"/>
    </row>
    <row r="36" spans="2:9">
      <c r="B36" s="214" t="s">
        <v>273</v>
      </c>
      <c r="C36" s="260">
        <v>1658.79</v>
      </c>
      <c r="D36" s="260">
        <v>2073.5</v>
      </c>
      <c r="E36" s="260">
        <v>1244.0999999999999</v>
      </c>
      <c r="F36" s="260">
        <v>0</v>
      </c>
      <c r="G36" s="260">
        <v>0</v>
      </c>
      <c r="H36" s="265">
        <f t="shared" si="0"/>
        <v>3317.6</v>
      </c>
      <c r="I36" s="30"/>
    </row>
    <row r="37" spans="2:9">
      <c r="B37" s="214" t="s">
        <v>559</v>
      </c>
      <c r="C37" s="260">
        <v>7906.92</v>
      </c>
      <c r="D37" s="260">
        <v>1976.73</v>
      </c>
      <c r="E37" s="260">
        <v>1976.73</v>
      </c>
      <c r="F37" s="260">
        <v>1976.73</v>
      </c>
      <c r="G37" s="260">
        <v>1976.73</v>
      </c>
      <c r="H37" s="265">
        <f t="shared" si="0"/>
        <v>7906.92</v>
      </c>
      <c r="I37" s="30"/>
    </row>
    <row r="38" spans="2:9">
      <c r="B38" s="214" t="s">
        <v>506</v>
      </c>
      <c r="C38" s="260">
        <v>8134523.3200000003</v>
      </c>
      <c r="D38" s="260">
        <v>2033630.83</v>
      </c>
      <c r="E38" s="260">
        <v>2033630.83</v>
      </c>
      <c r="F38" s="260">
        <v>2033630.83</v>
      </c>
      <c r="G38" s="260">
        <v>2033630.83</v>
      </c>
      <c r="H38" s="265">
        <f t="shared" si="0"/>
        <v>8134523.3200000003</v>
      </c>
      <c r="I38" s="30"/>
    </row>
    <row r="39" spans="2:9">
      <c r="B39" s="214" t="s">
        <v>277</v>
      </c>
      <c r="C39" s="260">
        <v>1447.35</v>
      </c>
      <c r="D39" s="260">
        <v>1447.35</v>
      </c>
      <c r="E39" s="260">
        <v>0</v>
      </c>
      <c r="F39" s="260">
        <v>0</v>
      </c>
      <c r="G39" s="260">
        <v>0</v>
      </c>
      <c r="H39" s="265">
        <f t="shared" si="0"/>
        <v>1447.35</v>
      </c>
      <c r="I39" s="30"/>
    </row>
    <row r="40" spans="2:9">
      <c r="B40" s="214" t="s">
        <v>507</v>
      </c>
      <c r="C40" s="260">
        <v>2345.35</v>
      </c>
      <c r="D40" s="260">
        <v>0</v>
      </c>
      <c r="E40" s="260">
        <v>0</v>
      </c>
      <c r="F40" s="260">
        <v>0</v>
      </c>
      <c r="G40" s="260">
        <v>0</v>
      </c>
      <c r="H40" s="265">
        <f t="shared" si="0"/>
        <v>0</v>
      </c>
      <c r="I40" s="30"/>
    </row>
    <row r="41" spans="2:9">
      <c r="B41" s="214" t="s">
        <v>533</v>
      </c>
      <c r="C41" s="260">
        <v>422843.96</v>
      </c>
      <c r="D41" s="260">
        <v>105710.99</v>
      </c>
      <c r="E41" s="260">
        <v>105710.99</v>
      </c>
      <c r="F41" s="260">
        <v>105710.99</v>
      </c>
      <c r="G41" s="260">
        <v>105710.99</v>
      </c>
      <c r="H41" s="265">
        <f t="shared" si="0"/>
        <v>422843.96</v>
      </c>
      <c r="I41" s="30"/>
    </row>
    <row r="42" spans="2:9">
      <c r="B42" s="214" t="s">
        <v>282</v>
      </c>
      <c r="C42" s="260">
        <v>76583.03</v>
      </c>
      <c r="D42" s="260">
        <v>19145.759999999998</v>
      </c>
      <c r="E42" s="260">
        <v>19145.759999999998</v>
      </c>
      <c r="F42" s="260">
        <v>19145.759999999998</v>
      </c>
      <c r="G42" s="260">
        <v>19145.759999999998</v>
      </c>
      <c r="H42" s="265">
        <f t="shared" ref="H42:H73" si="1">SUM(D42:G42)</f>
        <v>76583.039999999994</v>
      </c>
      <c r="I42" s="30"/>
    </row>
    <row r="43" spans="2:9">
      <c r="B43" s="214" t="s">
        <v>508</v>
      </c>
      <c r="C43" s="260">
        <v>1896889.64</v>
      </c>
      <c r="D43" s="260">
        <v>474222.41</v>
      </c>
      <c r="E43" s="260">
        <v>474222.41</v>
      </c>
      <c r="F43" s="260">
        <v>474222.41</v>
      </c>
      <c r="G43" s="260">
        <v>474222.41</v>
      </c>
      <c r="H43" s="265">
        <f t="shared" si="1"/>
        <v>1896889.64</v>
      </c>
      <c r="I43" s="30"/>
    </row>
    <row r="44" spans="2:9">
      <c r="B44" s="214" t="s">
        <v>285</v>
      </c>
      <c r="C44" s="260">
        <v>3455.82</v>
      </c>
      <c r="D44" s="260">
        <v>3455.82</v>
      </c>
      <c r="E44" s="260">
        <v>0</v>
      </c>
      <c r="F44" s="260">
        <v>0</v>
      </c>
      <c r="G44" s="260">
        <v>0</v>
      </c>
      <c r="H44" s="265">
        <f t="shared" si="1"/>
        <v>3455.82</v>
      </c>
      <c r="I44" s="30"/>
    </row>
    <row r="45" spans="2:9">
      <c r="B45" s="214" t="s">
        <v>509</v>
      </c>
      <c r="C45" s="260">
        <v>5333.23</v>
      </c>
      <c r="D45" s="260">
        <v>1333.31</v>
      </c>
      <c r="E45" s="260">
        <v>1333.31</v>
      </c>
      <c r="F45" s="260">
        <v>1333.31</v>
      </c>
      <c r="G45" s="260">
        <v>1333.31</v>
      </c>
      <c r="H45" s="265">
        <f t="shared" si="1"/>
        <v>5333.24</v>
      </c>
      <c r="I45" s="30"/>
    </row>
    <row r="46" spans="2:9">
      <c r="B46" s="214" t="s">
        <v>510</v>
      </c>
      <c r="C46" s="260">
        <v>1864.61</v>
      </c>
      <c r="D46" s="260">
        <v>1864.61</v>
      </c>
      <c r="E46" s="260">
        <v>0</v>
      </c>
      <c r="F46" s="260">
        <v>0</v>
      </c>
      <c r="G46" s="260">
        <v>0</v>
      </c>
      <c r="H46" s="265">
        <f t="shared" si="1"/>
        <v>1864.61</v>
      </c>
      <c r="I46" s="30"/>
    </row>
    <row r="47" spans="2:9">
      <c r="B47" s="214" t="s">
        <v>511</v>
      </c>
      <c r="C47" s="260">
        <v>4662.54</v>
      </c>
      <c r="D47" s="260">
        <v>0</v>
      </c>
      <c r="E47" s="260">
        <v>0</v>
      </c>
      <c r="F47" s="260">
        <v>0</v>
      </c>
      <c r="G47" s="260">
        <v>0</v>
      </c>
      <c r="H47" s="265">
        <f t="shared" si="1"/>
        <v>0</v>
      </c>
      <c r="I47" s="30"/>
    </row>
    <row r="48" spans="2:9">
      <c r="B48" s="214" t="s">
        <v>512</v>
      </c>
      <c r="C48" s="260">
        <v>19001.89</v>
      </c>
      <c r="D48" s="260">
        <v>4750.47</v>
      </c>
      <c r="E48" s="260">
        <v>4750.47</v>
      </c>
      <c r="F48" s="260">
        <v>4750.47</v>
      </c>
      <c r="G48" s="260">
        <v>4750.47</v>
      </c>
      <c r="H48" s="265">
        <f t="shared" si="1"/>
        <v>19001.88</v>
      </c>
      <c r="I48" s="30"/>
    </row>
    <row r="49" spans="2:9">
      <c r="B49" s="214" t="s">
        <v>537</v>
      </c>
      <c r="C49" s="260">
        <v>33281.339999999997</v>
      </c>
      <c r="D49" s="260">
        <v>8320.34</v>
      </c>
      <c r="E49" s="260">
        <v>8320.34</v>
      </c>
      <c r="F49" s="260">
        <v>8320.34</v>
      </c>
      <c r="G49" s="260">
        <v>8320.34</v>
      </c>
      <c r="H49" s="265">
        <f t="shared" si="1"/>
        <v>33281.360000000001</v>
      </c>
      <c r="I49" s="30"/>
    </row>
    <row r="50" spans="2:9">
      <c r="B50" s="214" t="s">
        <v>513</v>
      </c>
      <c r="C50" s="260">
        <v>583871.88</v>
      </c>
      <c r="D50" s="260">
        <v>145967.97</v>
      </c>
      <c r="E50" s="260">
        <v>145967.97</v>
      </c>
      <c r="F50" s="260">
        <v>145967.97</v>
      </c>
      <c r="G50" s="260">
        <v>145967.97</v>
      </c>
      <c r="H50" s="265">
        <f t="shared" si="1"/>
        <v>583871.88</v>
      </c>
      <c r="I50" s="30"/>
    </row>
    <row r="51" spans="2:9">
      <c r="B51" s="214" t="s">
        <v>515</v>
      </c>
      <c r="C51" s="260">
        <v>109894.58</v>
      </c>
      <c r="D51" s="260">
        <v>27473.65</v>
      </c>
      <c r="E51" s="260">
        <v>27473.65</v>
      </c>
      <c r="F51" s="260">
        <v>27473.65</v>
      </c>
      <c r="G51" s="260">
        <v>27473.65</v>
      </c>
      <c r="H51" s="265">
        <f t="shared" si="1"/>
        <v>109894.6</v>
      </c>
      <c r="I51" s="30"/>
    </row>
    <row r="52" spans="2:9">
      <c r="B52" s="214" t="s">
        <v>514</v>
      </c>
      <c r="C52" s="260">
        <v>12323.2</v>
      </c>
      <c r="D52" s="260">
        <v>3080.8</v>
      </c>
      <c r="E52" s="260">
        <v>3080.8</v>
      </c>
      <c r="F52" s="260">
        <v>3080.8</v>
      </c>
      <c r="G52" s="260">
        <v>3080.8</v>
      </c>
      <c r="H52" s="265">
        <f t="shared" si="1"/>
        <v>12323.2</v>
      </c>
      <c r="I52" s="30"/>
    </row>
    <row r="53" spans="2:9">
      <c r="B53" s="214" t="s">
        <v>516</v>
      </c>
      <c r="C53" s="260">
        <v>252239.57</v>
      </c>
      <c r="D53" s="260">
        <v>63059.89</v>
      </c>
      <c r="E53" s="260">
        <v>63059.89</v>
      </c>
      <c r="F53" s="260">
        <v>63059.89</v>
      </c>
      <c r="G53" s="260">
        <v>63059.89</v>
      </c>
      <c r="H53" s="265">
        <f t="shared" si="1"/>
        <v>252239.56</v>
      </c>
      <c r="I53" s="30"/>
    </row>
    <row r="54" spans="2:9">
      <c r="B54" s="214" t="s">
        <v>517</v>
      </c>
      <c r="C54" s="260">
        <v>9095.7199999999993</v>
      </c>
      <c r="D54" s="260">
        <v>2273.9299999999998</v>
      </c>
      <c r="E54" s="260">
        <v>2273.9299999999998</v>
      </c>
      <c r="F54" s="260">
        <v>2273.9299999999998</v>
      </c>
      <c r="G54" s="260">
        <v>0</v>
      </c>
      <c r="H54" s="265">
        <f t="shared" si="1"/>
        <v>6821.7899999999991</v>
      </c>
      <c r="I54" s="30"/>
    </row>
    <row r="55" spans="2:9">
      <c r="B55" s="214" t="s">
        <v>518</v>
      </c>
      <c r="C55" s="260">
        <v>95182</v>
      </c>
      <c r="D55" s="260">
        <v>23795.5</v>
      </c>
      <c r="E55" s="260">
        <v>23795.5</v>
      </c>
      <c r="F55" s="260">
        <v>23795.5</v>
      </c>
      <c r="G55" s="260">
        <v>23795.5</v>
      </c>
      <c r="H55" s="265">
        <f t="shared" si="1"/>
        <v>95182</v>
      </c>
      <c r="I55" s="30"/>
    </row>
    <row r="56" spans="2:9">
      <c r="B56" s="214" t="s">
        <v>519</v>
      </c>
      <c r="C56" s="260">
        <v>266.23</v>
      </c>
      <c r="D56" s="260">
        <v>266.23</v>
      </c>
      <c r="E56" s="260">
        <v>0</v>
      </c>
      <c r="F56" s="260">
        <v>0</v>
      </c>
      <c r="G56" s="260">
        <v>0</v>
      </c>
      <c r="H56" s="265">
        <f t="shared" si="1"/>
        <v>266.23</v>
      </c>
      <c r="I56" s="30"/>
    </row>
    <row r="57" spans="2:9">
      <c r="B57" s="214" t="s">
        <v>301</v>
      </c>
      <c r="C57" s="260">
        <v>20657.099999999999</v>
      </c>
      <c r="D57" s="260">
        <v>5164.28</v>
      </c>
      <c r="E57" s="260">
        <v>5164.28</v>
      </c>
      <c r="F57" s="260">
        <v>5164.28</v>
      </c>
      <c r="G57" s="260">
        <v>5164.28</v>
      </c>
      <c r="H57" s="265">
        <f t="shared" si="1"/>
        <v>20657.12</v>
      </c>
      <c r="I57" s="30"/>
    </row>
    <row r="58" spans="2:9">
      <c r="B58" s="214" t="s">
        <v>520</v>
      </c>
      <c r="C58" s="260">
        <v>55834.28</v>
      </c>
      <c r="D58" s="260">
        <v>13958.57</v>
      </c>
      <c r="E58" s="260">
        <v>13958.57</v>
      </c>
      <c r="F58" s="260">
        <v>13958.57</v>
      </c>
      <c r="G58" s="260">
        <v>13958.57</v>
      </c>
      <c r="H58" s="265">
        <f t="shared" si="1"/>
        <v>55834.28</v>
      </c>
      <c r="I58" s="30"/>
    </row>
    <row r="59" spans="2:9">
      <c r="B59" s="214" t="s">
        <v>522</v>
      </c>
      <c r="C59" s="260">
        <v>2780397.04</v>
      </c>
      <c r="D59" s="260">
        <v>695099.26</v>
      </c>
      <c r="E59" s="260">
        <v>695099.26</v>
      </c>
      <c r="F59" s="260">
        <v>695099.26</v>
      </c>
      <c r="G59" s="260">
        <v>695099.26</v>
      </c>
      <c r="H59" s="265">
        <f t="shared" si="1"/>
        <v>2780397.04</v>
      </c>
      <c r="I59" s="30"/>
    </row>
    <row r="60" spans="2:9">
      <c r="B60" s="214" t="s">
        <v>523</v>
      </c>
      <c r="C60" s="260">
        <v>1505.71</v>
      </c>
      <c r="D60" s="260">
        <v>376.43</v>
      </c>
      <c r="E60" s="260">
        <v>376.43</v>
      </c>
      <c r="F60" s="260">
        <v>376.43</v>
      </c>
      <c r="G60" s="260">
        <v>376.43</v>
      </c>
      <c r="H60" s="265">
        <f t="shared" si="1"/>
        <v>1505.72</v>
      </c>
      <c r="I60" s="30"/>
    </row>
    <row r="61" spans="2:9">
      <c r="B61" s="214" t="s">
        <v>524</v>
      </c>
      <c r="C61" s="260">
        <v>451602.02</v>
      </c>
      <c r="D61" s="260">
        <v>112900.5</v>
      </c>
      <c r="E61" s="260">
        <v>112900.5</v>
      </c>
      <c r="F61" s="260">
        <v>112900.5</v>
      </c>
      <c r="G61" s="260">
        <v>112900.5</v>
      </c>
      <c r="H61" s="265">
        <f t="shared" si="1"/>
        <v>451602</v>
      </c>
      <c r="I61" s="30"/>
    </row>
    <row r="62" spans="2:9">
      <c r="B62" s="214" t="s">
        <v>525</v>
      </c>
      <c r="C62" s="260">
        <v>121603.92</v>
      </c>
      <c r="D62" s="260">
        <v>30400.98</v>
      </c>
      <c r="E62" s="260">
        <v>30400.98</v>
      </c>
      <c r="F62" s="260">
        <v>30400.98</v>
      </c>
      <c r="G62" s="260">
        <v>30400.98</v>
      </c>
      <c r="H62" s="265">
        <f t="shared" si="1"/>
        <v>121603.92</v>
      </c>
      <c r="I62" s="30"/>
    </row>
    <row r="63" spans="2:9">
      <c r="B63" s="214" t="s">
        <v>545</v>
      </c>
      <c r="C63" s="260">
        <v>1876.38</v>
      </c>
      <c r="D63" s="260">
        <v>1876.38</v>
      </c>
      <c r="E63" s="260">
        <v>0</v>
      </c>
      <c r="F63" s="260">
        <v>0</v>
      </c>
      <c r="G63" s="260">
        <v>0</v>
      </c>
      <c r="H63" s="265">
        <f t="shared" si="1"/>
        <v>1876.38</v>
      </c>
      <c r="I63" s="30"/>
    </row>
    <row r="64" spans="2:9">
      <c r="B64" s="214" t="s">
        <v>569</v>
      </c>
      <c r="C64" s="260">
        <v>70842.78</v>
      </c>
      <c r="D64" s="260">
        <v>17710.7</v>
      </c>
      <c r="E64" s="260">
        <v>17710.7</v>
      </c>
      <c r="F64" s="260">
        <v>17710.7</v>
      </c>
      <c r="G64" s="260">
        <v>17710.7</v>
      </c>
      <c r="H64" s="265">
        <f t="shared" si="1"/>
        <v>70842.8</v>
      </c>
      <c r="I64" s="30"/>
    </row>
    <row r="65" spans="2:9">
      <c r="B65" s="214" t="s">
        <v>310</v>
      </c>
      <c r="C65" s="260">
        <v>3013.99</v>
      </c>
      <c r="D65" s="260">
        <v>753.5</v>
      </c>
      <c r="E65" s="260">
        <v>753.5</v>
      </c>
      <c r="F65" s="260">
        <v>753.5</v>
      </c>
      <c r="G65" s="260">
        <v>753.5</v>
      </c>
      <c r="H65" s="265">
        <f t="shared" si="1"/>
        <v>3014</v>
      </c>
      <c r="I65" s="30"/>
    </row>
    <row r="66" spans="2:9">
      <c r="B66" s="214" t="s">
        <v>527</v>
      </c>
      <c r="C66" s="260">
        <v>21810.07</v>
      </c>
      <c r="D66" s="260">
        <v>5452.52</v>
      </c>
      <c r="E66" s="260">
        <v>5452.52</v>
      </c>
      <c r="F66" s="260">
        <v>5452.52</v>
      </c>
      <c r="G66" s="260">
        <v>5452.52</v>
      </c>
      <c r="H66" s="265">
        <f t="shared" si="1"/>
        <v>21810.080000000002</v>
      </c>
      <c r="I66" s="30"/>
    </row>
    <row r="67" spans="2:9">
      <c r="B67" s="214" t="s">
        <v>528</v>
      </c>
      <c r="C67" s="260">
        <v>59362.8</v>
      </c>
      <c r="D67" s="260">
        <v>14840.7</v>
      </c>
      <c r="E67" s="260">
        <v>14840.7</v>
      </c>
      <c r="F67" s="260">
        <v>14840.7</v>
      </c>
      <c r="G67" s="260">
        <v>14840.7</v>
      </c>
      <c r="H67" s="265">
        <f t="shared" si="1"/>
        <v>59362.8</v>
      </c>
      <c r="I67" s="30"/>
    </row>
    <row r="68" spans="2:9">
      <c r="B68" s="214" t="s">
        <v>526</v>
      </c>
      <c r="C68" s="260">
        <v>2.56</v>
      </c>
      <c r="D68" s="260">
        <v>0.64</v>
      </c>
      <c r="E68" s="260">
        <v>2.56</v>
      </c>
      <c r="F68" s="260">
        <v>0</v>
      </c>
      <c r="G68" s="260">
        <v>0</v>
      </c>
      <c r="H68" s="265">
        <f t="shared" si="1"/>
        <v>3.2</v>
      </c>
      <c r="I68" s="30"/>
    </row>
    <row r="69" spans="2:9">
      <c r="B69" s="214" t="s">
        <v>529</v>
      </c>
      <c r="C69" s="260">
        <v>2723.19</v>
      </c>
      <c r="D69" s="260">
        <v>2723.2</v>
      </c>
      <c r="E69" s="260">
        <v>0</v>
      </c>
      <c r="F69" s="260">
        <v>0</v>
      </c>
      <c r="G69" s="260">
        <v>0</v>
      </c>
      <c r="H69" s="265">
        <f t="shared" si="1"/>
        <v>2723.2</v>
      </c>
      <c r="I69" s="30"/>
    </row>
    <row r="70" spans="2:9">
      <c r="B70" s="214" t="s">
        <v>319</v>
      </c>
      <c r="C70" s="260">
        <v>1280.45</v>
      </c>
      <c r="D70" s="260">
        <v>320.11</v>
      </c>
      <c r="E70" s="260">
        <v>320.11</v>
      </c>
      <c r="F70" s="260">
        <v>320.11</v>
      </c>
      <c r="G70" s="260">
        <v>320.11</v>
      </c>
      <c r="H70" s="265">
        <f t="shared" si="1"/>
        <v>1280.44</v>
      </c>
      <c r="I70" s="30"/>
    </row>
    <row r="71" spans="2:9">
      <c r="B71" s="214" t="s">
        <v>532</v>
      </c>
      <c r="C71" s="260">
        <v>278574.96999999997</v>
      </c>
      <c r="D71" s="260">
        <v>69643.740000000005</v>
      </c>
      <c r="E71" s="260">
        <v>69643.740000000005</v>
      </c>
      <c r="F71" s="260">
        <v>69643.740000000005</v>
      </c>
      <c r="G71" s="260">
        <v>69643.740000000005</v>
      </c>
      <c r="H71" s="265">
        <f t="shared" si="1"/>
        <v>278574.96000000002</v>
      </c>
      <c r="I71" s="30"/>
    </row>
    <row r="72" spans="2:9">
      <c r="B72" s="214" t="s">
        <v>535</v>
      </c>
      <c r="C72" s="260">
        <v>5733521.0999999996</v>
      </c>
      <c r="D72" s="260">
        <v>1433380.28</v>
      </c>
      <c r="E72" s="260">
        <v>1433380.28</v>
      </c>
      <c r="F72" s="260">
        <v>1433380.28</v>
      </c>
      <c r="G72" s="260">
        <v>1433380.28</v>
      </c>
      <c r="H72" s="265">
        <f t="shared" si="1"/>
        <v>5733521.1200000001</v>
      </c>
      <c r="I72" s="30"/>
    </row>
    <row r="73" spans="2:9">
      <c r="B73" s="214" t="s">
        <v>534</v>
      </c>
      <c r="C73" s="260">
        <v>1355298.57</v>
      </c>
      <c r="D73" s="260">
        <v>338824.64</v>
      </c>
      <c r="E73" s="260">
        <v>338824.64</v>
      </c>
      <c r="F73" s="260">
        <v>338824.64</v>
      </c>
      <c r="G73" s="260">
        <v>338824.64</v>
      </c>
      <c r="H73" s="265">
        <f t="shared" si="1"/>
        <v>1355298.56</v>
      </c>
      <c r="I73" s="30"/>
    </row>
    <row r="74" spans="2:9">
      <c r="B74" s="214" t="s">
        <v>531</v>
      </c>
      <c r="C74" s="260">
        <v>161084.75</v>
      </c>
      <c r="D74" s="260">
        <v>40271.19</v>
      </c>
      <c r="E74" s="260">
        <v>40271.19</v>
      </c>
      <c r="F74" s="260">
        <v>40271.19</v>
      </c>
      <c r="G74" s="260">
        <v>40271.19</v>
      </c>
      <c r="H74" s="265">
        <f t="shared" ref="H74:H105" si="2">SUM(D74:G74)</f>
        <v>161084.76</v>
      </c>
      <c r="I74" s="30"/>
    </row>
    <row r="75" spans="2:9">
      <c r="B75" s="214" t="s">
        <v>536</v>
      </c>
      <c r="C75" s="260">
        <v>93840.63</v>
      </c>
      <c r="D75" s="260">
        <v>23460.16</v>
      </c>
      <c r="E75" s="260">
        <v>23460.16</v>
      </c>
      <c r="F75" s="260">
        <v>23460.16</v>
      </c>
      <c r="G75" s="260">
        <v>23460.16</v>
      </c>
      <c r="H75" s="265">
        <f t="shared" si="2"/>
        <v>93840.639999999999</v>
      </c>
      <c r="I75" s="30"/>
    </row>
    <row r="76" spans="2:9">
      <c r="B76" s="214" t="s">
        <v>539</v>
      </c>
      <c r="C76" s="260">
        <v>427214.68</v>
      </c>
      <c r="D76" s="260">
        <v>106803.67</v>
      </c>
      <c r="E76" s="260">
        <v>106803.67</v>
      </c>
      <c r="F76" s="260">
        <v>106803.67</v>
      </c>
      <c r="G76" s="260">
        <v>106803.67</v>
      </c>
      <c r="H76" s="265">
        <f t="shared" si="2"/>
        <v>427214.68</v>
      </c>
      <c r="I76" s="30"/>
    </row>
    <row r="77" spans="2:9">
      <c r="B77" s="214" t="s">
        <v>538</v>
      </c>
      <c r="C77" s="260">
        <v>426858.85</v>
      </c>
      <c r="D77" s="260">
        <v>106714.71</v>
      </c>
      <c r="E77" s="260">
        <v>106714.71</v>
      </c>
      <c r="F77" s="260">
        <v>106714.71</v>
      </c>
      <c r="G77" s="260">
        <v>106714.71</v>
      </c>
      <c r="H77" s="265">
        <f t="shared" si="2"/>
        <v>426858.84</v>
      </c>
      <c r="I77" s="30"/>
    </row>
    <row r="78" spans="2:9">
      <c r="B78" s="214" t="s">
        <v>540</v>
      </c>
      <c r="C78" s="260">
        <v>82.43</v>
      </c>
      <c r="D78" s="260">
        <v>82.44</v>
      </c>
      <c r="E78" s="260">
        <v>0</v>
      </c>
      <c r="F78" s="260">
        <v>0</v>
      </c>
      <c r="G78" s="260">
        <v>0</v>
      </c>
      <c r="H78" s="265">
        <f t="shared" si="2"/>
        <v>82.44</v>
      </c>
      <c r="I78" s="30"/>
    </row>
    <row r="79" spans="2:9">
      <c r="B79" s="214" t="s">
        <v>541</v>
      </c>
      <c r="C79" s="260">
        <v>0.51</v>
      </c>
      <c r="D79" s="260">
        <v>0</v>
      </c>
      <c r="E79" s="260">
        <v>0</v>
      </c>
      <c r="F79" s="260">
        <v>0</v>
      </c>
      <c r="G79" s="260">
        <v>0</v>
      </c>
      <c r="H79" s="265">
        <f t="shared" si="2"/>
        <v>0</v>
      </c>
      <c r="I79" s="30"/>
    </row>
    <row r="80" spans="2:9">
      <c r="B80" s="214" t="s">
        <v>542</v>
      </c>
      <c r="C80" s="260">
        <v>611766.76</v>
      </c>
      <c r="D80" s="260">
        <v>152941.69</v>
      </c>
      <c r="E80" s="260">
        <v>152941.69</v>
      </c>
      <c r="F80" s="260">
        <v>152941.69</v>
      </c>
      <c r="G80" s="260">
        <v>152941.69</v>
      </c>
      <c r="H80" s="265">
        <f t="shared" si="2"/>
        <v>611766.76</v>
      </c>
      <c r="I80" s="30"/>
    </row>
    <row r="81" spans="2:9">
      <c r="B81" s="214" t="s">
        <v>543</v>
      </c>
      <c r="C81" s="260">
        <v>1200.07</v>
      </c>
      <c r="D81" s="260">
        <v>300.02</v>
      </c>
      <c r="E81" s="260">
        <v>300.02</v>
      </c>
      <c r="F81" s="260">
        <v>300.02</v>
      </c>
      <c r="G81" s="260">
        <v>300.02</v>
      </c>
      <c r="H81" s="265">
        <f t="shared" si="2"/>
        <v>1200.08</v>
      </c>
      <c r="I81" s="30"/>
    </row>
    <row r="82" spans="2:9">
      <c r="B82" s="214" t="s">
        <v>544</v>
      </c>
      <c r="C82" s="260">
        <v>67600.97</v>
      </c>
      <c r="D82" s="260">
        <v>16900.240000000002</v>
      </c>
      <c r="E82" s="260">
        <v>16900.240000000002</v>
      </c>
      <c r="F82" s="260">
        <v>16900.240000000002</v>
      </c>
      <c r="G82" s="260">
        <v>16900.240000000002</v>
      </c>
      <c r="H82" s="265">
        <f t="shared" si="2"/>
        <v>67600.960000000006</v>
      </c>
      <c r="I82" s="30"/>
    </row>
    <row r="83" spans="2:9">
      <c r="B83" s="214" t="s">
        <v>546</v>
      </c>
      <c r="C83" s="260">
        <v>1712.55</v>
      </c>
      <c r="D83" s="260">
        <v>0</v>
      </c>
      <c r="E83" s="260">
        <v>856.28</v>
      </c>
      <c r="F83" s="260">
        <v>0</v>
      </c>
      <c r="G83" s="260">
        <v>0</v>
      </c>
      <c r="H83" s="265">
        <f t="shared" si="2"/>
        <v>856.28</v>
      </c>
      <c r="I83" s="30"/>
    </row>
    <row r="84" spans="2:9">
      <c r="B84" s="214" t="s">
        <v>547</v>
      </c>
      <c r="C84" s="260">
        <v>216249.38</v>
      </c>
      <c r="D84" s="260">
        <v>54062.34</v>
      </c>
      <c r="E84" s="260">
        <v>54062.34</v>
      </c>
      <c r="F84" s="260">
        <v>54062.34</v>
      </c>
      <c r="G84" s="260">
        <v>54062.34</v>
      </c>
      <c r="H84" s="265">
        <f t="shared" si="2"/>
        <v>216249.36</v>
      </c>
      <c r="I84" s="30"/>
    </row>
    <row r="85" spans="2:9">
      <c r="B85" s="214" t="s">
        <v>333</v>
      </c>
      <c r="C85" s="260">
        <v>22649.19</v>
      </c>
      <c r="D85" s="260">
        <v>5662.3</v>
      </c>
      <c r="E85" s="260">
        <v>5662.3</v>
      </c>
      <c r="F85" s="260">
        <v>5662.3</v>
      </c>
      <c r="G85" s="260">
        <v>5662.3</v>
      </c>
      <c r="H85" s="265">
        <f t="shared" si="2"/>
        <v>22649.200000000001</v>
      </c>
      <c r="I85" s="30"/>
    </row>
    <row r="86" spans="2:9">
      <c r="B86" s="214" t="s">
        <v>548</v>
      </c>
      <c r="C86" s="260">
        <v>5208.3100000000004</v>
      </c>
      <c r="D86" s="260">
        <v>5208.3100000000004</v>
      </c>
      <c r="E86" s="260">
        <v>0</v>
      </c>
      <c r="F86" s="260">
        <v>0</v>
      </c>
      <c r="G86" s="260">
        <v>0</v>
      </c>
      <c r="H86" s="265">
        <f t="shared" si="2"/>
        <v>5208.3100000000004</v>
      </c>
      <c r="I86" s="30"/>
    </row>
    <row r="87" spans="2:9">
      <c r="B87" s="214" t="s">
        <v>549</v>
      </c>
      <c r="C87" s="260">
        <v>61264.79</v>
      </c>
      <c r="D87" s="260">
        <v>15316.2</v>
      </c>
      <c r="E87" s="260">
        <v>15316.2</v>
      </c>
      <c r="F87" s="260">
        <v>15316.2</v>
      </c>
      <c r="G87" s="260">
        <v>15316.2</v>
      </c>
      <c r="H87" s="265">
        <f t="shared" si="2"/>
        <v>61264.800000000003</v>
      </c>
      <c r="I87" s="30"/>
    </row>
    <row r="88" spans="2:9">
      <c r="B88" s="214" t="s">
        <v>521</v>
      </c>
      <c r="C88" s="260">
        <v>1.54</v>
      </c>
      <c r="D88" s="260">
        <v>1.54</v>
      </c>
      <c r="E88" s="260">
        <v>0</v>
      </c>
      <c r="F88" s="260">
        <v>0</v>
      </c>
      <c r="G88" s="260">
        <v>0</v>
      </c>
      <c r="H88" s="265">
        <f t="shared" si="2"/>
        <v>1.54</v>
      </c>
      <c r="I88" s="30"/>
    </row>
    <row r="89" spans="2:9">
      <c r="B89" s="214" t="s">
        <v>550</v>
      </c>
      <c r="C89" s="260">
        <v>3674144.92</v>
      </c>
      <c r="D89" s="260">
        <v>918536.23</v>
      </c>
      <c r="E89" s="260">
        <v>918536.23</v>
      </c>
      <c r="F89" s="260">
        <v>918536.23</v>
      </c>
      <c r="G89" s="260">
        <v>918536.23</v>
      </c>
      <c r="H89" s="265">
        <f t="shared" si="2"/>
        <v>3674144.92</v>
      </c>
      <c r="I89" s="30"/>
    </row>
    <row r="90" spans="2:9">
      <c r="B90" s="214" t="s">
        <v>552</v>
      </c>
      <c r="C90" s="260">
        <v>5.12</v>
      </c>
      <c r="D90" s="260">
        <v>1.28</v>
      </c>
      <c r="E90" s="260">
        <v>1.28</v>
      </c>
      <c r="F90" s="260">
        <v>1.28</v>
      </c>
      <c r="G90" s="260">
        <v>1.28</v>
      </c>
      <c r="H90" s="265">
        <f t="shared" si="2"/>
        <v>5.12</v>
      </c>
      <c r="I90" s="30"/>
    </row>
    <row r="91" spans="2:9">
      <c r="B91" s="214" t="s">
        <v>568</v>
      </c>
      <c r="C91" s="260">
        <v>11046.34</v>
      </c>
      <c r="D91" s="260">
        <v>2761.58</v>
      </c>
      <c r="E91" s="260">
        <v>2761.58</v>
      </c>
      <c r="F91" s="260">
        <v>2761.58</v>
      </c>
      <c r="G91" s="260">
        <v>2761.58</v>
      </c>
      <c r="H91" s="265">
        <f t="shared" si="2"/>
        <v>11046.32</v>
      </c>
      <c r="I91" s="30"/>
    </row>
    <row r="92" spans="2:9">
      <c r="B92" s="214" t="s">
        <v>553</v>
      </c>
      <c r="C92" s="260">
        <v>1413397.31</v>
      </c>
      <c r="D92" s="260">
        <v>353349.33</v>
      </c>
      <c r="E92" s="260">
        <v>353349.33</v>
      </c>
      <c r="F92" s="260">
        <v>353349.33</v>
      </c>
      <c r="G92" s="260">
        <v>353349.33</v>
      </c>
      <c r="H92" s="265">
        <f t="shared" si="2"/>
        <v>1413397.32</v>
      </c>
      <c r="I92" s="30"/>
    </row>
    <row r="93" spans="2:9">
      <c r="B93" s="214" t="s">
        <v>554</v>
      </c>
      <c r="C93" s="260">
        <v>33094.99</v>
      </c>
      <c r="D93" s="260">
        <v>8273.75</v>
      </c>
      <c r="E93" s="260">
        <v>8273.75</v>
      </c>
      <c r="F93" s="260">
        <v>8273.75</v>
      </c>
      <c r="G93" s="260">
        <v>8273.75</v>
      </c>
      <c r="H93" s="265">
        <f t="shared" si="2"/>
        <v>33095</v>
      </c>
      <c r="I93" s="30"/>
    </row>
    <row r="94" spans="2:9">
      <c r="B94" s="214" t="s">
        <v>555</v>
      </c>
      <c r="C94" s="260">
        <v>20897.73</v>
      </c>
      <c r="D94" s="260">
        <v>0</v>
      </c>
      <c r="E94" s="260">
        <v>0</v>
      </c>
      <c r="F94" s="260">
        <v>0</v>
      </c>
      <c r="G94" s="260">
        <v>0</v>
      </c>
      <c r="H94" s="265">
        <f t="shared" si="2"/>
        <v>0</v>
      </c>
      <c r="I94" s="30"/>
    </row>
    <row r="95" spans="2:9">
      <c r="B95" s="214" t="s">
        <v>556</v>
      </c>
      <c r="C95" s="260">
        <v>4631.3100000000004</v>
      </c>
      <c r="D95" s="260">
        <v>1157.83</v>
      </c>
      <c r="E95" s="260">
        <v>1157.83</v>
      </c>
      <c r="F95" s="260">
        <v>1157.83</v>
      </c>
      <c r="G95" s="260">
        <v>1170.0899999999999</v>
      </c>
      <c r="H95" s="265">
        <f t="shared" si="2"/>
        <v>4643.58</v>
      </c>
      <c r="I95" s="30"/>
    </row>
    <row r="96" spans="2:9">
      <c r="B96" s="214" t="s">
        <v>557</v>
      </c>
      <c r="C96" s="260">
        <v>6285453.5300000003</v>
      </c>
      <c r="D96" s="260">
        <v>1571363.38</v>
      </c>
      <c r="E96" s="260">
        <v>1571363.38</v>
      </c>
      <c r="F96" s="260">
        <v>1571363.38</v>
      </c>
      <c r="G96" s="260">
        <v>1571363.38</v>
      </c>
      <c r="H96" s="265">
        <f t="shared" si="2"/>
        <v>6285453.5199999996</v>
      </c>
      <c r="I96" s="30"/>
    </row>
    <row r="97" spans="2:9">
      <c r="B97" s="214" t="s">
        <v>352</v>
      </c>
      <c r="C97" s="260">
        <v>4.0999999999999996</v>
      </c>
      <c r="D97" s="260">
        <v>4.08</v>
      </c>
      <c r="E97" s="260">
        <v>0</v>
      </c>
      <c r="F97" s="260">
        <v>0</v>
      </c>
      <c r="G97" s="260">
        <v>0</v>
      </c>
      <c r="H97" s="265">
        <f t="shared" si="2"/>
        <v>4.08</v>
      </c>
      <c r="I97" s="30"/>
    </row>
    <row r="98" spans="2:9">
      <c r="B98" s="214" t="s">
        <v>353</v>
      </c>
      <c r="C98" s="260">
        <v>300.02</v>
      </c>
      <c r="D98" s="260">
        <v>75</v>
      </c>
      <c r="E98" s="260">
        <v>75</v>
      </c>
      <c r="F98" s="260">
        <v>75</v>
      </c>
      <c r="G98" s="260">
        <v>75</v>
      </c>
      <c r="H98" s="265">
        <f t="shared" si="2"/>
        <v>300</v>
      </c>
      <c r="I98" s="30"/>
    </row>
    <row r="99" spans="2:9">
      <c r="B99" s="214" t="s">
        <v>558</v>
      </c>
      <c r="C99" s="260">
        <v>138.22999999999999</v>
      </c>
      <c r="D99" s="260">
        <v>34.56</v>
      </c>
      <c r="E99" s="260">
        <v>34.56</v>
      </c>
      <c r="F99" s="260">
        <v>34.56</v>
      </c>
      <c r="G99" s="260">
        <v>34.56</v>
      </c>
      <c r="H99" s="265">
        <f t="shared" si="2"/>
        <v>138.24</v>
      </c>
      <c r="I99" s="30"/>
    </row>
    <row r="100" spans="2:9">
      <c r="B100" s="214" t="s">
        <v>505</v>
      </c>
      <c r="C100" s="260">
        <v>150263.17000000001</v>
      </c>
      <c r="D100" s="260">
        <v>37565.79</v>
      </c>
      <c r="E100" s="260">
        <v>37565.79</v>
      </c>
      <c r="F100" s="260">
        <v>37565.79</v>
      </c>
      <c r="G100" s="260">
        <v>37565.79</v>
      </c>
      <c r="H100" s="265">
        <f t="shared" si="2"/>
        <v>150263.16</v>
      </c>
      <c r="I100" s="30"/>
    </row>
    <row r="101" spans="2:9">
      <c r="B101" s="214" t="s">
        <v>560</v>
      </c>
      <c r="C101" s="260">
        <v>8513.61</v>
      </c>
      <c r="D101" s="260">
        <v>2128.4</v>
      </c>
      <c r="E101" s="260">
        <v>2128.4</v>
      </c>
      <c r="F101" s="260">
        <v>2128.4</v>
      </c>
      <c r="G101" s="260">
        <v>2128.4</v>
      </c>
      <c r="H101" s="265">
        <f t="shared" si="2"/>
        <v>8513.6</v>
      </c>
      <c r="I101" s="30"/>
    </row>
    <row r="102" spans="2:9">
      <c r="B102" s="214" t="s">
        <v>356</v>
      </c>
      <c r="C102" s="260">
        <v>18443.84</v>
      </c>
      <c r="D102" s="260">
        <v>4610.96</v>
      </c>
      <c r="E102" s="260">
        <v>4610.96</v>
      </c>
      <c r="F102" s="260">
        <v>4610.96</v>
      </c>
      <c r="G102" s="260">
        <v>4610.96</v>
      </c>
      <c r="H102" s="265">
        <f t="shared" si="2"/>
        <v>18443.84</v>
      </c>
      <c r="I102" s="30"/>
    </row>
    <row r="103" spans="2:9">
      <c r="B103" s="214" t="s">
        <v>561</v>
      </c>
      <c r="C103" s="260">
        <v>1848702.19</v>
      </c>
      <c r="D103" s="260">
        <v>462175.55</v>
      </c>
      <c r="E103" s="260">
        <v>462175.55</v>
      </c>
      <c r="F103" s="260">
        <v>462175.55</v>
      </c>
      <c r="G103" s="260">
        <v>462175.55</v>
      </c>
      <c r="H103" s="265">
        <f t="shared" si="2"/>
        <v>1848702.2</v>
      </c>
      <c r="I103" s="30"/>
    </row>
    <row r="104" spans="2:9">
      <c r="B104" s="214" t="s">
        <v>562</v>
      </c>
      <c r="C104" s="260">
        <v>39437.82</v>
      </c>
      <c r="D104" s="260">
        <v>9859.4599999999991</v>
      </c>
      <c r="E104" s="260">
        <v>0</v>
      </c>
      <c r="F104" s="260">
        <v>0</v>
      </c>
      <c r="G104" s="260">
        <v>0</v>
      </c>
      <c r="H104" s="265">
        <f t="shared" si="2"/>
        <v>9859.4599999999991</v>
      </c>
      <c r="I104" s="30"/>
    </row>
    <row r="105" spans="2:9">
      <c r="B105" s="214" t="s">
        <v>563</v>
      </c>
      <c r="C105" s="260">
        <v>132.09</v>
      </c>
      <c r="D105" s="260">
        <v>33.020000000000003</v>
      </c>
      <c r="E105" s="260">
        <v>33.020000000000003</v>
      </c>
      <c r="F105" s="260">
        <v>33.020000000000003</v>
      </c>
      <c r="G105" s="260">
        <v>33.020000000000003</v>
      </c>
      <c r="H105" s="265">
        <f t="shared" si="2"/>
        <v>132.08000000000001</v>
      </c>
      <c r="I105" s="30"/>
    </row>
    <row r="106" spans="2:9">
      <c r="B106" s="214" t="s">
        <v>564</v>
      </c>
      <c r="C106" s="260">
        <v>1426.87</v>
      </c>
      <c r="D106" s="260">
        <v>1426.88</v>
      </c>
      <c r="E106" s="260">
        <v>0</v>
      </c>
      <c r="F106" s="260">
        <v>0</v>
      </c>
      <c r="G106" s="260">
        <v>0</v>
      </c>
      <c r="H106" s="265">
        <f t="shared" ref="H106:H111" si="3">SUM(D106:G106)</f>
        <v>1426.88</v>
      </c>
      <c r="I106" s="30"/>
    </row>
    <row r="107" spans="2:9">
      <c r="B107" s="214" t="s">
        <v>565</v>
      </c>
      <c r="C107" s="260">
        <v>92.67</v>
      </c>
      <c r="D107" s="260">
        <v>0</v>
      </c>
      <c r="E107" s="260">
        <v>0</v>
      </c>
      <c r="F107" s="260">
        <v>0</v>
      </c>
      <c r="G107" s="260">
        <v>0</v>
      </c>
      <c r="H107" s="265">
        <f t="shared" si="3"/>
        <v>0</v>
      </c>
      <c r="I107" s="30"/>
    </row>
    <row r="108" spans="2:9">
      <c r="B108" s="214" t="s">
        <v>566</v>
      </c>
      <c r="C108" s="260">
        <v>411807.86</v>
      </c>
      <c r="D108" s="260">
        <v>102951.97</v>
      </c>
      <c r="E108" s="260">
        <v>102951.97</v>
      </c>
      <c r="F108" s="260">
        <v>102951.97</v>
      </c>
      <c r="G108" s="260">
        <v>102951.97</v>
      </c>
      <c r="H108" s="265">
        <f t="shared" si="3"/>
        <v>411807.88</v>
      </c>
      <c r="I108" s="30"/>
    </row>
    <row r="109" spans="2:9">
      <c r="B109" s="214" t="s">
        <v>567</v>
      </c>
      <c r="C109" s="260">
        <v>365.04</v>
      </c>
      <c r="D109" s="260">
        <v>365.04</v>
      </c>
      <c r="E109" s="260">
        <v>0</v>
      </c>
      <c r="F109" s="260">
        <v>0</v>
      </c>
      <c r="G109" s="260">
        <v>0</v>
      </c>
      <c r="H109" s="265">
        <f t="shared" si="3"/>
        <v>365.04</v>
      </c>
      <c r="I109" s="30"/>
    </row>
    <row r="110" spans="2:9">
      <c r="B110" s="214" t="s">
        <v>551</v>
      </c>
      <c r="C110" s="260">
        <v>31106.99</v>
      </c>
      <c r="D110" s="260">
        <v>31106.99</v>
      </c>
      <c r="E110" s="260">
        <v>0</v>
      </c>
      <c r="F110" s="260">
        <v>0</v>
      </c>
      <c r="G110" s="260">
        <v>0</v>
      </c>
      <c r="H110" s="265">
        <f t="shared" si="3"/>
        <v>31106.99</v>
      </c>
      <c r="I110" s="30"/>
    </row>
    <row r="111" spans="2:9">
      <c r="B111" s="214" t="s">
        <v>570</v>
      </c>
      <c r="C111" s="260">
        <v>1994.14</v>
      </c>
      <c r="D111" s="260">
        <v>1994.14</v>
      </c>
      <c r="E111" s="260">
        <v>0</v>
      </c>
      <c r="F111" s="260">
        <v>0</v>
      </c>
      <c r="G111" s="260">
        <v>0</v>
      </c>
      <c r="H111" s="265">
        <f t="shared" si="3"/>
        <v>1994.14</v>
      </c>
      <c r="I111" s="30"/>
    </row>
    <row r="112" spans="2:9">
      <c r="B112" s="213" t="s">
        <v>403</v>
      </c>
      <c r="C112" s="261">
        <f t="shared" ref="C112:H112" si="4">SUM(C10:C111)</f>
        <v>53411185.210000016</v>
      </c>
      <c r="D112" s="261">
        <f t="shared" si="4"/>
        <v>13393123.220000003</v>
      </c>
      <c r="E112" s="261">
        <f t="shared" si="4"/>
        <v>13356993.6</v>
      </c>
      <c r="F112" s="261">
        <f t="shared" si="4"/>
        <v>13280241.500000002</v>
      </c>
      <c r="G112" s="261">
        <f t="shared" si="4"/>
        <v>13314555.070000002</v>
      </c>
      <c r="H112" s="261">
        <f t="shared" si="4"/>
        <v>53344913.390000008</v>
      </c>
      <c r="I112" s="30"/>
    </row>
    <row r="113" spans="2:9">
      <c r="B113"/>
      <c r="I113" s="30"/>
    </row>
    <row r="114" spans="2:9" ht="37" customHeight="1">
      <c r="B114" s="293" t="s">
        <v>692</v>
      </c>
      <c r="C114" s="291"/>
      <c r="D114" s="291"/>
      <c r="E114" s="291"/>
      <c r="F114" s="291"/>
      <c r="G114" s="291"/>
      <c r="H114" s="291"/>
    </row>
    <row r="115" spans="2:9">
      <c r="B115" s="270"/>
      <c r="C115" s="270"/>
      <c r="D115" s="270"/>
      <c r="E115" s="270"/>
      <c r="F115" s="270"/>
      <c r="G115" s="270"/>
      <c r="H115" s="270"/>
    </row>
    <row r="117" spans="2:9">
      <c r="B117" s="28" t="s">
        <v>110</v>
      </c>
    </row>
  </sheetData>
  <mergeCells count="1">
    <mergeCell ref="B114:H114"/>
  </mergeCells>
  <phoneticPr fontId="34" type="noConversion"/>
  <hyperlinks>
    <hyperlink ref="B117" location="Introduction!A1" display="Return to information tab" xr:uid="{F2458E23-D072-4851-BDE9-0A7A928C7875}"/>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H10:H11 H12:H111" formulaRange="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71B6B-63DC-475A-9F02-4C54EB893E08}">
  <sheetPr>
    <tabColor rgb="FF9E712A"/>
    <pageSetUpPr autoPageBreaks="0"/>
  </sheetPr>
  <dimension ref="B5:I100"/>
  <sheetViews>
    <sheetView showGridLines="0" workbookViewId="0">
      <selection activeCell="B97" sqref="B97:H97"/>
    </sheetView>
  </sheetViews>
  <sheetFormatPr defaultRowHeight="14.5"/>
  <cols>
    <col min="1" max="1" width="2.453125" style="3" customWidth="1"/>
    <col min="2" max="2" width="55.54296875" style="3" customWidth="1"/>
    <col min="3" max="3" width="24.7265625" style="3" customWidth="1"/>
    <col min="4" max="7" width="30.54296875" style="3" bestFit="1"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571</v>
      </c>
    </row>
    <row r="9" spans="2:9" ht="27">
      <c r="B9" s="57" t="s">
        <v>373</v>
      </c>
      <c r="C9" s="52" t="s">
        <v>482</v>
      </c>
      <c r="D9" s="52" t="s">
        <v>612</v>
      </c>
      <c r="E9" s="52" t="s">
        <v>613</v>
      </c>
      <c r="F9" s="52" t="s">
        <v>614</v>
      </c>
      <c r="G9" s="52" t="s">
        <v>615</v>
      </c>
      <c r="H9" s="52" t="s">
        <v>616</v>
      </c>
      <c r="I9" s="31"/>
    </row>
    <row r="10" spans="2:9">
      <c r="B10" s="214" t="s">
        <v>430</v>
      </c>
      <c r="C10" s="260">
        <v>33.369999999999997</v>
      </c>
      <c r="D10" s="260">
        <v>8.34</v>
      </c>
      <c r="E10" s="260">
        <v>8.34</v>
      </c>
      <c r="F10" s="260">
        <v>8.34</v>
      </c>
      <c r="G10" s="260">
        <v>8.34</v>
      </c>
      <c r="H10" s="265">
        <f t="shared" ref="H10:H41" si="0">SUM(D10:G10)</f>
        <v>33.36</v>
      </c>
      <c r="I10" s="30"/>
    </row>
    <row r="11" spans="2:9">
      <c r="B11" s="214" t="s">
        <v>485</v>
      </c>
      <c r="C11" s="260">
        <v>3040.55</v>
      </c>
      <c r="D11" s="260">
        <v>760.14</v>
      </c>
      <c r="E11" s="260">
        <v>760.14</v>
      </c>
      <c r="F11" s="260">
        <v>760.14</v>
      </c>
      <c r="G11" s="260">
        <v>760.14</v>
      </c>
      <c r="H11" s="265">
        <f t="shared" si="0"/>
        <v>3040.56</v>
      </c>
      <c r="I11" s="30"/>
    </row>
    <row r="12" spans="2:9">
      <c r="B12" s="214" t="s">
        <v>486</v>
      </c>
      <c r="C12" s="260">
        <v>334.5</v>
      </c>
      <c r="D12" s="260">
        <v>334.5</v>
      </c>
      <c r="E12" s="260">
        <v>0</v>
      </c>
      <c r="F12" s="260">
        <v>0</v>
      </c>
      <c r="G12" s="260">
        <v>0</v>
      </c>
      <c r="H12" s="265">
        <f t="shared" si="0"/>
        <v>334.5</v>
      </c>
      <c r="I12" s="30"/>
    </row>
    <row r="13" spans="2:9">
      <c r="B13" s="214" t="s">
        <v>487</v>
      </c>
      <c r="C13" s="260">
        <v>11203.62</v>
      </c>
      <c r="D13" s="260">
        <v>2800.9</v>
      </c>
      <c r="E13" s="260">
        <v>2800.9</v>
      </c>
      <c r="F13" s="260">
        <v>2800.9</v>
      </c>
      <c r="G13" s="260">
        <v>2800.9</v>
      </c>
      <c r="H13" s="265">
        <f t="shared" si="0"/>
        <v>11203.6</v>
      </c>
      <c r="I13" s="30"/>
    </row>
    <row r="14" spans="2:9">
      <c r="B14" s="214" t="s">
        <v>488</v>
      </c>
      <c r="C14" s="260">
        <v>7652.67</v>
      </c>
      <c r="D14" s="260">
        <v>1913.17</v>
      </c>
      <c r="E14" s="260">
        <v>1913.17</v>
      </c>
      <c r="F14" s="260">
        <v>1913.17</v>
      </c>
      <c r="G14" s="260">
        <v>1913.17</v>
      </c>
      <c r="H14" s="265">
        <f t="shared" si="0"/>
        <v>7652.68</v>
      </c>
      <c r="I14" s="30"/>
    </row>
    <row r="15" spans="2:9">
      <c r="B15" s="214" t="s">
        <v>490</v>
      </c>
      <c r="C15" s="260">
        <v>51.49</v>
      </c>
      <c r="D15" s="260">
        <v>12.87</v>
      </c>
      <c r="E15" s="260">
        <v>12.87</v>
      </c>
      <c r="F15" s="260">
        <v>0</v>
      </c>
      <c r="G15" s="260">
        <v>0</v>
      </c>
      <c r="H15" s="265">
        <f t="shared" si="0"/>
        <v>25.74</v>
      </c>
      <c r="I15" s="30"/>
    </row>
    <row r="16" spans="2:9">
      <c r="B16" s="214" t="s">
        <v>491</v>
      </c>
      <c r="C16" s="260">
        <v>1655.19</v>
      </c>
      <c r="D16" s="260">
        <v>413.8</v>
      </c>
      <c r="E16" s="260">
        <v>413.8</v>
      </c>
      <c r="F16" s="260">
        <v>413.8</v>
      </c>
      <c r="G16" s="260">
        <v>413.8</v>
      </c>
      <c r="H16" s="265">
        <f t="shared" si="0"/>
        <v>1655.2</v>
      </c>
      <c r="I16" s="30"/>
    </row>
    <row r="17" spans="2:9">
      <c r="B17" s="214" t="s">
        <v>492</v>
      </c>
      <c r="C17" s="260">
        <v>429938.78</v>
      </c>
      <c r="D17" s="260">
        <v>107484.69</v>
      </c>
      <c r="E17" s="260">
        <v>107484.69</v>
      </c>
      <c r="F17" s="260">
        <v>107484.69</v>
      </c>
      <c r="G17" s="260">
        <v>107484.69</v>
      </c>
      <c r="H17" s="265">
        <f t="shared" si="0"/>
        <v>429938.76</v>
      </c>
      <c r="I17" s="30"/>
    </row>
    <row r="18" spans="2:9">
      <c r="B18" s="214" t="s">
        <v>493</v>
      </c>
      <c r="C18" s="260">
        <v>1497.82</v>
      </c>
      <c r="D18" s="260">
        <v>374.46</v>
      </c>
      <c r="E18" s="260">
        <v>374.46</v>
      </c>
      <c r="F18" s="260">
        <v>374.46</v>
      </c>
      <c r="G18" s="260">
        <v>374.46</v>
      </c>
      <c r="H18" s="265">
        <f t="shared" si="0"/>
        <v>1497.84</v>
      </c>
      <c r="I18" s="30"/>
    </row>
    <row r="19" spans="2:9">
      <c r="B19" s="214" t="s">
        <v>494</v>
      </c>
      <c r="C19" s="260">
        <v>12.77</v>
      </c>
      <c r="D19" s="260">
        <v>12.76</v>
      </c>
      <c r="E19" s="260">
        <v>0</v>
      </c>
      <c r="F19" s="260">
        <v>0</v>
      </c>
      <c r="G19" s="260">
        <v>0</v>
      </c>
      <c r="H19" s="265">
        <f t="shared" si="0"/>
        <v>12.76</v>
      </c>
      <c r="I19" s="30"/>
    </row>
    <row r="20" spans="2:9">
      <c r="B20" s="214" t="s">
        <v>495</v>
      </c>
      <c r="C20" s="260">
        <v>7729.7</v>
      </c>
      <c r="D20" s="260">
        <v>1932.42</v>
      </c>
      <c r="E20" s="260">
        <v>1932.42</v>
      </c>
      <c r="F20" s="260">
        <v>1932.42</v>
      </c>
      <c r="G20" s="260">
        <v>1932.42</v>
      </c>
      <c r="H20" s="265">
        <f t="shared" si="0"/>
        <v>7729.68</v>
      </c>
      <c r="I20" s="30"/>
    </row>
    <row r="21" spans="2:9">
      <c r="B21" s="214" t="s">
        <v>258</v>
      </c>
      <c r="C21" s="260">
        <v>15233.24</v>
      </c>
      <c r="D21" s="260">
        <v>3808.31</v>
      </c>
      <c r="E21" s="260">
        <v>3808.31</v>
      </c>
      <c r="F21" s="260">
        <v>3808.31</v>
      </c>
      <c r="G21" s="260">
        <v>3808.31</v>
      </c>
      <c r="H21" s="265">
        <f t="shared" si="0"/>
        <v>15233.24</v>
      </c>
      <c r="I21" s="30"/>
    </row>
    <row r="22" spans="2:9">
      <c r="B22" s="214" t="s">
        <v>496</v>
      </c>
      <c r="C22" s="260">
        <v>649.22</v>
      </c>
      <c r="D22" s="260">
        <v>162.31</v>
      </c>
      <c r="E22" s="260">
        <v>162.31</v>
      </c>
      <c r="F22" s="260">
        <v>162.31</v>
      </c>
      <c r="G22" s="260">
        <v>162.31</v>
      </c>
      <c r="H22" s="265">
        <f t="shared" si="0"/>
        <v>649.24</v>
      </c>
      <c r="I22" s="30"/>
    </row>
    <row r="23" spans="2:9">
      <c r="B23" s="214" t="s">
        <v>498</v>
      </c>
      <c r="C23" s="260">
        <v>14890.51</v>
      </c>
      <c r="D23" s="260">
        <v>3722.63</v>
      </c>
      <c r="E23" s="260">
        <v>3722.63</v>
      </c>
      <c r="F23" s="260">
        <v>3722.63</v>
      </c>
      <c r="G23" s="260">
        <v>3722.63</v>
      </c>
      <c r="H23" s="265">
        <f t="shared" si="0"/>
        <v>14890.52</v>
      </c>
      <c r="I23" s="30"/>
    </row>
    <row r="24" spans="2:9">
      <c r="B24" s="214" t="s">
        <v>499</v>
      </c>
      <c r="C24" s="260">
        <v>3739.21</v>
      </c>
      <c r="D24" s="260">
        <v>934.8</v>
      </c>
      <c r="E24" s="260">
        <v>934.8</v>
      </c>
      <c r="F24" s="260">
        <v>934.8</v>
      </c>
      <c r="G24" s="260">
        <v>934.8</v>
      </c>
      <c r="H24" s="265">
        <f t="shared" si="0"/>
        <v>3739.2</v>
      </c>
      <c r="I24" s="30"/>
    </row>
    <row r="25" spans="2:9">
      <c r="B25" s="214" t="s">
        <v>501</v>
      </c>
      <c r="C25" s="260">
        <v>34887.870000000003</v>
      </c>
      <c r="D25" s="260">
        <v>8721.9699999999993</v>
      </c>
      <c r="E25" s="260">
        <v>8721.9699999999993</v>
      </c>
      <c r="F25" s="260">
        <v>8721.9699999999993</v>
      </c>
      <c r="G25" s="260">
        <v>8721.9699999999993</v>
      </c>
      <c r="H25" s="265">
        <f t="shared" si="0"/>
        <v>34887.879999999997</v>
      </c>
      <c r="I25" s="30"/>
    </row>
    <row r="26" spans="2:9">
      <c r="B26" s="214" t="s">
        <v>502</v>
      </c>
      <c r="C26" s="260">
        <v>14849.72</v>
      </c>
      <c r="D26" s="260">
        <v>3712.43</v>
      </c>
      <c r="E26" s="260">
        <v>7424.86</v>
      </c>
      <c r="F26" s="260">
        <v>0</v>
      </c>
      <c r="G26" s="260">
        <v>3712.43</v>
      </c>
      <c r="H26" s="265">
        <f t="shared" si="0"/>
        <v>14849.72</v>
      </c>
      <c r="I26" s="30"/>
    </row>
    <row r="27" spans="2:9">
      <c r="B27" s="214" t="s">
        <v>503</v>
      </c>
      <c r="C27" s="260">
        <v>4853.92</v>
      </c>
      <c r="D27" s="260">
        <v>1213.48</v>
      </c>
      <c r="E27" s="260">
        <v>1213.48</v>
      </c>
      <c r="F27" s="260">
        <v>1213.48</v>
      </c>
      <c r="G27" s="260">
        <v>1213.48</v>
      </c>
      <c r="H27" s="265">
        <f t="shared" si="0"/>
        <v>4853.92</v>
      </c>
      <c r="I27" s="30"/>
    </row>
    <row r="28" spans="2:9">
      <c r="B28" s="214" t="s">
        <v>504</v>
      </c>
      <c r="C28" s="260">
        <v>169996.95</v>
      </c>
      <c r="D28" s="260">
        <v>42499.24</v>
      </c>
      <c r="E28" s="260">
        <v>42499.24</v>
      </c>
      <c r="F28" s="260">
        <v>42499.24</v>
      </c>
      <c r="G28" s="260">
        <v>42499.24</v>
      </c>
      <c r="H28" s="265">
        <f t="shared" si="0"/>
        <v>169996.96</v>
      </c>
      <c r="I28" s="30"/>
    </row>
    <row r="29" spans="2:9">
      <c r="B29" s="214" t="s">
        <v>272</v>
      </c>
      <c r="C29" s="260">
        <v>121163.98</v>
      </c>
      <c r="D29" s="260">
        <v>30291</v>
      </c>
      <c r="E29" s="260">
        <v>30291</v>
      </c>
      <c r="F29" s="260">
        <v>30291</v>
      </c>
      <c r="G29" s="260">
        <v>30291</v>
      </c>
      <c r="H29" s="265">
        <f t="shared" si="0"/>
        <v>121164</v>
      </c>
      <c r="I29" s="30"/>
    </row>
    <row r="30" spans="2:9">
      <c r="B30" s="214" t="s">
        <v>273</v>
      </c>
      <c r="C30" s="260">
        <v>105.05</v>
      </c>
      <c r="D30" s="260">
        <v>131.66</v>
      </c>
      <c r="E30" s="260">
        <v>78.78</v>
      </c>
      <c r="F30" s="260">
        <v>0</v>
      </c>
      <c r="G30" s="260">
        <v>0</v>
      </c>
      <c r="H30" s="265">
        <f t="shared" si="0"/>
        <v>210.44</v>
      </c>
      <c r="I30" s="30"/>
    </row>
    <row r="31" spans="2:9">
      <c r="B31" s="214" t="s">
        <v>559</v>
      </c>
      <c r="C31" s="260">
        <v>1017.91</v>
      </c>
      <c r="D31" s="260">
        <v>254.48</v>
      </c>
      <c r="E31" s="260">
        <v>254.48</v>
      </c>
      <c r="F31" s="260">
        <v>254.48</v>
      </c>
      <c r="G31" s="260">
        <v>254.48</v>
      </c>
      <c r="H31" s="265">
        <f t="shared" si="0"/>
        <v>1017.92</v>
      </c>
      <c r="I31" s="30"/>
    </row>
    <row r="32" spans="2:9">
      <c r="B32" s="214" t="s">
        <v>506</v>
      </c>
      <c r="C32" s="260">
        <v>797106.09</v>
      </c>
      <c r="D32" s="260">
        <v>199276.52</v>
      </c>
      <c r="E32" s="260">
        <v>199276.52</v>
      </c>
      <c r="F32" s="260">
        <v>199276.52</v>
      </c>
      <c r="G32" s="260">
        <v>199276.52</v>
      </c>
      <c r="H32" s="265">
        <f t="shared" si="0"/>
        <v>797106.08</v>
      </c>
      <c r="I32" s="30"/>
    </row>
    <row r="33" spans="2:9">
      <c r="B33" s="214" t="s">
        <v>277</v>
      </c>
      <c r="C33" s="260">
        <v>30.07</v>
      </c>
      <c r="D33" s="260">
        <v>30.07</v>
      </c>
      <c r="E33" s="260">
        <v>0</v>
      </c>
      <c r="F33" s="260">
        <v>0</v>
      </c>
      <c r="G33" s="260">
        <v>0</v>
      </c>
      <c r="H33" s="265">
        <f t="shared" si="0"/>
        <v>30.07</v>
      </c>
      <c r="I33" s="30"/>
    </row>
    <row r="34" spans="2:9">
      <c r="B34" s="214" t="s">
        <v>533</v>
      </c>
      <c r="C34" s="260">
        <v>15896.88</v>
      </c>
      <c r="D34" s="260">
        <v>3974.22</v>
      </c>
      <c r="E34" s="260">
        <v>3974.22</v>
      </c>
      <c r="F34" s="260">
        <v>3974.22</v>
      </c>
      <c r="G34" s="260">
        <v>3974.22</v>
      </c>
      <c r="H34" s="265">
        <f t="shared" si="0"/>
        <v>15896.88</v>
      </c>
      <c r="I34" s="30"/>
    </row>
    <row r="35" spans="2:9">
      <c r="B35" s="214" t="s">
        <v>282</v>
      </c>
      <c r="C35" s="260">
        <v>957.36</v>
      </c>
      <c r="D35" s="260">
        <v>239.34</v>
      </c>
      <c r="E35" s="260">
        <v>239.34</v>
      </c>
      <c r="F35" s="260">
        <v>239.34</v>
      </c>
      <c r="G35" s="260">
        <v>239.34</v>
      </c>
      <c r="H35" s="265">
        <f t="shared" si="0"/>
        <v>957.36</v>
      </c>
      <c r="I35" s="30"/>
    </row>
    <row r="36" spans="2:9">
      <c r="B36" s="214" t="s">
        <v>508</v>
      </c>
      <c r="C36" s="260">
        <v>148871.26999999999</v>
      </c>
      <c r="D36" s="260">
        <v>37217.82</v>
      </c>
      <c r="E36" s="260">
        <v>37217.82</v>
      </c>
      <c r="F36" s="260">
        <v>37217.82</v>
      </c>
      <c r="G36" s="260">
        <v>37217.82</v>
      </c>
      <c r="H36" s="265">
        <f t="shared" si="0"/>
        <v>148871.28</v>
      </c>
      <c r="I36" s="30"/>
    </row>
    <row r="37" spans="2:9">
      <c r="B37" s="214" t="s">
        <v>285</v>
      </c>
      <c r="C37" s="260">
        <v>290.01</v>
      </c>
      <c r="D37" s="260">
        <v>290.01</v>
      </c>
      <c r="E37" s="260">
        <v>0</v>
      </c>
      <c r="F37" s="260">
        <v>0</v>
      </c>
      <c r="G37" s="260">
        <v>0</v>
      </c>
      <c r="H37" s="265">
        <f t="shared" si="0"/>
        <v>290.01</v>
      </c>
      <c r="I37" s="30"/>
    </row>
    <row r="38" spans="2:9">
      <c r="B38" s="214" t="s">
        <v>509</v>
      </c>
      <c r="C38" s="260">
        <v>45.31</v>
      </c>
      <c r="D38" s="260">
        <v>11.33</v>
      </c>
      <c r="E38" s="260">
        <v>11.33</v>
      </c>
      <c r="F38" s="260">
        <v>11.33</v>
      </c>
      <c r="G38" s="260">
        <v>11.33</v>
      </c>
      <c r="H38" s="265">
        <f t="shared" si="0"/>
        <v>45.32</v>
      </c>
      <c r="I38" s="30"/>
    </row>
    <row r="39" spans="2:9">
      <c r="B39" s="214" t="s">
        <v>510</v>
      </c>
      <c r="C39" s="260">
        <v>63.85</v>
      </c>
      <c r="D39" s="260">
        <v>63.85</v>
      </c>
      <c r="E39" s="260">
        <v>0</v>
      </c>
      <c r="F39" s="260">
        <v>0</v>
      </c>
      <c r="G39" s="260">
        <v>0</v>
      </c>
      <c r="H39" s="265">
        <f t="shared" si="0"/>
        <v>63.85</v>
      </c>
      <c r="I39" s="30"/>
    </row>
    <row r="40" spans="2:9">
      <c r="B40" s="214" t="s">
        <v>511</v>
      </c>
      <c r="C40" s="260">
        <v>179.61</v>
      </c>
      <c r="D40" s="260">
        <v>0</v>
      </c>
      <c r="E40" s="260">
        <v>0</v>
      </c>
      <c r="F40" s="260">
        <v>0</v>
      </c>
      <c r="G40" s="260">
        <v>0</v>
      </c>
      <c r="H40" s="265">
        <f t="shared" si="0"/>
        <v>0</v>
      </c>
      <c r="I40" s="30"/>
    </row>
    <row r="41" spans="2:9">
      <c r="B41" s="214" t="s">
        <v>512</v>
      </c>
      <c r="C41" s="260">
        <v>731.2</v>
      </c>
      <c r="D41" s="260">
        <v>731.2</v>
      </c>
      <c r="E41" s="260">
        <v>548.4</v>
      </c>
      <c r="F41" s="260">
        <v>0</v>
      </c>
      <c r="G41" s="260">
        <v>0</v>
      </c>
      <c r="H41" s="265">
        <f t="shared" si="0"/>
        <v>1279.5999999999999</v>
      </c>
      <c r="I41" s="30"/>
    </row>
    <row r="42" spans="2:9">
      <c r="B42" s="214" t="s">
        <v>537</v>
      </c>
      <c r="C42" s="260">
        <v>4381.84</v>
      </c>
      <c r="D42" s="260">
        <v>1095.46</v>
      </c>
      <c r="E42" s="260">
        <v>1095.46</v>
      </c>
      <c r="F42" s="260">
        <v>1095.46</v>
      </c>
      <c r="G42" s="260">
        <v>1095.46</v>
      </c>
      <c r="H42" s="265">
        <f t="shared" ref="H42:H73" si="1">SUM(D42:G42)</f>
        <v>4381.84</v>
      </c>
      <c r="I42" s="30"/>
    </row>
    <row r="43" spans="2:9">
      <c r="B43" s="214" t="s">
        <v>513</v>
      </c>
      <c r="C43" s="260">
        <v>26824.91</v>
      </c>
      <c r="D43" s="260">
        <v>6706.23</v>
      </c>
      <c r="E43" s="260">
        <v>6706.23</v>
      </c>
      <c r="F43" s="260">
        <v>6706.23</v>
      </c>
      <c r="G43" s="260">
        <v>6706.23</v>
      </c>
      <c r="H43" s="265">
        <f t="shared" si="1"/>
        <v>26824.92</v>
      </c>
      <c r="I43" s="30"/>
    </row>
    <row r="44" spans="2:9">
      <c r="B44" s="214" t="s">
        <v>515</v>
      </c>
      <c r="C44" s="260">
        <v>9589.6200000000008</v>
      </c>
      <c r="D44" s="260">
        <v>2397.41</v>
      </c>
      <c r="E44" s="260">
        <v>2397.41</v>
      </c>
      <c r="F44" s="260">
        <v>2397.41</v>
      </c>
      <c r="G44" s="260">
        <v>2397.4</v>
      </c>
      <c r="H44" s="265">
        <f t="shared" si="1"/>
        <v>9589.6299999999992</v>
      </c>
      <c r="I44" s="30"/>
    </row>
    <row r="45" spans="2:9">
      <c r="B45" s="214" t="s">
        <v>514</v>
      </c>
      <c r="C45" s="260">
        <v>1445.92</v>
      </c>
      <c r="D45" s="260">
        <v>361.48</v>
      </c>
      <c r="E45" s="260">
        <v>361.48</v>
      </c>
      <c r="F45" s="260">
        <v>361.48</v>
      </c>
      <c r="G45" s="260">
        <v>361.48</v>
      </c>
      <c r="H45" s="265">
        <f t="shared" si="1"/>
        <v>1445.92</v>
      </c>
      <c r="I45" s="30"/>
    </row>
    <row r="46" spans="2:9">
      <c r="B46" s="214" t="s">
        <v>516</v>
      </c>
      <c r="C46" s="260">
        <v>8611.26</v>
      </c>
      <c r="D46" s="260">
        <v>2152.81</v>
      </c>
      <c r="E46" s="260">
        <v>2152.81</v>
      </c>
      <c r="F46" s="260">
        <v>2152.81</v>
      </c>
      <c r="G46" s="260">
        <v>2152.81</v>
      </c>
      <c r="H46" s="265">
        <f t="shared" si="1"/>
        <v>8611.24</v>
      </c>
      <c r="I46" s="30"/>
    </row>
    <row r="47" spans="2:9">
      <c r="B47" s="214" t="s">
        <v>517</v>
      </c>
      <c r="C47" s="260">
        <v>193.61</v>
      </c>
      <c r="D47" s="260">
        <v>48.4</v>
      </c>
      <c r="E47" s="260">
        <v>48.4</v>
      </c>
      <c r="F47" s="260">
        <v>48.4</v>
      </c>
      <c r="G47" s="260">
        <v>0</v>
      </c>
      <c r="H47" s="265">
        <f t="shared" si="1"/>
        <v>145.19999999999999</v>
      </c>
      <c r="I47" s="30"/>
    </row>
    <row r="48" spans="2:9">
      <c r="B48" s="214" t="s">
        <v>518</v>
      </c>
      <c r="C48" s="260">
        <v>4977.1000000000004</v>
      </c>
      <c r="D48" s="260">
        <v>1244.27</v>
      </c>
      <c r="E48" s="260">
        <v>1244.27</v>
      </c>
      <c r="F48" s="260">
        <v>1244.27</v>
      </c>
      <c r="G48" s="260">
        <v>1244.27</v>
      </c>
      <c r="H48" s="265">
        <f t="shared" si="1"/>
        <v>4977.08</v>
      </c>
      <c r="I48" s="30"/>
    </row>
    <row r="49" spans="2:9">
      <c r="B49" s="214" t="s">
        <v>301</v>
      </c>
      <c r="C49" s="260">
        <v>659.93</v>
      </c>
      <c r="D49" s="260">
        <v>164.98</v>
      </c>
      <c r="E49" s="260">
        <v>164.98</v>
      </c>
      <c r="F49" s="260">
        <v>164.98</v>
      </c>
      <c r="G49" s="260">
        <v>164.98</v>
      </c>
      <c r="H49" s="265">
        <f t="shared" si="1"/>
        <v>659.92</v>
      </c>
      <c r="I49" s="30"/>
    </row>
    <row r="50" spans="2:9">
      <c r="B50" s="214" t="s">
        <v>520</v>
      </c>
      <c r="C50" s="260">
        <v>3845.9</v>
      </c>
      <c r="D50" s="260">
        <v>961.48</v>
      </c>
      <c r="E50" s="260">
        <v>961.48</v>
      </c>
      <c r="F50" s="260">
        <v>961.48</v>
      </c>
      <c r="G50" s="260">
        <v>961.48</v>
      </c>
      <c r="H50" s="265">
        <f t="shared" si="1"/>
        <v>3845.92</v>
      </c>
      <c r="I50" s="30"/>
    </row>
    <row r="51" spans="2:9">
      <c r="B51" s="214" t="s">
        <v>522</v>
      </c>
      <c r="C51" s="260">
        <v>183196.43</v>
      </c>
      <c r="D51" s="260">
        <v>45799.11</v>
      </c>
      <c r="E51" s="260">
        <v>45799.11</v>
      </c>
      <c r="F51" s="260">
        <v>45799.11</v>
      </c>
      <c r="G51" s="260">
        <v>45799.11</v>
      </c>
      <c r="H51" s="265">
        <f t="shared" si="1"/>
        <v>183196.44</v>
      </c>
      <c r="I51" s="30"/>
    </row>
    <row r="52" spans="2:9">
      <c r="B52" s="214" t="s">
        <v>524</v>
      </c>
      <c r="C52" s="260">
        <v>36548.82</v>
      </c>
      <c r="D52" s="260">
        <v>9137.2099999999991</v>
      </c>
      <c r="E52" s="260">
        <v>9137.2099999999991</v>
      </c>
      <c r="F52" s="260">
        <v>9137.2099999999991</v>
      </c>
      <c r="G52" s="260">
        <v>9137.2099999999991</v>
      </c>
      <c r="H52" s="265">
        <f t="shared" si="1"/>
        <v>36548.839999999997</v>
      </c>
      <c r="I52" s="30"/>
    </row>
    <row r="53" spans="2:9">
      <c r="B53" s="214" t="s">
        <v>525</v>
      </c>
      <c r="C53" s="260">
        <v>7107.67</v>
      </c>
      <c r="D53" s="260">
        <v>1776.92</v>
      </c>
      <c r="E53" s="260">
        <v>1776.92</v>
      </c>
      <c r="F53" s="260">
        <v>1776.92</v>
      </c>
      <c r="G53" s="260">
        <v>1776.92</v>
      </c>
      <c r="H53" s="265">
        <f t="shared" si="1"/>
        <v>7107.68</v>
      </c>
      <c r="I53" s="30"/>
    </row>
    <row r="54" spans="2:9">
      <c r="B54" s="214" t="s">
        <v>545</v>
      </c>
      <c r="C54" s="260">
        <v>0.82</v>
      </c>
      <c r="D54" s="260">
        <v>0.84</v>
      </c>
      <c r="E54" s="260">
        <v>0</v>
      </c>
      <c r="F54" s="260">
        <v>0</v>
      </c>
      <c r="G54" s="260">
        <v>0</v>
      </c>
      <c r="H54" s="265">
        <f t="shared" si="1"/>
        <v>0.84</v>
      </c>
      <c r="I54" s="30"/>
    </row>
    <row r="55" spans="2:9">
      <c r="B55" s="214" t="s">
        <v>569</v>
      </c>
      <c r="C55" s="260">
        <v>2545.4</v>
      </c>
      <c r="D55" s="260">
        <v>636.35</v>
      </c>
      <c r="E55" s="260">
        <v>636.35</v>
      </c>
      <c r="F55" s="260">
        <v>636.35</v>
      </c>
      <c r="G55" s="260">
        <v>636.35</v>
      </c>
      <c r="H55" s="265">
        <f t="shared" si="1"/>
        <v>2545.4</v>
      </c>
      <c r="I55" s="30"/>
    </row>
    <row r="56" spans="2:9">
      <c r="B56" s="214" t="s">
        <v>527</v>
      </c>
      <c r="C56" s="260">
        <v>842.84</v>
      </c>
      <c r="D56" s="260">
        <v>210.71</v>
      </c>
      <c r="E56" s="260">
        <v>210.71</v>
      </c>
      <c r="F56" s="260">
        <v>210.71</v>
      </c>
      <c r="G56" s="260">
        <v>210.71</v>
      </c>
      <c r="H56" s="265">
        <f t="shared" si="1"/>
        <v>842.84</v>
      </c>
      <c r="I56" s="30"/>
    </row>
    <row r="57" spans="2:9">
      <c r="B57" s="214" t="s">
        <v>528</v>
      </c>
      <c r="C57" s="260">
        <v>20143.599999999999</v>
      </c>
      <c r="D57" s="260">
        <v>5035.8999999999996</v>
      </c>
      <c r="E57" s="260">
        <v>5035.8999999999996</v>
      </c>
      <c r="F57" s="260">
        <v>5035.8999999999996</v>
      </c>
      <c r="G57" s="260">
        <v>5035.8999999999996</v>
      </c>
      <c r="H57" s="265">
        <f t="shared" si="1"/>
        <v>20143.599999999999</v>
      </c>
      <c r="I57" s="30"/>
    </row>
    <row r="58" spans="2:9">
      <c r="B58" s="214" t="s">
        <v>319</v>
      </c>
      <c r="C58" s="260">
        <v>81.150000000000006</v>
      </c>
      <c r="D58" s="260">
        <v>20.29</v>
      </c>
      <c r="E58" s="260">
        <v>20.29</v>
      </c>
      <c r="F58" s="260">
        <v>20.29</v>
      </c>
      <c r="G58" s="260">
        <v>20.29</v>
      </c>
      <c r="H58" s="265">
        <f t="shared" si="1"/>
        <v>81.16</v>
      </c>
      <c r="I58" s="30"/>
    </row>
    <row r="59" spans="2:9">
      <c r="B59" s="214" t="s">
        <v>532</v>
      </c>
      <c r="C59" s="260">
        <v>13797.21</v>
      </c>
      <c r="D59" s="260">
        <v>3449.3</v>
      </c>
      <c r="E59" s="260">
        <v>3449.3</v>
      </c>
      <c r="F59" s="260">
        <v>3449.3</v>
      </c>
      <c r="G59" s="260">
        <v>3449.3</v>
      </c>
      <c r="H59" s="265">
        <f t="shared" si="1"/>
        <v>13797.2</v>
      </c>
      <c r="I59" s="30"/>
    </row>
    <row r="60" spans="2:9">
      <c r="B60" s="214" t="s">
        <v>535</v>
      </c>
      <c r="C60" s="260">
        <v>351716.15</v>
      </c>
      <c r="D60" s="260">
        <v>87929.04</v>
      </c>
      <c r="E60" s="260">
        <v>87929.04</v>
      </c>
      <c r="F60" s="260">
        <v>87929.04</v>
      </c>
      <c r="G60" s="260">
        <v>87929.04</v>
      </c>
      <c r="H60" s="265">
        <f t="shared" si="1"/>
        <v>351716.16</v>
      </c>
      <c r="I60" s="30"/>
    </row>
    <row r="61" spans="2:9">
      <c r="B61" s="214" t="s">
        <v>534</v>
      </c>
      <c r="C61" s="260">
        <v>54344.35</v>
      </c>
      <c r="D61" s="260">
        <v>13586.09</v>
      </c>
      <c r="E61" s="260">
        <v>13586.09</v>
      </c>
      <c r="F61" s="260">
        <v>13586.09</v>
      </c>
      <c r="G61" s="260">
        <v>13586.09</v>
      </c>
      <c r="H61" s="265">
        <f t="shared" si="1"/>
        <v>54344.36</v>
      </c>
      <c r="I61" s="30"/>
    </row>
    <row r="62" spans="2:9">
      <c r="B62" s="214" t="s">
        <v>531</v>
      </c>
      <c r="C62" s="260">
        <v>23.07</v>
      </c>
      <c r="D62" s="260">
        <v>5.77</v>
      </c>
      <c r="E62" s="260">
        <v>5.77</v>
      </c>
      <c r="F62" s="260">
        <v>5.77</v>
      </c>
      <c r="G62" s="260">
        <v>5.77</v>
      </c>
      <c r="H62" s="265">
        <f t="shared" si="1"/>
        <v>23.08</v>
      </c>
      <c r="I62" s="30"/>
    </row>
    <row r="63" spans="2:9">
      <c r="B63" s="214" t="s">
        <v>536</v>
      </c>
      <c r="C63" s="260">
        <v>6146.19</v>
      </c>
      <c r="D63" s="260">
        <v>1536.55</v>
      </c>
      <c r="E63" s="260">
        <v>1536.55</v>
      </c>
      <c r="F63" s="260">
        <v>1536.55</v>
      </c>
      <c r="G63" s="260">
        <v>1536.55</v>
      </c>
      <c r="H63" s="265">
        <f t="shared" si="1"/>
        <v>6146.2</v>
      </c>
      <c r="I63" s="30"/>
    </row>
    <row r="64" spans="2:9">
      <c r="B64" s="214" t="s">
        <v>539</v>
      </c>
      <c r="C64" s="260">
        <v>22681.58</v>
      </c>
      <c r="D64" s="260">
        <v>5670.4</v>
      </c>
      <c r="E64" s="260">
        <v>5670.4</v>
      </c>
      <c r="F64" s="260">
        <v>5670.4</v>
      </c>
      <c r="G64" s="260">
        <v>5670.4</v>
      </c>
      <c r="H64" s="265">
        <f t="shared" si="1"/>
        <v>22681.599999999999</v>
      </c>
      <c r="I64" s="30"/>
    </row>
    <row r="65" spans="2:9">
      <c r="B65" s="214" t="s">
        <v>538</v>
      </c>
      <c r="C65" s="260">
        <v>31517.759999999998</v>
      </c>
      <c r="D65" s="260">
        <v>7879.44</v>
      </c>
      <c r="E65" s="260">
        <v>7879.44</v>
      </c>
      <c r="F65" s="260">
        <v>7879.44</v>
      </c>
      <c r="G65" s="260">
        <v>7879.44</v>
      </c>
      <c r="H65" s="265">
        <f t="shared" si="1"/>
        <v>31517.759999999998</v>
      </c>
      <c r="I65" s="30"/>
    </row>
    <row r="66" spans="2:9">
      <c r="B66" s="214" t="s">
        <v>540</v>
      </c>
      <c r="C66" s="260">
        <v>18.95</v>
      </c>
      <c r="D66" s="260">
        <v>18.96</v>
      </c>
      <c r="E66" s="260">
        <v>0</v>
      </c>
      <c r="F66" s="260">
        <v>0</v>
      </c>
      <c r="G66" s="260">
        <v>0</v>
      </c>
      <c r="H66" s="265">
        <f t="shared" si="1"/>
        <v>18.96</v>
      </c>
      <c r="I66" s="30"/>
    </row>
    <row r="67" spans="2:9">
      <c r="B67" s="214" t="s">
        <v>541</v>
      </c>
      <c r="C67" s="260">
        <v>6049.8</v>
      </c>
      <c r="D67" s="260">
        <v>0</v>
      </c>
      <c r="E67" s="260">
        <v>0</v>
      </c>
      <c r="F67" s="260">
        <v>0</v>
      </c>
      <c r="G67" s="260">
        <v>0</v>
      </c>
      <c r="H67" s="265">
        <f t="shared" si="1"/>
        <v>0</v>
      </c>
      <c r="I67" s="30"/>
    </row>
    <row r="68" spans="2:9">
      <c r="B68" s="214" t="s">
        <v>542</v>
      </c>
      <c r="C68" s="260">
        <v>23653.360000000001</v>
      </c>
      <c r="D68" s="260">
        <v>5913.34</v>
      </c>
      <c r="E68" s="260">
        <v>5913.34</v>
      </c>
      <c r="F68" s="260">
        <v>5913.34</v>
      </c>
      <c r="G68" s="260">
        <v>5913.34</v>
      </c>
      <c r="H68" s="265">
        <f t="shared" si="1"/>
        <v>23653.360000000001</v>
      </c>
      <c r="I68" s="30"/>
    </row>
    <row r="69" spans="2:9">
      <c r="B69" s="214" t="s">
        <v>543</v>
      </c>
      <c r="C69" s="260">
        <v>467.14</v>
      </c>
      <c r="D69" s="260">
        <v>116.79</v>
      </c>
      <c r="E69" s="260">
        <v>116.79</v>
      </c>
      <c r="F69" s="260">
        <v>116.79</v>
      </c>
      <c r="G69" s="260">
        <v>116.79</v>
      </c>
      <c r="H69" s="265">
        <f t="shared" si="1"/>
        <v>467.16</v>
      </c>
      <c r="I69" s="30"/>
    </row>
    <row r="70" spans="2:9">
      <c r="B70" s="214" t="s">
        <v>544</v>
      </c>
      <c r="C70" s="260">
        <v>3174.85</v>
      </c>
      <c r="D70" s="260">
        <v>793.71</v>
      </c>
      <c r="E70" s="260">
        <v>793.71</v>
      </c>
      <c r="F70" s="260">
        <v>793.71</v>
      </c>
      <c r="G70" s="260">
        <v>793.71</v>
      </c>
      <c r="H70" s="265">
        <f t="shared" si="1"/>
        <v>3174.84</v>
      </c>
      <c r="I70" s="30"/>
    </row>
    <row r="71" spans="2:9">
      <c r="B71" s="214" t="s">
        <v>547</v>
      </c>
      <c r="C71" s="260">
        <v>23541.31</v>
      </c>
      <c r="D71" s="260">
        <v>5885.33</v>
      </c>
      <c r="E71" s="260">
        <v>5885.33</v>
      </c>
      <c r="F71" s="260">
        <v>5885.33</v>
      </c>
      <c r="G71" s="260">
        <v>5885.33</v>
      </c>
      <c r="H71" s="265">
        <f t="shared" si="1"/>
        <v>23541.32</v>
      </c>
      <c r="I71" s="30"/>
    </row>
    <row r="72" spans="2:9">
      <c r="B72" s="214" t="s">
        <v>333</v>
      </c>
      <c r="C72" s="260">
        <v>939.64</v>
      </c>
      <c r="D72" s="260">
        <v>234.91</v>
      </c>
      <c r="E72" s="260">
        <v>234.91</v>
      </c>
      <c r="F72" s="260">
        <v>234.91</v>
      </c>
      <c r="G72" s="260">
        <v>234.91</v>
      </c>
      <c r="H72" s="265">
        <f t="shared" si="1"/>
        <v>939.64</v>
      </c>
      <c r="I72" s="30"/>
    </row>
    <row r="73" spans="2:9">
      <c r="B73" s="214" t="s">
        <v>548</v>
      </c>
      <c r="C73" s="260">
        <v>357.57</v>
      </c>
      <c r="D73" s="260">
        <v>357.57</v>
      </c>
      <c r="E73" s="260">
        <v>0</v>
      </c>
      <c r="F73" s="260">
        <v>0</v>
      </c>
      <c r="G73" s="260">
        <v>0</v>
      </c>
      <c r="H73" s="265">
        <f t="shared" si="1"/>
        <v>357.57</v>
      </c>
      <c r="I73" s="30"/>
    </row>
    <row r="74" spans="2:9">
      <c r="B74" s="214" t="s">
        <v>549</v>
      </c>
      <c r="C74" s="260">
        <v>2506.2600000000002</v>
      </c>
      <c r="D74" s="260">
        <v>626.57000000000005</v>
      </c>
      <c r="E74" s="260">
        <v>626.57000000000005</v>
      </c>
      <c r="F74" s="260">
        <v>626.57000000000005</v>
      </c>
      <c r="G74" s="260">
        <v>626.57000000000005</v>
      </c>
      <c r="H74" s="265">
        <f t="shared" ref="H74:H94" si="2">SUM(D74:G74)</f>
        <v>2506.2800000000002</v>
      </c>
      <c r="I74" s="30"/>
    </row>
    <row r="75" spans="2:9">
      <c r="B75" s="214" t="s">
        <v>521</v>
      </c>
      <c r="C75" s="260">
        <v>0.41</v>
      </c>
      <c r="D75" s="260">
        <v>0.41</v>
      </c>
      <c r="E75" s="260">
        <v>0</v>
      </c>
      <c r="F75" s="260">
        <v>0</v>
      </c>
      <c r="G75" s="260">
        <v>0</v>
      </c>
      <c r="H75" s="265">
        <f t="shared" si="2"/>
        <v>0.41</v>
      </c>
      <c r="I75" s="30"/>
    </row>
    <row r="76" spans="2:9">
      <c r="B76" s="214" t="s">
        <v>550</v>
      </c>
      <c r="C76" s="260">
        <v>715161.97</v>
      </c>
      <c r="D76" s="260">
        <v>178790.49</v>
      </c>
      <c r="E76" s="260">
        <v>178790.49</v>
      </c>
      <c r="F76" s="260">
        <v>178790.49</v>
      </c>
      <c r="G76" s="260">
        <v>178790.49</v>
      </c>
      <c r="H76" s="265">
        <f t="shared" si="2"/>
        <v>715161.96</v>
      </c>
      <c r="I76" s="30"/>
    </row>
    <row r="77" spans="2:9">
      <c r="B77" s="214" t="s">
        <v>568</v>
      </c>
      <c r="C77" s="260">
        <v>4459.28</v>
      </c>
      <c r="D77" s="260">
        <v>1114.82</v>
      </c>
      <c r="E77" s="260">
        <v>1114.82</v>
      </c>
      <c r="F77" s="260">
        <v>1114.82</v>
      </c>
      <c r="G77" s="260">
        <v>1114.82</v>
      </c>
      <c r="H77" s="265">
        <f t="shared" si="2"/>
        <v>4459.28</v>
      </c>
      <c r="I77" s="30"/>
    </row>
    <row r="78" spans="2:9">
      <c r="B78" s="214" t="s">
        <v>553</v>
      </c>
      <c r="C78" s="260">
        <v>50658.28</v>
      </c>
      <c r="D78" s="260">
        <v>12664.57</v>
      </c>
      <c r="E78" s="260">
        <v>12664.57</v>
      </c>
      <c r="F78" s="260">
        <v>12664.57</v>
      </c>
      <c r="G78" s="260">
        <v>12664.57</v>
      </c>
      <c r="H78" s="265">
        <f t="shared" si="2"/>
        <v>50658.28</v>
      </c>
      <c r="I78" s="30"/>
    </row>
    <row r="79" spans="2:9">
      <c r="B79" s="214" t="s">
        <v>554</v>
      </c>
      <c r="C79" s="260">
        <v>1853.33</v>
      </c>
      <c r="D79" s="260">
        <v>463.33</v>
      </c>
      <c r="E79" s="260">
        <v>463.33</v>
      </c>
      <c r="F79" s="260">
        <v>463.33</v>
      </c>
      <c r="G79" s="260">
        <v>463.33</v>
      </c>
      <c r="H79" s="265">
        <f t="shared" si="2"/>
        <v>1853.32</v>
      </c>
      <c r="I79" s="30"/>
    </row>
    <row r="80" spans="2:9">
      <c r="B80" s="214" t="s">
        <v>555</v>
      </c>
      <c r="C80" s="260">
        <v>1137.3699999999999</v>
      </c>
      <c r="D80" s="260">
        <v>0</v>
      </c>
      <c r="E80" s="260">
        <v>0</v>
      </c>
      <c r="F80" s="260">
        <v>0</v>
      </c>
      <c r="G80" s="260">
        <v>0</v>
      </c>
      <c r="H80" s="265">
        <f t="shared" si="2"/>
        <v>0</v>
      </c>
      <c r="I80" s="30"/>
    </row>
    <row r="81" spans="2:9">
      <c r="B81" s="214" t="s">
        <v>556</v>
      </c>
      <c r="C81" s="260">
        <v>49.02</v>
      </c>
      <c r="D81" s="260">
        <v>12.26</v>
      </c>
      <c r="E81" s="260">
        <v>12.26</v>
      </c>
      <c r="F81" s="260">
        <v>12.26</v>
      </c>
      <c r="G81" s="260">
        <v>12.26</v>
      </c>
      <c r="H81" s="265">
        <f t="shared" si="2"/>
        <v>49.04</v>
      </c>
      <c r="I81" s="30"/>
    </row>
    <row r="82" spans="2:9">
      <c r="B82" s="214" t="s">
        <v>557</v>
      </c>
      <c r="C82" s="260">
        <v>841525.08</v>
      </c>
      <c r="D82" s="260">
        <v>210381.27</v>
      </c>
      <c r="E82" s="260">
        <v>210381.27</v>
      </c>
      <c r="F82" s="260">
        <v>210381.27</v>
      </c>
      <c r="G82" s="260">
        <v>210381.27</v>
      </c>
      <c r="H82" s="265">
        <f t="shared" si="2"/>
        <v>841525.08</v>
      </c>
      <c r="I82" s="30"/>
    </row>
    <row r="83" spans="2:9">
      <c r="B83" s="214" t="s">
        <v>352</v>
      </c>
      <c r="C83" s="260">
        <v>118.23</v>
      </c>
      <c r="D83" s="260">
        <v>118.24</v>
      </c>
      <c r="E83" s="260">
        <v>0</v>
      </c>
      <c r="F83" s="260">
        <v>0</v>
      </c>
      <c r="G83" s="260">
        <v>0</v>
      </c>
      <c r="H83" s="265">
        <f t="shared" si="2"/>
        <v>118.24</v>
      </c>
      <c r="I83" s="30"/>
    </row>
    <row r="84" spans="2:9">
      <c r="B84" s="214" t="s">
        <v>353</v>
      </c>
      <c r="C84" s="260">
        <v>11.95</v>
      </c>
      <c r="D84" s="260">
        <v>2.99</v>
      </c>
      <c r="E84" s="260">
        <v>2.99</v>
      </c>
      <c r="F84" s="260">
        <v>2.99</v>
      </c>
      <c r="G84" s="260">
        <v>2.99</v>
      </c>
      <c r="H84" s="265">
        <f t="shared" si="2"/>
        <v>11.96</v>
      </c>
      <c r="I84" s="30"/>
    </row>
    <row r="85" spans="2:9">
      <c r="B85" s="214" t="s">
        <v>505</v>
      </c>
      <c r="C85" s="260">
        <v>4865.46</v>
      </c>
      <c r="D85" s="260">
        <v>1216.3599999999999</v>
      </c>
      <c r="E85" s="260">
        <v>1216.3599999999999</v>
      </c>
      <c r="F85" s="260">
        <v>1216.3599999999999</v>
      </c>
      <c r="G85" s="260">
        <v>1216.3599999999999</v>
      </c>
      <c r="H85" s="265">
        <f t="shared" si="2"/>
        <v>4865.4399999999996</v>
      </c>
      <c r="I85" s="30"/>
    </row>
    <row r="86" spans="2:9">
      <c r="B86" s="214" t="s">
        <v>560</v>
      </c>
      <c r="C86" s="260">
        <v>2517.38</v>
      </c>
      <c r="D86" s="260">
        <v>629.35</v>
      </c>
      <c r="E86" s="260">
        <v>629.35</v>
      </c>
      <c r="F86" s="260">
        <v>629.35</v>
      </c>
      <c r="G86" s="260">
        <v>629.35</v>
      </c>
      <c r="H86" s="265">
        <f t="shared" si="2"/>
        <v>2517.4</v>
      </c>
      <c r="I86" s="30"/>
    </row>
    <row r="87" spans="2:9">
      <c r="B87" s="214" t="s">
        <v>356</v>
      </c>
      <c r="C87" s="260">
        <v>678.06</v>
      </c>
      <c r="D87" s="260">
        <v>169.51</v>
      </c>
      <c r="E87" s="260">
        <v>169.51</v>
      </c>
      <c r="F87" s="260">
        <v>169.51</v>
      </c>
      <c r="G87" s="260">
        <v>169.51</v>
      </c>
      <c r="H87" s="265">
        <f t="shared" si="2"/>
        <v>678.04</v>
      </c>
      <c r="I87" s="30"/>
    </row>
    <row r="88" spans="2:9">
      <c r="B88" s="214" t="s">
        <v>561</v>
      </c>
      <c r="C88" s="260">
        <v>103733.03</v>
      </c>
      <c r="D88" s="260">
        <v>25933.26</v>
      </c>
      <c r="E88" s="260">
        <v>25933.26</v>
      </c>
      <c r="F88" s="260">
        <v>25933.26</v>
      </c>
      <c r="G88" s="260">
        <v>25933.26</v>
      </c>
      <c r="H88" s="265">
        <f t="shared" si="2"/>
        <v>103733.04</v>
      </c>
      <c r="I88" s="30"/>
    </row>
    <row r="89" spans="2:9">
      <c r="B89" s="214" t="s">
        <v>562</v>
      </c>
      <c r="C89" s="260">
        <v>1081.76</v>
      </c>
      <c r="D89" s="260">
        <v>270.44</v>
      </c>
      <c r="E89" s="260">
        <v>0</v>
      </c>
      <c r="F89" s="260">
        <v>0</v>
      </c>
      <c r="G89" s="260">
        <v>0</v>
      </c>
      <c r="H89" s="265">
        <f t="shared" si="2"/>
        <v>270.44</v>
      </c>
      <c r="I89" s="30"/>
    </row>
    <row r="90" spans="2:9">
      <c r="B90" s="214" t="s">
        <v>565</v>
      </c>
      <c r="C90" s="260">
        <v>7</v>
      </c>
      <c r="D90" s="260">
        <v>0</v>
      </c>
      <c r="E90" s="260">
        <v>0</v>
      </c>
      <c r="F90" s="260">
        <v>0</v>
      </c>
      <c r="G90" s="260">
        <v>0</v>
      </c>
      <c r="H90" s="265">
        <f t="shared" si="2"/>
        <v>0</v>
      </c>
      <c r="I90" s="30"/>
    </row>
    <row r="91" spans="2:9">
      <c r="B91" s="214" t="s">
        <v>566</v>
      </c>
      <c r="C91" s="260">
        <v>29400.79</v>
      </c>
      <c r="D91" s="260">
        <v>7350.2</v>
      </c>
      <c r="E91" s="260">
        <v>7350.2</v>
      </c>
      <c r="F91" s="260">
        <v>7350.2</v>
      </c>
      <c r="G91" s="260">
        <v>7350.2</v>
      </c>
      <c r="H91" s="265">
        <f t="shared" si="2"/>
        <v>29400.799999999999</v>
      </c>
      <c r="I91" s="30"/>
    </row>
    <row r="92" spans="2:9">
      <c r="B92" s="214" t="s">
        <v>567</v>
      </c>
      <c r="C92" s="260">
        <v>25.13</v>
      </c>
      <c r="D92" s="260">
        <v>25.13</v>
      </c>
      <c r="E92" s="260">
        <v>0</v>
      </c>
      <c r="F92" s="260">
        <v>0</v>
      </c>
      <c r="G92" s="260">
        <v>0</v>
      </c>
      <c r="H92" s="265">
        <f t="shared" si="2"/>
        <v>25.13</v>
      </c>
      <c r="I92" s="30"/>
    </row>
    <row r="93" spans="2:9">
      <c r="B93" s="214" t="s">
        <v>366</v>
      </c>
      <c r="C93" s="260">
        <v>20.6</v>
      </c>
      <c r="D93" s="260">
        <v>32.6</v>
      </c>
      <c r="E93" s="260">
        <v>0</v>
      </c>
      <c r="F93" s="260">
        <v>0</v>
      </c>
      <c r="G93" s="260">
        <v>0</v>
      </c>
      <c r="H93" s="265">
        <f t="shared" si="2"/>
        <v>32.6</v>
      </c>
      <c r="I93" s="30"/>
    </row>
    <row r="94" spans="2:9">
      <c r="B94" s="214" t="s">
        <v>570</v>
      </c>
      <c r="C94" s="260">
        <v>173.02</v>
      </c>
      <c r="D94" s="260">
        <v>173.02</v>
      </c>
      <c r="E94" s="260">
        <v>0</v>
      </c>
      <c r="F94" s="260">
        <v>0</v>
      </c>
      <c r="G94" s="260">
        <v>0</v>
      </c>
      <c r="H94" s="265">
        <f t="shared" si="2"/>
        <v>173.02</v>
      </c>
      <c r="I94" s="30"/>
    </row>
    <row r="95" spans="2:9">
      <c r="B95" s="213" t="s">
        <v>403</v>
      </c>
      <c r="C95" s="261">
        <f t="shared" ref="C95:H95" si="3">SUM(C10:C94)</f>
        <v>4418118.8499999987</v>
      </c>
      <c r="D95" s="261">
        <f t="shared" si="3"/>
        <v>1104436.5899999999</v>
      </c>
      <c r="E95" s="261">
        <f t="shared" si="3"/>
        <v>1106184.94</v>
      </c>
      <c r="F95" s="261">
        <f t="shared" si="3"/>
        <v>1098120.03</v>
      </c>
      <c r="G95" s="261">
        <f t="shared" si="3"/>
        <v>1101784.05</v>
      </c>
      <c r="H95" s="261">
        <f t="shared" si="3"/>
        <v>4410525.6099999994</v>
      </c>
      <c r="I95" s="30"/>
    </row>
    <row r="96" spans="2:9">
      <c r="C96"/>
      <c r="D96"/>
      <c r="E96"/>
      <c r="F96"/>
      <c r="G96"/>
      <c r="H96"/>
      <c r="I96" s="30"/>
    </row>
    <row r="97" spans="2:8" ht="35.5" customHeight="1">
      <c r="B97" s="293" t="s">
        <v>692</v>
      </c>
      <c r="C97" s="291"/>
      <c r="D97" s="291"/>
      <c r="E97" s="291"/>
      <c r="F97" s="291"/>
      <c r="G97" s="291"/>
      <c r="H97" s="291"/>
    </row>
    <row r="98" spans="2:8">
      <c r="B98" s="270"/>
      <c r="C98" s="270"/>
      <c r="D98" s="270"/>
      <c r="E98" s="270"/>
      <c r="F98" s="270"/>
      <c r="G98" s="270"/>
      <c r="H98" s="270"/>
    </row>
    <row r="100" spans="2:8">
      <c r="B100" s="28" t="s">
        <v>110</v>
      </c>
    </row>
  </sheetData>
  <mergeCells count="1">
    <mergeCell ref="B97:H97"/>
  </mergeCells>
  <phoneticPr fontId="34" type="noConversion"/>
  <hyperlinks>
    <hyperlink ref="B100" location="Introduction!A1" display="Return to information tab" xr:uid="{4B0BBF9E-7074-4AB5-A982-EC5090E2091B}"/>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H10:H94" formulaRange="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64C9D-E4E6-4928-B015-5EF164FA489A}">
  <sheetPr>
    <tabColor rgb="FF9E712A"/>
    <pageSetUpPr autoPageBreaks="0"/>
  </sheetPr>
  <dimension ref="B5:I124"/>
  <sheetViews>
    <sheetView showGridLines="0" workbookViewId="0">
      <selection activeCell="B124" sqref="B124"/>
    </sheetView>
  </sheetViews>
  <sheetFormatPr defaultRowHeight="14.5"/>
  <cols>
    <col min="1" max="1" width="2.453125" style="3" customWidth="1"/>
    <col min="2" max="2" width="55.54296875" style="3" customWidth="1"/>
    <col min="3" max="3" width="24.7265625" style="3" customWidth="1"/>
    <col min="4" max="7" width="30.54296875" style="3" bestFit="1"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572</v>
      </c>
    </row>
    <row r="9" spans="2:9" ht="27">
      <c r="B9" s="57" t="s">
        <v>373</v>
      </c>
      <c r="C9" s="52" t="s">
        <v>482</v>
      </c>
      <c r="D9" s="52" t="s">
        <v>617</v>
      </c>
      <c r="E9" s="52" t="s">
        <v>618</v>
      </c>
      <c r="F9" s="52" t="s">
        <v>619</v>
      </c>
      <c r="G9" s="52" t="s">
        <v>620</v>
      </c>
      <c r="H9" s="52" t="s">
        <v>621</v>
      </c>
      <c r="I9" s="31"/>
    </row>
    <row r="10" spans="2:9">
      <c r="B10" s="214" t="s">
        <v>247</v>
      </c>
      <c r="C10" s="260">
        <v>39139.332010042381</v>
      </c>
      <c r="D10" s="260">
        <v>9784.83</v>
      </c>
      <c r="E10" s="260">
        <v>9784.83</v>
      </c>
      <c r="F10" s="260">
        <v>9784.83</v>
      </c>
      <c r="G10" s="260">
        <v>9784.83</v>
      </c>
      <c r="H10" s="265">
        <f t="shared" ref="H10:H41" si="0">SUM(D10:G10)</f>
        <v>39139.32</v>
      </c>
      <c r="I10" s="30"/>
    </row>
    <row r="11" spans="2:9">
      <c r="B11" s="214" t="s">
        <v>248</v>
      </c>
      <c r="C11" s="260">
        <v>11054.430808962847</v>
      </c>
      <c r="D11" s="260">
        <v>2763.61</v>
      </c>
      <c r="E11" s="260">
        <v>2763.61</v>
      </c>
      <c r="F11" s="260">
        <v>2763.61</v>
      </c>
      <c r="G11" s="260">
        <v>2763.61</v>
      </c>
      <c r="H11" s="265">
        <f t="shared" si="0"/>
        <v>11054.44</v>
      </c>
      <c r="I11" s="30"/>
    </row>
    <row r="12" spans="2:9">
      <c r="B12" s="214" t="s">
        <v>573</v>
      </c>
      <c r="C12" s="260">
        <v>8226.3725758747114</v>
      </c>
      <c r="D12" s="260">
        <v>8226.3700000000008</v>
      </c>
      <c r="E12" s="260">
        <v>0</v>
      </c>
      <c r="F12" s="260">
        <v>0</v>
      </c>
      <c r="G12" s="260">
        <v>0</v>
      </c>
      <c r="H12" s="265">
        <f t="shared" si="0"/>
        <v>8226.3700000000008</v>
      </c>
      <c r="I12" s="30"/>
    </row>
    <row r="13" spans="2:9">
      <c r="B13" s="214" t="s">
        <v>485</v>
      </c>
      <c r="C13" s="260">
        <v>350013.74975911854</v>
      </c>
      <c r="D13" s="260">
        <v>87503.44</v>
      </c>
      <c r="E13" s="260">
        <v>87503.44</v>
      </c>
      <c r="F13" s="260">
        <v>87503.44</v>
      </c>
      <c r="G13" s="260">
        <v>87503.44</v>
      </c>
      <c r="H13" s="265">
        <f t="shared" si="0"/>
        <v>350013.76</v>
      </c>
      <c r="I13" s="30"/>
    </row>
    <row r="14" spans="2:9">
      <c r="B14" s="214" t="s">
        <v>486</v>
      </c>
      <c r="C14" s="260">
        <v>9124.7974456393931</v>
      </c>
      <c r="D14" s="260">
        <v>9124.7999999999993</v>
      </c>
      <c r="E14" s="260">
        <v>0</v>
      </c>
      <c r="F14" s="260">
        <v>0</v>
      </c>
      <c r="G14" s="260">
        <v>0</v>
      </c>
      <c r="H14" s="265">
        <f t="shared" si="0"/>
        <v>9124.7999999999993</v>
      </c>
      <c r="I14" s="30"/>
    </row>
    <row r="15" spans="2:9">
      <c r="B15" s="214" t="s">
        <v>487</v>
      </c>
      <c r="C15" s="260">
        <v>260844.49905065901</v>
      </c>
      <c r="D15" s="260">
        <v>65211.12</v>
      </c>
      <c r="E15" s="260">
        <v>65211.12</v>
      </c>
      <c r="F15" s="260">
        <v>65211.12</v>
      </c>
      <c r="G15" s="260">
        <v>65211.12</v>
      </c>
      <c r="H15" s="265">
        <f t="shared" si="0"/>
        <v>260844.48</v>
      </c>
      <c r="I15" s="30"/>
    </row>
    <row r="16" spans="2:9">
      <c r="B16" s="214" t="s">
        <v>488</v>
      </c>
      <c r="C16" s="260">
        <v>154789.20926017454</v>
      </c>
      <c r="D16" s="260">
        <v>38697.300000000003</v>
      </c>
      <c r="E16" s="260">
        <v>38697.300000000003</v>
      </c>
      <c r="F16" s="260">
        <v>38697.300000000003</v>
      </c>
      <c r="G16" s="260">
        <v>38697.300000000003</v>
      </c>
      <c r="H16" s="265">
        <f t="shared" si="0"/>
        <v>154789.20000000001</v>
      </c>
      <c r="I16" s="30"/>
    </row>
    <row r="17" spans="2:9">
      <c r="B17" s="214" t="s">
        <v>490</v>
      </c>
      <c r="C17" s="260">
        <v>32351.836948146887</v>
      </c>
      <c r="D17" s="260">
        <v>0</v>
      </c>
      <c r="E17" s="260">
        <v>0</v>
      </c>
      <c r="F17" s="260">
        <v>0</v>
      </c>
      <c r="G17" s="260">
        <v>0</v>
      </c>
      <c r="H17" s="265">
        <f t="shared" si="0"/>
        <v>0</v>
      </c>
      <c r="I17" s="30"/>
    </row>
    <row r="18" spans="2:9">
      <c r="B18" s="214" t="s">
        <v>491</v>
      </c>
      <c r="C18" s="260">
        <v>104538.76103452039</v>
      </c>
      <c r="D18" s="260">
        <v>26134.69</v>
      </c>
      <c r="E18" s="260">
        <v>26134.69</v>
      </c>
      <c r="F18" s="260">
        <v>26134.69</v>
      </c>
      <c r="G18" s="260">
        <v>26134.689999999995</v>
      </c>
      <c r="H18" s="265">
        <f t="shared" si="0"/>
        <v>104538.75999999998</v>
      </c>
      <c r="I18" s="30"/>
    </row>
    <row r="19" spans="2:9">
      <c r="B19" s="214" t="s">
        <v>492</v>
      </c>
      <c r="C19" s="260">
        <v>9371472.1460526586</v>
      </c>
      <c r="D19" s="260">
        <v>2342868.04</v>
      </c>
      <c r="E19" s="260">
        <v>2342868.04</v>
      </c>
      <c r="F19" s="260">
        <v>2342868.04</v>
      </c>
      <c r="G19" s="260">
        <v>2342868.04</v>
      </c>
      <c r="H19" s="265">
        <f t="shared" si="0"/>
        <v>9371472.1600000001</v>
      </c>
      <c r="I19" s="30"/>
    </row>
    <row r="20" spans="2:9">
      <c r="B20" s="214" t="s">
        <v>493</v>
      </c>
      <c r="C20" s="260">
        <v>165837.4279697786</v>
      </c>
      <c r="D20" s="260">
        <v>41459.360000000001</v>
      </c>
      <c r="E20" s="260">
        <v>41459.360000000001</v>
      </c>
      <c r="F20" s="260">
        <v>41459.360000000001</v>
      </c>
      <c r="G20" s="260">
        <v>41459.360000000001</v>
      </c>
      <c r="H20" s="265">
        <f t="shared" si="0"/>
        <v>165837.44</v>
      </c>
      <c r="I20" s="30"/>
    </row>
    <row r="21" spans="2:9">
      <c r="B21" s="214" t="s">
        <v>494</v>
      </c>
      <c r="C21" s="260">
        <v>23929.783242470359</v>
      </c>
      <c r="D21" s="260">
        <v>5982.45</v>
      </c>
      <c r="E21" s="260">
        <v>5982.45</v>
      </c>
      <c r="F21" s="260">
        <v>11964.9</v>
      </c>
      <c r="G21" s="260">
        <v>0</v>
      </c>
      <c r="H21" s="265">
        <f t="shared" si="0"/>
        <v>23929.8</v>
      </c>
      <c r="I21" s="30"/>
    </row>
    <row r="22" spans="2:9">
      <c r="B22" s="214" t="s">
        <v>574</v>
      </c>
      <c r="C22" s="260">
        <v>214270.0606205675</v>
      </c>
      <c r="D22" s="260">
        <v>53567.519999999997</v>
      </c>
      <c r="E22" s="260">
        <v>53567.519999999997</v>
      </c>
      <c r="F22" s="260">
        <v>53567.519999999997</v>
      </c>
      <c r="G22" s="260">
        <v>53567.519999999997</v>
      </c>
      <c r="H22" s="265">
        <f t="shared" si="0"/>
        <v>214270.07999999999</v>
      </c>
      <c r="I22" s="30"/>
    </row>
    <row r="23" spans="2:9">
      <c r="B23" s="214" t="s">
        <v>258</v>
      </c>
      <c r="C23" s="260">
        <v>1017190.8913556662</v>
      </c>
      <c r="D23" s="260">
        <v>254297.72</v>
      </c>
      <c r="E23" s="260">
        <v>254297.72</v>
      </c>
      <c r="F23" s="260">
        <v>254297.72</v>
      </c>
      <c r="G23" s="260">
        <v>254297.72</v>
      </c>
      <c r="H23" s="265">
        <f t="shared" si="0"/>
        <v>1017190.88</v>
      </c>
      <c r="I23" s="30"/>
    </row>
    <row r="24" spans="2:9">
      <c r="B24" s="214" t="s">
        <v>496</v>
      </c>
      <c r="C24" s="260">
        <v>75182.709002148898</v>
      </c>
      <c r="D24" s="260">
        <v>18795.68</v>
      </c>
      <c r="E24" s="260">
        <v>18795.68</v>
      </c>
      <c r="F24" s="260">
        <v>18795.68</v>
      </c>
      <c r="G24" s="260">
        <v>18795.68</v>
      </c>
      <c r="H24" s="265">
        <f t="shared" si="0"/>
        <v>75182.720000000001</v>
      </c>
      <c r="I24" s="30"/>
    </row>
    <row r="25" spans="2:9">
      <c r="B25" s="214" t="s">
        <v>497</v>
      </c>
      <c r="C25" s="260">
        <v>1277.3629306507364</v>
      </c>
      <c r="D25" s="260">
        <v>319.33999999999997</v>
      </c>
      <c r="E25" s="260">
        <v>319.33999999999997</v>
      </c>
      <c r="F25" s="260">
        <v>319.33999999999997</v>
      </c>
      <c r="G25" s="260">
        <v>319.33999999999997</v>
      </c>
      <c r="H25" s="265">
        <f t="shared" si="0"/>
        <v>1277.3599999999999</v>
      </c>
      <c r="I25" s="30"/>
    </row>
    <row r="26" spans="2:9">
      <c r="B26" s="214" t="s">
        <v>498</v>
      </c>
      <c r="C26" s="260">
        <v>410747.892165147</v>
      </c>
      <c r="D26" s="260">
        <v>138958.45000000001</v>
      </c>
      <c r="E26" s="260">
        <v>138958.45000000001</v>
      </c>
      <c r="F26" s="260">
        <v>138958.45000000001</v>
      </c>
      <c r="G26" s="260">
        <v>138958.45000000001</v>
      </c>
      <c r="H26" s="265">
        <f t="shared" si="0"/>
        <v>555833.80000000005</v>
      </c>
      <c r="I26" s="30"/>
    </row>
    <row r="27" spans="2:9">
      <c r="B27" s="214" t="s">
        <v>575</v>
      </c>
      <c r="C27" s="260">
        <v>133613.71557090673</v>
      </c>
      <c r="D27" s="260">
        <v>33403.43</v>
      </c>
      <c r="E27" s="260">
        <v>33403.43</v>
      </c>
      <c r="F27" s="260">
        <v>33403.43</v>
      </c>
      <c r="G27" s="260">
        <v>33403.4</v>
      </c>
      <c r="H27" s="265">
        <f t="shared" si="0"/>
        <v>133613.69</v>
      </c>
      <c r="I27" s="30"/>
    </row>
    <row r="28" spans="2:9">
      <c r="B28" s="214" t="s">
        <v>576</v>
      </c>
      <c r="C28" s="260">
        <v>21346.326421634494</v>
      </c>
      <c r="D28" s="260">
        <v>5336.58</v>
      </c>
      <c r="E28" s="260">
        <v>5336.58</v>
      </c>
      <c r="F28" s="260">
        <v>5336.58</v>
      </c>
      <c r="G28" s="260">
        <v>5336.58</v>
      </c>
      <c r="H28" s="265">
        <f t="shared" si="0"/>
        <v>21346.32</v>
      </c>
      <c r="I28" s="30"/>
    </row>
    <row r="29" spans="2:9">
      <c r="B29" s="214" t="s">
        <v>266</v>
      </c>
      <c r="C29" s="260">
        <v>14065.745973135219</v>
      </c>
      <c r="D29" s="260">
        <v>3516.44</v>
      </c>
      <c r="E29" s="260">
        <v>3516.44</v>
      </c>
      <c r="F29" s="260">
        <v>0</v>
      </c>
      <c r="G29" s="260">
        <v>0</v>
      </c>
      <c r="H29" s="265">
        <f t="shared" si="0"/>
        <v>7032.88</v>
      </c>
      <c r="I29" s="30"/>
    </row>
    <row r="30" spans="2:9">
      <c r="B30" s="214" t="s">
        <v>577</v>
      </c>
      <c r="C30" s="260">
        <v>1348.0255608569473</v>
      </c>
      <c r="D30" s="260">
        <v>337.01</v>
      </c>
      <c r="E30" s="260">
        <v>337.01</v>
      </c>
      <c r="F30" s="260">
        <v>398.85</v>
      </c>
      <c r="G30" s="260">
        <v>337.01</v>
      </c>
      <c r="H30" s="265">
        <f t="shared" si="0"/>
        <v>1409.8799999999999</v>
      </c>
      <c r="I30" s="30"/>
    </row>
    <row r="31" spans="2:9">
      <c r="B31" s="214" t="s">
        <v>502</v>
      </c>
      <c r="C31" s="260">
        <v>194222.06296491963</v>
      </c>
      <c r="D31" s="260">
        <v>48555.519999999997</v>
      </c>
      <c r="E31" s="260">
        <v>48555.519999999997</v>
      </c>
      <c r="F31" s="260">
        <v>48555.519999999997</v>
      </c>
      <c r="G31" s="260">
        <v>48555.519999999997</v>
      </c>
      <c r="H31" s="265">
        <f t="shared" si="0"/>
        <v>194222.07999999999</v>
      </c>
      <c r="I31" s="30"/>
    </row>
    <row r="32" spans="2:9">
      <c r="B32" s="214" t="s">
        <v>503</v>
      </c>
      <c r="C32" s="260">
        <v>175297.67878079254</v>
      </c>
      <c r="D32" s="260">
        <v>43824.42</v>
      </c>
      <c r="E32" s="260">
        <v>43824.42</v>
      </c>
      <c r="F32" s="260">
        <v>43824.42</v>
      </c>
      <c r="G32" s="260">
        <v>43824.42</v>
      </c>
      <c r="H32" s="265">
        <f t="shared" si="0"/>
        <v>175297.68</v>
      </c>
      <c r="I32" s="30"/>
    </row>
    <row r="33" spans="2:9">
      <c r="B33" s="214" t="s">
        <v>504</v>
      </c>
      <c r="C33" s="260">
        <v>5819324.6230924418</v>
      </c>
      <c r="D33" s="260">
        <v>1454831.15577311</v>
      </c>
      <c r="E33" s="260">
        <v>1454831.1557731105</v>
      </c>
      <c r="F33" s="260">
        <v>1454831.15577311</v>
      </c>
      <c r="G33" s="260">
        <v>1454831.1557731105</v>
      </c>
      <c r="H33" s="265">
        <f t="shared" si="0"/>
        <v>5819324.6230924409</v>
      </c>
      <c r="I33" s="30"/>
    </row>
    <row r="34" spans="2:9">
      <c r="B34" s="214" t="s">
        <v>272</v>
      </c>
      <c r="C34" s="260">
        <v>4180286.2791613019</v>
      </c>
      <c r="D34" s="260">
        <v>1045071.5697903255</v>
      </c>
      <c r="E34" s="260">
        <v>1045071.5697903255</v>
      </c>
      <c r="F34" s="260">
        <v>1045071.5697903255</v>
      </c>
      <c r="G34" s="260">
        <v>1045071.5697903255</v>
      </c>
      <c r="H34" s="265">
        <f t="shared" si="0"/>
        <v>4180286.2791613019</v>
      </c>
      <c r="I34" s="30"/>
    </row>
    <row r="35" spans="2:9">
      <c r="B35" s="214" t="s">
        <v>273</v>
      </c>
      <c r="C35" s="260">
        <v>10239.092768121951</v>
      </c>
      <c r="D35" s="260">
        <v>2559.77</v>
      </c>
      <c r="E35" s="260">
        <v>2559.77</v>
      </c>
      <c r="F35" s="260">
        <v>2559.77</v>
      </c>
      <c r="G35" s="260">
        <v>2559.77</v>
      </c>
      <c r="H35" s="265">
        <f t="shared" si="0"/>
        <v>10239.08</v>
      </c>
      <c r="I35" s="30"/>
    </row>
    <row r="36" spans="2:9">
      <c r="B36" s="214" t="s">
        <v>559</v>
      </c>
      <c r="C36" s="260">
        <v>91740.283330577862</v>
      </c>
      <c r="D36" s="260">
        <v>22935.07</v>
      </c>
      <c r="E36" s="260">
        <v>22935.07</v>
      </c>
      <c r="F36" s="260">
        <v>22935.07</v>
      </c>
      <c r="G36" s="260">
        <v>22935.07</v>
      </c>
      <c r="H36" s="265">
        <f t="shared" si="0"/>
        <v>91740.28</v>
      </c>
      <c r="I36" s="30"/>
    </row>
    <row r="37" spans="2:9">
      <c r="B37" s="214" t="s">
        <v>506</v>
      </c>
      <c r="C37" s="260">
        <v>14042328.688089849</v>
      </c>
      <c r="D37" s="260">
        <v>3510582.17</v>
      </c>
      <c r="E37" s="260">
        <v>3510582.17</v>
      </c>
      <c r="F37" s="260">
        <v>3510582.17</v>
      </c>
      <c r="G37" s="260">
        <v>3510582.17</v>
      </c>
      <c r="H37" s="265">
        <f t="shared" si="0"/>
        <v>14042328.68</v>
      </c>
      <c r="I37" s="30"/>
    </row>
    <row r="38" spans="2:9">
      <c r="B38" s="214" t="s">
        <v>578</v>
      </c>
      <c r="C38" s="260">
        <v>14.753735977120968</v>
      </c>
      <c r="D38" s="260">
        <v>3.69</v>
      </c>
      <c r="E38" s="260">
        <v>3.69</v>
      </c>
      <c r="F38" s="260">
        <v>3.69</v>
      </c>
      <c r="G38" s="260">
        <v>3.69</v>
      </c>
      <c r="H38" s="265">
        <f t="shared" si="0"/>
        <v>14.76</v>
      </c>
      <c r="I38" s="30"/>
    </row>
    <row r="39" spans="2:9">
      <c r="B39" s="214" t="s">
        <v>579</v>
      </c>
      <c r="C39" s="260">
        <v>4557.3513920906817</v>
      </c>
      <c r="D39" s="260">
        <v>0</v>
      </c>
      <c r="E39" s="260">
        <v>0</v>
      </c>
      <c r="F39" s="260">
        <v>0</v>
      </c>
      <c r="G39" s="260">
        <v>0</v>
      </c>
      <c r="H39" s="265">
        <f t="shared" si="0"/>
        <v>0</v>
      </c>
      <c r="I39" s="30"/>
    </row>
    <row r="40" spans="2:9">
      <c r="B40" s="214" t="s">
        <v>533</v>
      </c>
      <c r="C40" s="260">
        <v>709229.94820586138</v>
      </c>
      <c r="D40" s="260">
        <v>177307.49</v>
      </c>
      <c r="E40" s="260">
        <v>177307.49</v>
      </c>
      <c r="F40" s="260">
        <v>177307.49</v>
      </c>
      <c r="G40" s="260">
        <v>177307.49</v>
      </c>
      <c r="H40" s="265">
        <f t="shared" si="0"/>
        <v>709229.96</v>
      </c>
      <c r="I40" s="30"/>
    </row>
    <row r="41" spans="2:9">
      <c r="B41" s="214" t="s">
        <v>580</v>
      </c>
      <c r="C41" s="260">
        <v>2680.5208733169252</v>
      </c>
      <c r="D41" s="260">
        <v>2680.52</v>
      </c>
      <c r="E41" s="260">
        <v>0</v>
      </c>
      <c r="F41" s="260">
        <v>0</v>
      </c>
      <c r="G41" s="260">
        <v>0</v>
      </c>
      <c r="H41" s="265">
        <f t="shared" si="0"/>
        <v>2680.52</v>
      </c>
      <c r="I41" s="30"/>
    </row>
    <row r="42" spans="2:9">
      <c r="B42" s="214" t="s">
        <v>581</v>
      </c>
      <c r="C42" s="260">
        <v>154081.02993327274</v>
      </c>
      <c r="D42" s="260">
        <v>38520.26</v>
      </c>
      <c r="E42" s="260">
        <v>38520.26</v>
      </c>
      <c r="F42" s="260">
        <v>38520.26</v>
      </c>
      <c r="G42" s="260">
        <v>38520.26</v>
      </c>
      <c r="H42" s="265">
        <f t="shared" ref="H42:H73" si="1">SUM(D42:G42)</f>
        <v>154081.04</v>
      </c>
      <c r="I42" s="30"/>
    </row>
    <row r="43" spans="2:9">
      <c r="B43" s="214" t="s">
        <v>508</v>
      </c>
      <c r="C43" s="260">
        <v>2959573.0355881914</v>
      </c>
      <c r="D43" s="260">
        <v>739893.26</v>
      </c>
      <c r="E43" s="260">
        <v>739893.26</v>
      </c>
      <c r="F43" s="260">
        <v>739893.26</v>
      </c>
      <c r="G43" s="260">
        <v>739893.26</v>
      </c>
      <c r="H43" s="265">
        <f t="shared" si="1"/>
        <v>2959573.04</v>
      </c>
      <c r="I43" s="30"/>
    </row>
    <row r="44" spans="2:9">
      <c r="B44" s="214" t="s">
        <v>582</v>
      </c>
      <c r="C44" s="260">
        <v>45490.427091983031</v>
      </c>
      <c r="D44" s="260">
        <v>11372.61</v>
      </c>
      <c r="E44" s="260">
        <v>34117.83</v>
      </c>
      <c r="F44" s="260">
        <v>0</v>
      </c>
      <c r="G44" s="260">
        <v>0</v>
      </c>
      <c r="H44" s="265">
        <f t="shared" si="1"/>
        <v>45490.44</v>
      </c>
      <c r="I44" s="30"/>
    </row>
    <row r="45" spans="2:9">
      <c r="B45" s="214" t="s">
        <v>509</v>
      </c>
      <c r="C45" s="260">
        <v>10083.013771732407</v>
      </c>
      <c r="D45" s="260">
        <v>2520.75</v>
      </c>
      <c r="E45" s="260">
        <v>2520.75</v>
      </c>
      <c r="F45" s="260">
        <v>2520.75</v>
      </c>
      <c r="G45" s="260">
        <v>2520.75</v>
      </c>
      <c r="H45" s="265">
        <f t="shared" si="1"/>
        <v>10083</v>
      </c>
      <c r="I45" s="30"/>
    </row>
    <row r="46" spans="2:9">
      <c r="B46" s="214" t="s">
        <v>583</v>
      </c>
      <c r="C46" s="260">
        <v>41617.959654198698</v>
      </c>
      <c r="D46" s="260">
        <v>10404.49</v>
      </c>
      <c r="E46" s="260">
        <v>31213.47</v>
      </c>
      <c r="F46" s="260">
        <v>0</v>
      </c>
      <c r="G46" s="260">
        <v>0</v>
      </c>
      <c r="H46" s="265">
        <f t="shared" si="1"/>
        <v>41617.96</v>
      </c>
      <c r="I46" s="30"/>
    </row>
    <row r="47" spans="2:9">
      <c r="B47" s="214" t="s">
        <v>512</v>
      </c>
      <c r="C47" s="260">
        <v>41046.446513190225</v>
      </c>
      <c r="D47" s="260">
        <v>41046.44</v>
      </c>
      <c r="E47" s="260">
        <v>0</v>
      </c>
      <c r="F47" s="260">
        <v>0</v>
      </c>
      <c r="G47" s="260">
        <v>0</v>
      </c>
      <c r="H47" s="265">
        <f t="shared" si="1"/>
        <v>41046.44</v>
      </c>
      <c r="I47" s="30"/>
    </row>
    <row r="48" spans="2:9">
      <c r="B48" s="214" t="s">
        <v>584</v>
      </c>
      <c r="C48" s="260">
        <v>417.76368187847788</v>
      </c>
      <c r="D48" s="260">
        <v>104.44</v>
      </c>
      <c r="E48" s="260">
        <v>104.44</v>
      </c>
      <c r="F48" s="260">
        <v>104.44</v>
      </c>
      <c r="G48" s="260">
        <v>104.44</v>
      </c>
      <c r="H48" s="265">
        <f t="shared" si="1"/>
        <v>417.76</v>
      </c>
      <c r="I48" s="30"/>
    </row>
    <row r="49" spans="2:9">
      <c r="B49" s="214" t="s">
        <v>515</v>
      </c>
      <c r="C49" s="260">
        <v>145085.91006174803</v>
      </c>
      <c r="D49" s="260">
        <v>138958.45000000001</v>
      </c>
      <c r="E49" s="260">
        <v>0</v>
      </c>
      <c r="F49" s="260">
        <v>0</v>
      </c>
      <c r="G49" s="260">
        <v>0</v>
      </c>
      <c r="H49" s="265">
        <f t="shared" si="1"/>
        <v>138958.45000000001</v>
      </c>
      <c r="I49" s="30"/>
    </row>
    <row r="50" spans="2:9">
      <c r="B50" s="214" t="s">
        <v>585</v>
      </c>
      <c r="C50" s="260">
        <v>127466.06674296637</v>
      </c>
      <c r="D50" s="260">
        <v>31866.52</v>
      </c>
      <c r="E50" s="260">
        <v>31866.52</v>
      </c>
      <c r="F50" s="260">
        <v>31866.52</v>
      </c>
      <c r="G50" s="260">
        <v>31866.52</v>
      </c>
      <c r="H50" s="265">
        <f t="shared" si="1"/>
        <v>127466.08</v>
      </c>
      <c r="I50" s="30"/>
    </row>
    <row r="51" spans="2:9">
      <c r="B51" s="214" t="s">
        <v>586</v>
      </c>
      <c r="C51" s="260">
        <v>7362.8907650032106</v>
      </c>
      <c r="D51" s="260">
        <v>7362.89</v>
      </c>
      <c r="E51" s="260">
        <v>0</v>
      </c>
      <c r="F51" s="260">
        <v>0</v>
      </c>
      <c r="G51" s="260">
        <v>0</v>
      </c>
      <c r="H51" s="265">
        <f t="shared" si="1"/>
        <v>7362.89</v>
      </c>
      <c r="I51" s="30"/>
    </row>
    <row r="52" spans="2:9">
      <c r="B52" s="214" t="s">
        <v>516</v>
      </c>
      <c r="C52" s="260">
        <v>207720.17835914565</v>
      </c>
      <c r="D52" s="260">
        <v>51930.04</v>
      </c>
      <c r="E52" s="260">
        <v>51930.04</v>
      </c>
      <c r="F52" s="260">
        <v>51930.04</v>
      </c>
      <c r="G52" s="260">
        <v>51930.04</v>
      </c>
      <c r="H52" s="265">
        <f t="shared" si="1"/>
        <v>207720.16</v>
      </c>
      <c r="I52" s="30"/>
    </row>
    <row r="53" spans="2:9">
      <c r="B53" s="214" t="s">
        <v>518</v>
      </c>
      <c r="C53" s="260">
        <v>172323.63621277289</v>
      </c>
      <c r="D53" s="260">
        <v>43080.91</v>
      </c>
      <c r="E53" s="260">
        <v>43080.91</v>
      </c>
      <c r="F53" s="260">
        <v>43080.91</v>
      </c>
      <c r="G53" s="260">
        <v>43080.91</v>
      </c>
      <c r="H53" s="265">
        <f t="shared" si="1"/>
        <v>172323.64</v>
      </c>
      <c r="I53" s="30"/>
    </row>
    <row r="54" spans="2:9">
      <c r="B54" s="214" t="s">
        <v>519</v>
      </c>
      <c r="C54" s="260">
        <v>1065.3750400321035</v>
      </c>
      <c r="D54" s="260">
        <v>1065.3800000000001</v>
      </c>
      <c r="E54" s="260">
        <v>0</v>
      </c>
      <c r="F54" s="260">
        <v>0</v>
      </c>
      <c r="G54" s="260">
        <v>0</v>
      </c>
      <c r="H54" s="265">
        <f t="shared" si="1"/>
        <v>1065.3800000000001</v>
      </c>
      <c r="I54" s="30"/>
    </row>
    <row r="55" spans="2:9">
      <c r="B55" s="214" t="s">
        <v>301</v>
      </c>
      <c r="C55" s="260">
        <v>37024.112178375137</v>
      </c>
      <c r="D55" s="260">
        <v>9256.0300000000007</v>
      </c>
      <c r="E55" s="260">
        <v>9256.0300000000007</v>
      </c>
      <c r="F55" s="260">
        <v>9256.0300000000007</v>
      </c>
      <c r="G55" s="260">
        <v>9256.0300000000007</v>
      </c>
      <c r="H55" s="265">
        <f t="shared" si="1"/>
        <v>37024.120000000003</v>
      </c>
      <c r="I55" s="30"/>
    </row>
    <row r="56" spans="2:9">
      <c r="B56" s="214" t="s">
        <v>520</v>
      </c>
      <c r="C56" s="260">
        <v>236895.30299769243</v>
      </c>
      <c r="D56" s="260">
        <v>59223.825749423107</v>
      </c>
      <c r="E56" s="260">
        <v>59223.83</v>
      </c>
      <c r="F56" s="260">
        <v>0</v>
      </c>
      <c r="G56" s="260">
        <v>0</v>
      </c>
      <c r="H56" s="265">
        <f t="shared" si="1"/>
        <v>118447.65574942311</v>
      </c>
      <c r="I56" s="30"/>
    </row>
    <row r="57" spans="2:9">
      <c r="B57" s="214" t="s">
        <v>587</v>
      </c>
      <c r="C57" s="260">
        <v>139.77223557272495</v>
      </c>
      <c r="D57" s="260">
        <v>34.94</v>
      </c>
      <c r="E57" s="260">
        <v>34.94</v>
      </c>
      <c r="F57" s="260">
        <v>34.94</v>
      </c>
      <c r="G57" s="260">
        <v>0</v>
      </c>
      <c r="H57" s="265">
        <f t="shared" si="1"/>
        <v>104.82</v>
      </c>
      <c r="I57" s="30"/>
    </row>
    <row r="58" spans="2:9">
      <c r="B58" s="214" t="s">
        <v>522</v>
      </c>
      <c r="C58" s="260">
        <v>3891905.0966779767</v>
      </c>
      <c r="D58" s="260">
        <v>972976.27</v>
      </c>
      <c r="E58" s="260">
        <v>972976.27</v>
      </c>
      <c r="F58" s="260">
        <v>972976.27</v>
      </c>
      <c r="G58" s="260">
        <v>972976.27</v>
      </c>
      <c r="H58" s="265">
        <f t="shared" si="1"/>
        <v>3891905.08</v>
      </c>
      <c r="I58" s="30"/>
    </row>
    <row r="59" spans="2:9">
      <c r="B59" s="214" t="s">
        <v>306</v>
      </c>
      <c r="C59" s="260">
        <v>1.5530248396969439</v>
      </c>
      <c r="D59" s="260">
        <v>1.55</v>
      </c>
      <c r="E59" s="260">
        <v>0</v>
      </c>
      <c r="F59" s="260">
        <v>0</v>
      </c>
      <c r="G59" s="260">
        <v>0</v>
      </c>
      <c r="H59" s="265">
        <f t="shared" si="1"/>
        <v>1.55</v>
      </c>
      <c r="I59" s="30"/>
    </row>
    <row r="60" spans="2:9">
      <c r="B60" s="214" t="s">
        <v>524</v>
      </c>
      <c r="C60" s="260">
        <v>720045.98970193067</v>
      </c>
      <c r="D60" s="260">
        <v>180011.5</v>
      </c>
      <c r="E60" s="260">
        <v>180011.5</v>
      </c>
      <c r="F60" s="260">
        <v>180011.5</v>
      </c>
      <c r="G60" s="260">
        <v>180011.5</v>
      </c>
      <c r="H60" s="265">
        <f t="shared" si="1"/>
        <v>720046</v>
      </c>
      <c r="I60" s="30"/>
    </row>
    <row r="61" spans="2:9">
      <c r="B61" s="214" t="s">
        <v>525</v>
      </c>
      <c r="C61" s="260">
        <v>198541.80155653672</v>
      </c>
      <c r="D61" s="260">
        <v>198541.8</v>
      </c>
      <c r="E61" s="260">
        <v>0</v>
      </c>
      <c r="F61" s="260">
        <v>0</v>
      </c>
      <c r="G61" s="260">
        <v>0</v>
      </c>
      <c r="H61" s="265">
        <f t="shared" si="1"/>
        <v>198541.8</v>
      </c>
      <c r="I61" s="30"/>
    </row>
    <row r="62" spans="2:9">
      <c r="B62" s="214" t="s">
        <v>545</v>
      </c>
      <c r="C62" s="260">
        <v>28357.457060446348</v>
      </c>
      <c r="D62" s="260">
        <v>28357.439999999999</v>
      </c>
      <c r="E62" s="260">
        <v>0</v>
      </c>
      <c r="F62" s="260">
        <v>0</v>
      </c>
      <c r="G62" s="260">
        <v>0</v>
      </c>
      <c r="H62" s="265">
        <f t="shared" si="1"/>
        <v>28357.439999999999</v>
      </c>
      <c r="I62" s="30"/>
    </row>
    <row r="63" spans="2:9">
      <c r="B63" s="214" t="s">
        <v>569</v>
      </c>
      <c r="C63" s="260">
        <v>202268.28465938952</v>
      </c>
      <c r="D63" s="260">
        <v>50567.07</v>
      </c>
      <c r="E63" s="260">
        <v>50567.07</v>
      </c>
      <c r="F63" s="260">
        <v>50567.07</v>
      </c>
      <c r="G63" s="260">
        <v>50567.07</v>
      </c>
      <c r="H63" s="265">
        <f t="shared" si="1"/>
        <v>202268.28</v>
      </c>
      <c r="I63" s="30"/>
    </row>
    <row r="64" spans="2:9">
      <c r="B64" s="214" t="s">
        <v>588</v>
      </c>
      <c r="C64" s="260">
        <v>12178.820792903434</v>
      </c>
      <c r="D64" s="260">
        <v>3044.71</v>
      </c>
      <c r="E64" s="260">
        <v>3044.71</v>
      </c>
      <c r="F64" s="260">
        <v>3044.71</v>
      </c>
      <c r="G64" s="260">
        <v>3044.71</v>
      </c>
      <c r="H64" s="265">
        <f t="shared" si="1"/>
        <v>12178.84</v>
      </c>
      <c r="I64" s="30"/>
    </row>
    <row r="65" spans="2:9">
      <c r="B65" s="214" t="s">
        <v>589</v>
      </c>
      <c r="C65" s="260">
        <v>14.753735977120968</v>
      </c>
      <c r="D65" s="260">
        <v>14.76</v>
      </c>
      <c r="E65" s="260">
        <v>3.69</v>
      </c>
      <c r="F65" s="260">
        <v>0</v>
      </c>
      <c r="G65" s="260">
        <v>0</v>
      </c>
      <c r="H65" s="265">
        <f t="shared" si="1"/>
        <v>18.45</v>
      </c>
      <c r="I65" s="30"/>
    </row>
    <row r="66" spans="2:9">
      <c r="B66" s="214" t="s">
        <v>527</v>
      </c>
      <c r="C66" s="260">
        <v>31850.986437344622</v>
      </c>
      <c r="D66" s="260">
        <v>7962.75</v>
      </c>
      <c r="E66" s="260">
        <v>7962.75</v>
      </c>
      <c r="F66" s="260">
        <v>7962.75</v>
      </c>
      <c r="G66" s="260">
        <v>7962.75</v>
      </c>
      <c r="H66" s="265">
        <f t="shared" si="1"/>
        <v>31851</v>
      </c>
      <c r="I66" s="30"/>
    </row>
    <row r="67" spans="2:9">
      <c r="B67" s="214" t="s">
        <v>528</v>
      </c>
      <c r="C67" s="260">
        <v>58563.790192551904</v>
      </c>
      <c r="D67" s="260">
        <v>58563.79</v>
      </c>
      <c r="E67" s="260">
        <v>0</v>
      </c>
      <c r="F67" s="260">
        <v>0</v>
      </c>
      <c r="G67" s="260">
        <v>0</v>
      </c>
      <c r="H67" s="265">
        <f t="shared" si="1"/>
        <v>58563.79</v>
      </c>
      <c r="I67" s="30"/>
    </row>
    <row r="68" spans="2:9">
      <c r="B68" s="214" t="s">
        <v>590</v>
      </c>
      <c r="C68" s="260">
        <v>30.283984374090405</v>
      </c>
      <c r="D68" s="260">
        <v>30.28</v>
      </c>
      <c r="E68" s="260">
        <v>0</v>
      </c>
      <c r="F68" s="260">
        <v>0</v>
      </c>
      <c r="G68" s="260">
        <v>0</v>
      </c>
      <c r="H68" s="265">
        <f t="shared" si="1"/>
        <v>30.28</v>
      </c>
      <c r="I68" s="30"/>
    </row>
    <row r="69" spans="2:9">
      <c r="B69" s="214" t="s">
        <v>591</v>
      </c>
      <c r="C69" s="260">
        <v>3861.596263906451</v>
      </c>
      <c r="D69" s="260">
        <v>965.4</v>
      </c>
      <c r="E69" s="260">
        <v>965.4</v>
      </c>
      <c r="F69" s="260">
        <v>965.4</v>
      </c>
      <c r="G69" s="260">
        <v>965.4</v>
      </c>
      <c r="H69" s="265">
        <f t="shared" si="1"/>
        <v>3861.6</v>
      </c>
      <c r="I69" s="30"/>
    </row>
    <row r="70" spans="2:9">
      <c r="B70" s="214" t="s">
        <v>319</v>
      </c>
      <c r="C70" s="260">
        <v>13453.854186294626</v>
      </c>
      <c r="D70" s="260">
        <v>3363.46</v>
      </c>
      <c r="E70" s="260">
        <v>3363.46</v>
      </c>
      <c r="F70" s="260">
        <v>3363.46</v>
      </c>
      <c r="G70" s="260">
        <v>0</v>
      </c>
      <c r="H70" s="265">
        <f t="shared" si="1"/>
        <v>10090.380000000001</v>
      </c>
      <c r="I70" s="30"/>
    </row>
    <row r="71" spans="2:9">
      <c r="B71" s="214" t="s">
        <v>532</v>
      </c>
      <c r="C71" s="260">
        <v>236905.39765915045</v>
      </c>
      <c r="D71" s="260">
        <v>59226.35</v>
      </c>
      <c r="E71" s="260">
        <v>59226.35</v>
      </c>
      <c r="F71" s="260">
        <v>59226.35</v>
      </c>
      <c r="G71" s="260">
        <v>59226.35</v>
      </c>
      <c r="H71" s="265">
        <f t="shared" si="1"/>
        <v>236905.4</v>
      </c>
      <c r="I71" s="30"/>
    </row>
    <row r="72" spans="2:9">
      <c r="B72" s="214" t="s">
        <v>535</v>
      </c>
      <c r="C72" s="260">
        <v>8621917.1313716453</v>
      </c>
      <c r="D72" s="260">
        <v>2155479.2799999998</v>
      </c>
      <c r="E72" s="260">
        <v>2155479.2799999998</v>
      </c>
      <c r="F72" s="260">
        <v>2155479.2799999998</v>
      </c>
      <c r="G72" s="260">
        <v>2155479.2799999998</v>
      </c>
      <c r="H72" s="265">
        <f t="shared" si="1"/>
        <v>8621917.1199999992</v>
      </c>
      <c r="I72" s="30"/>
    </row>
    <row r="73" spans="2:9">
      <c r="B73" s="214" t="s">
        <v>534</v>
      </c>
      <c r="C73" s="260">
        <v>2192555.0330972066</v>
      </c>
      <c r="D73" s="260">
        <v>548138.76</v>
      </c>
      <c r="E73" s="260">
        <v>548138.76</v>
      </c>
      <c r="F73" s="260">
        <v>548138.76</v>
      </c>
      <c r="G73" s="260">
        <v>548138.76</v>
      </c>
      <c r="H73" s="265">
        <f t="shared" si="1"/>
        <v>2192555.04</v>
      </c>
      <c r="I73" s="30"/>
    </row>
    <row r="74" spans="2:9">
      <c r="B74" s="214" t="s">
        <v>531</v>
      </c>
      <c r="C74" s="260">
        <v>240753.01669949963</v>
      </c>
      <c r="D74" s="260">
        <v>60188.25</v>
      </c>
      <c r="E74" s="260">
        <v>60188.25</v>
      </c>
      <c r="F74" s="260">
        <v>60188.25</v>
      </c>
      <c r="G74" s="260">
        <v>60188.25</v>
      </c>
      <c r="H74" s="265">
        <f t="shared" ref="H74:H105" si="2">SUM(D74:G74)</f>
        <v>240753</v>
      </c>
      <c r="I74" s="30"/>
    </row>
    <row r="75" spans="2:9">
      <c r="B75" s="214" t="s">
        <v>536</v>
      </c>
      <c r="C75" s="260">
        <v>497198.57289171702</v>
      </c>
      <c r="D75" s="260">
        <v>124299.64</v>
      </c>
      <c r="E75" s="260">
        <v>124299.64</v>
      </c>
      <c r="F75" s="260">
        <v>124299.64</v>
      </c>
      <c r="G75" s="260">
        <v>124299.64</v>
      </c>
      <c r="H75" s="265">
        <f t="shared" si="2"/>
        <v>497198.56</v>
      </c>
      <c r="I75" s="30"/>
    </row>
    <row r="76" spans="2:9">
      <c r="B76" s="214" t="s">
        <v>539</v>
      </c>
      <c r="C76" s="260">
        <v>734663.83600557817</v>
      </c>
      <c r="D76" s="260">
        <v>183665.96</v>
      </c>
      <c r="E76" s="260">
        <v>183665.96</v>
      </c>
      <c r="F76" s="260">
        <v>183665.96</v>
      </c>
      <c r="G76" s="260">
        <v>183665.96</v>
      </c>
      <c r="H76" s="265">
        <f t="shared" si="2"/>
        <v>734663.84</v>
      </c>
      <c r="I76" s="30"/>
    </row>
    <row r="77" spans="2:9">
      <c r="B77" s="214" t="s">
        <v>538</v>
      </c>
      <c r="C77" s="260">
        <v>778723.15070778062</v>
      </c>
      <c r="D77" s="260">
        <v>194680.79</v>
      </c>
      <c r="E77" s="260">
        <v>194680.79</v>
      </c>
      <c r="F77" s="260">
        <v>194680.79</v>
      </c>
      <c r="G77" s="260">
        <v>194680.79</v>
      </c>
      <c r="H77" s="265">
        <f t="shared" si="2"/>
        <v>778723.16</v>
      </c>
      <c r="I77" s="30"/>
    </row>
    <row r="78" spans="2:9">
      <c r="B78" s="214" t="s">
        <v>592</v>
      </c>
      <c r="C78" s="260">
        <v>5725.2260715427838</v>
      </c>
      <c r="D78" s="260">
        <v>1431.31</v>
      </c>
      <c r="E78" s="260">
        <v>1431.31</v>
      </c>
      <c r="F78" s="260">
        <v>1431.31</v>
      </c>
      <c r="G78" s="260">
        <v>1431.31</v>
      </c>
      <c r="H78" s="265">
        <f t="shared" si="2"/>
        <v>5725.24</v>
      </c>
      <c r="I78" s="30"/>
    </row>
    <row r="79" spans="2:9">
      <c r="B79" s="214" t="s">
        <v>593</v>
      </c>
      <c r="C79" s="260">
        <v>1268358.4926301735</v>
      </c>
      <c r="D79" s="260">
        <v>317089.62</v>
      </c>
      <c r="E79" s="260">
        <v>317089.62</v>
      </c>
      <c r="F79" s="260">
        <v>317089.62</v>
      </c>
      <c r="G79" s="260">
        <v>317089.62</v>
      </c>
      <c r="H79" s="265">
        <f t="shared" si="2"/>
        <v>1268358.48</v>
      </c>
      <c r="I79" s="30"/>
    </row>
    <row r="80" spans="2:9">
      <c r="B80" s="214" t="s">
        <v>542</v>
      </c>
      <c r="C80" s="260">
        <v>1380778.0782137359</v>
      </c>
      <c r="D80" s="260">
        <v>345194.52</v>
      </c>
      <c r="E80" s="260">
        <v>345194.52</v>
      </c>
      <c r="F80" s="260">
        <v>345194.52</v>
      </c>
      <c r="G80" s="260">
        <v>345194.52</v>
      </c>
      <c r="H80" s="265">
        <f t="shared" si="2"/>
        <v>1380778.08</v>
      </c>
      <c r="I80" s="30"/>
    </row>
    <row r="81" spans="2:9">
      <c r="B81" s="214" t="s">
        <v>594</v>
      </c>
      <c r="C81" s="260">
        <v>30997.599287931153</v>
      </c>
      <c r="D81" s="260">
        <v>7749.4</v>
      </c>
      <c r="E81" s="260">
        <v>7749.4</v>
      </c>
      <c r="F81" s="260">
        <v>7749.4</v>
      </c>
      <c r="G81" s="260">
        <v>7749.4</v>
      </c>
      <c r="H81" s="265">
        <f t="shared" si="2"/>
        <v>30997.599999999999</v>
      </c>
      <c r="I81" s="30"/>
    </row>
    <row r="82" spans="2:9">
      <c r="B82" s="214" t="s">
        <v>544</v>
      </c>
      <c r="C82" s="260">
        <v>89874.323985682</v>
      </c>
      <c r="D82" s="260">
        <v>22468.58</v>
      </c>
      <c r="E82" s="260">
        <v>22468.58</v>
      </c>
      <c r="F82" s="260">
        <v>22468.58</v>
      </c>
      <c r="G82" s="260">
        <v>22468.58</v>
      </c>
      <c r="H82" s="265">
        <f t="shared" si="2"/>
        <v>89874.32</v>
      </c>
      <c r="I82" s="30"/>
    </row>
    <row r="83" spans="2:9">
      <c r="B83" s="214" t="s">
        <v>546</v>
      </c>
      <c r="C83" s="260">
        <v>1306.0938901851298</v>
      </c>
      <c r="D83" s="260">
        <v>326.52</v>
      </c>
      <c r="E83" s="260">
        <v>326.52</v>
      </c>
      <c r="F83" s="260">
        <v>979.56</v>
      </c>
      <c r="G83" s="260">
        <v>0</v>
      </c>
      <c r="H83" s="265">
        <f t="shared" si="2"/>
        <v>1632.6</v>
      </c>
      <c r="I83" s="30"/>
    </row>
    <row r="84" spans="2:9">
      <c r="B84" s="214" t="s">
        <v>547</v>
      </c>
      <c r="C84" s="260">
        <v>368879.89551175706</v>
      </c>
      <c r="D84" s="260">
        <v>92219.97</v>
      </c>
      <c r="E84" s="260">
        <v>92219.97</v>
      </c>
      <c r="F84" s="260">
        <v>92219.97</v>
      </c>
      <c r="G84" s="260">
        <v>92219.97</v>
      </c>
      <c r="H84" s="265">
        <f t="shared" si="2"/>
        <v>368879.88</v>
      </c>
      <c r="I84" s="30"/>
    </row>
    <row r="85" spans="2:9">
      <c r="B85" s="214" t="s">
        <v>333</v>
      </c>
      <c r="C85" s="260">
        <v>246368.75451984376</v>
      </c>
      <c r="D85" s="260">
        <v>61592.19</v>
      </c>
      <c r="E85" s="260">
        <v>61592.19</v>
      </c>
      <c r="F85" s="260">
        <v>61592.19</v>
      </c>
      <c r="G85" s="260">
        <v>61592.19</v>
      </c>
      <c r="H85" s="265">
        <f t="shared" si="2"/>
        <v>246368.76</v>
      </c>
      <c r="I85" s="30"/>
    </row>
    <row r="86" spans="2:9">
      <c r="B86" s="214" t="s">
        <v>548</v>
      </c>
      <c r="C86" s="260">
        <v>99111.715732199416</v>
      </c>
      <c r="D86" s="260">
        <v>24777.93</v>
      </c>
      <c r="E86" s="260">
        <v>24777.93</v>
      </c>
      <c r="F86" s="260">
        <v>24777.93</v>
      </c>
      <c r="G86" s="260">
        <v>24777.93</v>
      </c>
      <c r="H86" s="265">
        <f t="shared" si="2"/>
        <v>99111.72</v>
      </c>
      <c r="I86" s="30"/>
    </row>
    <row r="87" spans="2:9">
      <c r="B87" s="214" t="s">
        <v>335</v>
      </c>
      <c r="C87" s="260">
        <v>3909.7400339370561</v>
      </c>
      <c r="D87" s="260">
        <v>977.44</v>
      </c>
      <c r="E87" s="260">
        <v>977.44</v>
      </c>
      <c r="F87" s="260">
        <v>977.44</v>
      </c>
      <c r="G87" s="260">
        <v>977.44</v>
      </c>
      <c r="H87" s="265">
        <f t="shared" si="2"/>
        <v>3909.76</v>
      </c>
      <c r="I87" s="30"/>
    </row>
    <row r="88" spans="2:9">
      <c r="B88" s="214" t="s">
        <v>549</v>
      </c>
      <c r="C88" s="260">
        <v>149456.8984730751</v>
      </c>
      <c r="D88" s="260">
        <v>37364.22</v>
      </c>
      <c r="E88" s="260">
        <v>0</v>
      </c>
      <c r="F88" s="260">
        <v>0</v>
      </c>
      <c r="G88" s="260">
        <v>0</v>
      </c>
      <c r="H88" s="265">
        <f t="shared" si="2"/>
        <v>37364.22</v>
      </c>
      <c r="I88" s="30"/>
    </row>
    <row r="89" spans="2:9">
      <c r="B89" s="214" t="s">
        <v>550</v>
      </c>
      <c r="C89" s="260">
        <v>5679126.858713639</v>
      </c>
      <c r="D89" s="260">
        <v>1419781.71</v>
      </c>
      <c r="E89" s="260">
        <v>1419781.71</v>
      </c>
      <c r="F89" s="260">
        <v>1419781.71</v>
      </c>
      <c r="G89" s="260">
        <v>1419781.71</v>
      </c>
      <c r="H89" s="265">
        <f t="shared" si="2"/>
        <v>5679126.8399999999</v>
      </c>
      <c r="I89" s="30"/>
    </row>
    <row r="90" spans="2:9">
      <c r="B90" s="214" t="s">
        <v>595</v>
      </c>
      <c r="C90" s="260">
        <v>852115.22206975892</v>
      </c>
      <c r="D90" s="260">
        <v>213028.81</v>
      </c>
      <c r="E90" s="260">
        <v>213028.81</v>
      </c>
      <c r="F90" s="260">
        <v>213028.81</v>
      </c>
      <c r="G90" s="260">
        <v>213028.81</v>
      </c>
      <c r="H90" s="265">
        <f t="shared" si="2"/>
        <v>852115.24</v>
      </c>
      <c r="I90" s="30"/>
    </row>
    <row r="91" spans="2:9">
      <c r="B91" s="214" t="s">
        <v>596</v>
      </c>
      <c r="C91" s="260">
        <v>123571.85695742628</v>
      </c>
      <c r="D91" s="260">
        <v>30892.959999999999</v>
      </c>
      <c r="E91" s="260">
        <v>30892.959999999999</v>
      </c>
      <c r="F91" s="260">
        <v>30892.959999999999</v>
      </c>
      <c r="G91" s="260">
        <v>30892.959999999999</v>
      </c>
      <c r="H91" s="265">
        <f t="shared" si="2"/>
        <v>123571.84</v>
      </c>
      <c r="I91" s="30"/>
    </row>
    <row r="92" spans="2:9">
      <c r="B92" s="214" t="s">
        <v>597</v>
      </c>
      <c r="C92" s="260">
        <v>12191.244991621008</v>
      </c>
      <c r="D92" s="260">
        <v>3047.81</v>
      </c>
      <c r="E92" s="260">
        <v>3047.81</v>
      </c>
      <c r="F92" s="260">
        <v>0</v>
      </c>
      <c r="G92" s="260">
        <v>0</v>
      </c>
      <c r="H92" s="265">
        <f t="shared" si="2"/>
        <v>6095.62</v>
      </c>
      <c r="I92" s="30"/>
    </row>
    <row r="93" spans="2:9">
      <c r="B93" s="214" t="s">
        <v>598</v>
      </c>
      <c r="C93" s="260">
        <v>96.287540061210535</v>
      </c>
      <c r="D93" s="260">
        <v>24.07</v>
      </c>
      <c r="E93" s="260">
        <v>24.07</v>
      </c>
      <c r="F93" s="260">
        <v>24.07</v>
      </c>
      <c r="G93" s="260">
        <v>24.07</v>
      </c>
      <c r="H93" s="265">
        <f t="shared" si="2"/>
        <v>96.28</v>
      </c>
      <c r="I93" s="30"/>
    </row>
    <row r="94" spans="2:9">
      <c r="B94" s="214" t="s">
        <v>568</v>
      </c>
      <c r="C94" s="260">
        <v>34831.241104723056</v>
      </c>
      <c r="D94" s="260">
        <v>8707.81</v>
      </c>
      <c r="E94" s="260">
        <v>8707.81</v>
      </c>
      <c r="F94" s="260">
        <v>8707.81</v>
      </c>
      <c r="G94" s="260">
        <v>8707.81</v>
      </c>
      <c r="H94" s="265">
        <f t="shared" si="2"/>
        <v>34831.24</v>
      </c>
      <c r="I94" s="30"/>
    </row>
    <row r="95" spans="2:9">
      <c r="B95" s="214" t="s">
        <v>553</v>
      </c>
      <c r="C95" s="260">
        <v>2488231.549765008</v>
      </c>
      <c r="D95" s="260">
        <v>622057.89</v>
      </c>
      <c r="E95" s="260">
        <v>622057.89</v>
      </c>
      <c r="F95" s="260">
        <v>622057.89</v>
      </c>
      <c r="G95" s="260">
        <v>622057.89</v>
      </c>
      <c r="H95" s="265">
        <f t="shared" si="2"/>
        <v>2488231.56</v>
      </c>
      <c r="I95" s="30"/>
    </row>
    <row r="96" spans="2:9">
      <c r="B96" s="214" t="s">
        <v>599</v>
      </c>
      <c r="C96" s="260">
        <v>95059.09741301024</v>
      </c>
      <c r="D96" s="260">
        <v>23764.77</v>
      </c>
      <c r="E96" s="260">
        <v>23764.77</v>
      </c>
      <c r="F96" s="260">
        <v>23764.77</v>
      </c>
      <c r="G96" s="260">
        <v>23764.77</v>
      </c>
      <c r="H96" s="265">
        <f t="shared" si="2"/>
        <v>95059.08</v>
      </c>
      <c r="I96" s="30"/>
    </row>
    <row r="97" spans="2:9">
      <c r="B97" s="214" t="s">
        <v>347</v>
      </c>
      <c r="C97" s="260">
        <v>3.1060496793938879</v>
      </c>
      <c r="D97" s="260">
        <v>3.11</v>
      </c>
      <c r="E97" s="260">
        <v>0</v>
      </c>
      <c r="F97" s="260">
        <v>0</v>
      </c>
      <c r="G97" s="260">
        <v>0</v>
      </c>
      <c r="H97" s="265">
        <f t="shared" si="2"/>
        <v>3.11</v>
      </c>
      <c r="I97" s="30"/>
    </row>
    <row r="98" spans="2:9">
      <c r="B98" s="214" t="s">
        <v>556</v>
      </c>
      <c r="C98" s="260">
        <v>40790.197414640235</v>
      </c>
      <c r="D98" s="260">
        <v>10197.549999999999</v>
      </c>
      <c r="E98" s="260">
        <v>10197.549999999999</v>
      </c>
      <c r="F98" s="260">
        <v>10197.549999999999</v>
      </c>
      <c r="G98" s="260">
        <v>10197.549999999999</v>
      </c>
      <c r="H98" s="265">
        <f t="shared" si="2"/>
        <v>40790.199999999997</v>
      </c>
      <c r="I98" s="30"/>
    </row>
    <row r="99" spans="2:9">
      <c r="B99" s="214" t="s">
        <v>600</v>
      </c>
      <c r="C99" s="260">
        <v>3752883.7486152449</v>
      </c>
      <c r="D99" s="260">
        <v>938220.94</v>
      </c>
      <c r="E99" s="260">
        <v>938220.94</v>
      </c>
      <c r="F99" s="260">
        <v>938220.94</v>
      </c>
      <c r="G99" s="260">
        <v>938220.94</v>
      </c>
      <c r="H99" s="265">
        <f t="shared" si="2"/>
        <v>3752883.76</v>
      </c>
      <c r="I99" s="30"/>
    </row>
    <row r="100" spans="2:9">
      <c r="B100" s="214" t="s">
        <v>557</v>
      </c>
      <c r="C100" s="260">
        <v>6184658.18638275</v>
      </c>
      <c r="D100" s="260">
        <v>1546164.55</v>
      </c>
      <c r="E100" s="260">
        <v>1546164.55</v>
      </c>
      <c r="F100" s="260">
        <v>1546164.55</v>
      </c>
      <c r="G100" s="260">
        <v>1546164.55</v>
      </c>
      <c r="H100" s="265">
        <f t="shared" si="2"/>
        <v>6184658.2000000002</v>
      </c>
      <c r="I100" s="30"/>
    </row>
    <row r="101" spans="2:9">
      <c r="B101" s="214" t="s">
        <v>352</v>
      </c>
      <c r="C101" s="260">
        <v>29.507471954241936</v>
      </c>
      <c r="D101" s="260">
        <v>29.52</v>
      </c>
      <c r="E101" s="260">
        <v>0</v>
      </c>
      <c r="F101" s="260">
        <v>0</v>
      </c>
      <c r="G101" s="260">
        <v>0</v>
      </c>
      <c r="H101" s="265">
        <f t="shared" si="2"/>
        <v>29.52</v>
      </c>
      <c r="I101" s="30"/>
    </row>
    <row r="102" spans="2:9">
      <c r="B102" s="214" t="s">
        <v>353</v>
      </c>
      <c r="C102" s="260">
        <v>1576.3202122923981</v>
      </c>
      <c r="D102" s="260">
        <v>394.08</v>
      </c>
      <c r="E102" s="260">
        <v>394.08</v>
      </c>
      <c r="F102" s="260">
        <v>394.08</v>
      </c>
      <c r="G102" s="260">
        <v>394.08</v>
      </c>
      <c r="H102" s="265">
        <f t="shared" si="2"/>
        <v>1576.32</v>
      </c>
      <c r="I102" s="30"/>
    </row>
    <row r="103" spans="2:9">
      <c r="B103" s="214" t="s">
        <v>432</v>
      </c>
      <c r="C103" s="260">
        <v>217.42347755757214</v>
      </c>
      <c r="D103" s="260">
        <v>217.42</v>
      </c>
      <c r="E103" s="260">
        <v>0</v>
      </c>
      <c r="F103" s="260">
        <v>0</v>
      </c>
      <c r="G103" s="260">
        <v>0</v>
      </c>
      <c r="H103" s="265">
        <f t="shared" si="2"/>
        <v>217.42</v>
      </c>
      <c r="I103" s="30"/>
    </row>
    <row r="104" spans="2:9">
      <c r="B104" s="214" t="s">
        <v>505</v>
      </c>
      <c r="C104" s="260">
        <v>313103.78490646114</v>
      </c>
      <c r="D104" s="260">
        <v>78275.95</v>
      </c>
      <c r="E104" s="260">
        <v>78275.95</v>
      </c>
      <c r="F104" s="260">
        <v>78275.95</v>
      </c>
      <c r="G104" s="260">
        <v>78275.95</v>
      </c>
      <c r="H104" s="265">
        <f t="shared" si="2"/>
        <v>313103.8</v>
      </c>
      <c r="I104" s="30"/>
    </row>
    <row r="105" spans="2:9">
      <c r="B105" s="214" t="s">
        <v>560</v>
      </c>
      <c r="C105" s="260">
        <v>411.55158251969016</v>
      </c>
      <c r="D105" s="260">
        <v>102.89</v>
      </c>
      <c r="E105" s="260">
        <v>102.89</v>
      </c>
      <c r="F105" s="260">
        <v>102.89</v>
      </c>
      <c r="G105" s="260">
        <v>102.89</v>
      </c>
      <c r="H105" s="265">
        <f t="shared" si="2"/>
        <v>411.56</v>
      </c>
      <c r="I105" s="30"/>
    </row>
    <row r="106" spans="2:9">
      <c r="B106" s="214" t="s">
        <v>356</v>
      </c>
      <c r="C106" s="260">
        <v>101067.7505177977</v>
      </c>
      <c r="D106" s="260">
        <v>25266.94</v>
      </c>
      <c r="E106" s="260">
        <v>0</v>
      </c>
      <c r="F106" s="260">
        <v>0</v>
      </c>
      <c r="G106" s="260">
        <v>0</v>
      </c>
      <c r="H106" s="265">
        <f t="shared" ref="H106:H117" si="3">SUM(D106:G106)</f>
        <v>25266.94</v>
      </c>
      <c r="I106" s="30"/>
    </row>
    <row r="107" spans="2:9">
      <c r="B107" s="214" t="s">
        <v>561</v>
      </c>
      <c r="C107" s="260">
        <v>3479197.2871651319</v>
      </c>
      <c r="D107" s="260">
        <v>869799.32</v>
      </c>
      <c r="E107" s="260">
        <v>869799.32</v>
      </c>
      <c r="F107" s="260">
        <v>869799.32</v>
      </c>
      <c r="G107" s="260">
        <v>869799.32</v>
      </c>
      <c r="H107" s="265">
        <f t="shared" si="3"/>
        <v>3479197.28</v>
      </c>
      <c r="I107" s="30"/>
    </row>
    <row r="108" spans="2:9">
      <c r="B108" s="214" t="s">
        <v>601</v>
      </c>
      <c r="C108" s="260">
        <v>174.71529446590617</v>
      </c>
      <c r="D108" s="260">
        <v>174.72</v>
      </c>
      <c r="E108" s="260">
        <v>0</v>
      </c>
      <c r="F108" s="260">
        <v>0</v>
      </c>
      <c r="G108" s="260">
        <v>0</v>
      </c>
      <c r="H108" s="265">
        <f t="shared" si="3"/>
        <v>174.72</v>
      </c>
      <c r="I108" s="30"/>
    </row>
    <row r="109" spans="2:9">
      <c r="B109" s="214" t="s">
        <v>563</v>
      </c>
      <c r="C109" s="260">
        <v>239.16582531332935</v>
      </c>
      <c r="D109" s="260">
        <v>59.79</v>
      </c>
      <c r="E109" s="260">
        <v>59.79</v>
      </c>
      <c r="F109" s="260">
        <v>59.79</v>
      </c>
      <c r="G109" s="260">
        <v>59.79</v>
      </c>
      <c r="H109" s="265">
        <f t="shared" si="3"/>
        <v>239.16</v>
      </c>
      <c r="I109" s="30"/>
    </row>
    <row r="110" spans="2:9">
      <c r="B110" s="214" t="s">
        <v>602</v>
      </c>
      <c r="C110" s="260">
        <v>4769.3392827093148</v>
      </c>
      <c r="D110" s="260">
        <v>1192.33</v>
      </c>
      <c r="E110" s="260">
        <v>1192.33</v>
      </c>
      <c r="F110" s="260">
        <v>1192.33</v>
      </c>
      <c r="G110" s="260">
        <v>1192.33</v>
      </c>
      <c r="H110" s="265">
        <f t="shared" si="3"/>
        <v>4769.32</v>
      </c>
      <c r="I110" s="30"/>
    </row>
    <row r="111" spans="2:9">
      <c r="B111" s="214" t="s">
        <v>564</v>
      </c>
      <c r="C111" s="260">
        <v>2919.6866986302548</v>
      </c>
      <c r="D111" s="260">
        <v>2919.69</v>
      </c>
      <c r="E111" s="260">
        <v>0</v>
      </c>
      <c r="F111" s="260">
        <v>0</v>
      </c>
      <c r="G111" s="260">
        <v>0</v>
      </c>
      <c r="H111" s="265">
        <f t="shared" si="3"/>
        <v>2919.69</v>
      </c>
      <c r="I111" s="30"/>
    </row>
    <row r="112" spans="2:9">
      <c r="B112" s="214" t="s">
        <v>362</v>
      </c>
      <c r="C112" s="260">
        <v>11666.322595803444</v>
      </c>
      <c r="D112" s="260">
        <v>2916.5806489508609</v>
      </c>
      <c r="E112" s="260">
        <v>2916.58</v>
      </c>
      <c r="F112" s="260">
        <v>2916.58</v>
      </c>
      <c r="G112" s="260">
        <v>2916.58</v>
      </c>
      <c r="H112" s="265">
        <f t="shared" si="3"/>
        <v>11666.320648950861</v>
      </c>
      <c r="I112" s="30"/>
    </row>
    <row r="113" spans="2:9">
      <c r="B113" s="214" t="s">
        <v>603</v>
      </c>
      <c r="C113" s="260">
        <v>884244.19995340926</v>
      </c>
      <c r="D113" s="260">
        <v>221061.05</v>
      </c>
      <c r="E113" s="260">
        <v>221061.05</v>
      </c>
      <c r="F113" s="260">
        <v>221061.05</v>
      </c>
      <c r="G113" s="260">
        <v>221061.05</v>
      </c>
      <c r="H113" s="265">
        <f t="shared" si="3"/>
        <v>884244.2</v>
      </c>
      <c r="I113" s="30"/>
    </row>
    <row r="114" spans="2:9" ht="14.5" customHeight="1">
      <c r="B114" s="214" t="s">
        <v>567</v>
      </c>
      <c r="C114" s="260">
        <v>58222.124727818584</v>
      </c>
      <c r="D114" s="260">
        <v>14555.53</v>
      </c>
      <c r="E114" s="260">
        <v>14555.53</v>
      </c>
      <c r="F114" s="260">
        <v>14555.53</v>
      </c>
      <c r="G114" s="260">
        <v>14555.53</v>
      </c>
      <c r="H114" s="265">
        <f t="shared" si="3"/>
        <v>58222.12</v>
      </c>
    </row>
    <row r="115" spans="2:9">
      <c r="B115" s="214" t="s">
        <v>604</v>
      </c>
      <c r="C115" s="260">
        <v>52.026332129847624</v>
      </c>
      <c r="D115" s="260">
        <v>52.03</v>
      </c>
      <c r="E115" s="260">
        <v>0</v>
      </c>
      <c r="F115" s="260">
        <v>0</v>
      </c>
      <c r="G115" s="260">
        <v>0</v>
      </c>
      <c r="H115" s="265">
        <f t="shared" si="3"/>
        <v>52.03</v>
      </c>
    </row>
    <row r="116" spans="2:9">
      <c r="B116" s="214" t="s">
        <v>551</v>
      </c>
      <c r="C116" s="260">
        <v>26646.023687100314</v>
      </c>
      <c r="D116" s="260">
        <v>26646.02</v>
      </c>
      <c r="E116" s="260">
        <v>0</v>
      </c>
      <c r="F116" s="260">
        <v>0</v>
      </c>
      <c r="G116" s="260">
        <v>0</v>
      </c>
      <c r="H116" s="265">
        <f t="shared" si="3"/>
        <v>26646.02</v>
      </c>
    </row>
    <row r="117" spans="2:9">
      <c r="B117" s="214" t="s">
        <v>605</v>
      </c>
      <c r="C117" s="260">
        <v>10173.08921243483</v>
      </c>
      <c r="D117" s="260">
        <v>26826</v>
      </c>
      <c r="E117" s="260">
        <v>0</v>
      </c>
      <c r="F117" s="260">
        <v>0</v>
      </c>
      <c r="G117" s="260">
        <v>0</v>
      </c>
      <c r="H117" s="265">
        <f t="shared" si="3"/>
        <v>26826</v>
      </c>
    </row>
    <row r="118" spans="2:9">
      <c r="B118" s="57" t="s">
        <v>403</v>
      </c>
      <c r="C118" s="261">
        <f t="shared" ref="C118:H118" si="4">SUM(C10:C117)</f>
        <v>88104505.419999942</v>
      </c>
      <c r="D118" s="261">
        <f t="shared" si="4"/>
        <v>22468934.141961806</v>
      </c>
      <c r="E118" s="261">
        <f t="shared" si="4"/>
        <v>21899017.895563427</v>
      </c>
      <c r="F118" s="261">
        <f t="shared" si="4"/>
        <v>21774592.155563429</v>
      </c>
      <c r="G118" s="261">
        <f t="shared" si="4"/>
        <v>21758187.425563429</v>
      </c>
      <c r="H118" s="261">
        <f t="shared" si="4"/>
        <v>87900731.618652105</v>
      </c>
    </row>
    <row r="121" spans="2:9" ht="40" customHeight="1">
      <c r="B121" s="293" t="s">
        <v>692</v>
      </c>
      <c r="C121" s="291"/>
      <c r="D121" s="291"/>
      <c r="E121" s="291"/>
      <c r="F121" s="291"/>
      <c r="G121" s="291"/>
      <c r="H121" s="291"/>
    </row>
    <row r="122" spans="2:9">
      <c r="B122" s="270"/>
      <c r="C122" s="270"/>
      <c r="D122" s="270"/>
      <c r="E122" s="270"/>
      <c r="F122" s="270"/>
      <c r="G122" s="270"/>
      <c r="H122" s="270"/>
    </row>
    <row r="124" spans="2:9">
      <c r="B124" s="28" t="s">
        <v>110</v>
      </c>
    </row>
  </sheetData>
  <mergeCells count="1">
    <mergeCell ref="B121:H121"/>
  </mergeCells>
  <phoneticPr fontId="34" type="noConversion"/>
  <hyperlinks>
    <hyperlink ref="B124" location="Introduction!A1" display="Return to information tab" xr:uid="{862BAE63-AE53-46EC-B4BA-1BBB4A26B796}"/>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H10:H117" formulaRange="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D8F82-0895-4A4C-8542-01A76A78F94F}">
  <sheetPr>
    <tabColor rgb="FF9E712A"/>
    <pageSetUpPr autoPageBreaks="0"/>
  </sheetPr>
  <dimension ref="B5:I106"/>
  <sheetViews>
    <sheetView showGridLines="0" workbookViewId="0">
      <selection activeCell="B106" sqref="B106"/>
    </sheetView>
  </sheetViews>
  <sheetFormatPr defaultRowHeight="14.5"/>
  <cols>
    <col min="1" max="1" width="2.453125" style="3" customWidth="1"/>
    <col min="2" max="2" width="55.54296875" style="3" customWidth="1"/>
    <col min="3" max="3" width="24.7265625" style="3" customWidth="1"/>
    <col min="4" max="7" width="30.54296875" style="3" bestFit="1"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606</v>
      </c>
    </row>
    <row r="9" spans="2:9" ht="27">
      <c r="B9" s="57" t="s">
        <v>373</v>
      </c>
      <c r="C9" s="52" t="s">
        <v>482</v>
      </c>
      <c r="D9" s="52" t="s">
        <v>617</v>
      </c>
      <c r="E9" s="52" t="s">
        <v>618</v>
      </c>
      <c r="F9" s="52" t="s">
        <v>619</v>
      </c>
      <c r="G9" s="52" t="s">
        <v>620</v>
      </c>
      <c r="H9" s="52" t="s">
        <v>621</v>
      </c>
      <c r="I9" s="31"/>
    </row>
    <row r="10" spans="2:9">
      <c r="B10" s="214" t="s">
        <v>247</v>
      </c>
      <c r="C10" s="260">
        <v>116.99328885773367</v>
      </c>
      <c r="D10" s="260">
        <v>29.25</v>
      </c>
      <c r="E10" s="260">
        <v>29.25</v>
      </c>
      <c r="F10" s="260">
        <v>29.25</v>
      </c>
      <c r="G10" s="260">
        <v>29.25</v>
      </c>
      <c r="H10" s="265">
        <f t="shared" ref="H10:H41" si="0">SUM(D10:G10)</f>
        <v>117</v>
      </c>
      <c r="I10" s="30"/>
    </row>
    <row r="11" spans="2:9">
      <c r="B11" s="214" t="s">
        <v>248</v>
      </c>
      <c r="C11" s="260">
        <v>540.47603866671329</v>
      </c>
      <c r="D11" s="260">
        <v>135.12</v>
      </c>
      <c r="E11" s="260">
        <v>135.12</v>
      </c>
      <c r="F11" s="260">
        <v>135.12</v>
      </c>
      <c r="G11" s="260">
        <v>135.12</v>
      </c>
      <c r="H11" s="265">
        <f t="shared" si="0"/>
        <v>540.48</v>
      </c>
      <c r="I11" s="30"/>
    </row>
    <row r="12" spans="2:9">
      <c r="B12" s="214" t="s">
        <v>573</v>
      </c>
      <c r="C12" s="260">
        <v>3698.4709414251165</v>
      </c>
      <c r="D12" s="260">
        <v>3698.47</v>
      </c>
      <c r="E12" s="260">
        <v>0</v>
      </c>
      <c r="F12" s="260">
        <v>0</v>
      </c>
      <c r="G12" s="260">
        <v>0</v>
      </c>
      <c r="H12" s="265">
        <f t="shared" si="0"/>
        <v>3698.47</v>
      </c>
      <c r="I12" s="30"/>
    </row>
    <row r="13" spans="2:9">
      <c r="B13" s="214" t="s">
        <v>485</v>
      </c>
      <c r="C13" s="260">
        <v>17137.869024857173</v>
      </c>
      <c r="D13" s="260">
        <v>4284.47</v>
      </c>
      <c r="E13" s="260">
        <v>4284.47</v>
      </c>
      <c r="F13" s="260">
        <v>4284.47</v>
      </c>
      <c r="G13" s="260">
        <v>4284.47</v>
      </c>
      <c r="H13" s="265">
        <f t="shared" si="0"/>
        <v>17137.88</v>
      </c>
      <c r="I13" s="30"/>
    </row>
    <row r="14" spans="2:9">
      <c r="B14" s="214" t="s">
        <v>486</v>
      </c>
      <c r="C14" s="260">
        <v>715.14207555290727</v>
      </c>
      <c r="D14" s="260">
        <v>715.16</v>
      </c>
      <c r="E14" s="260">
        <v>0</v>
      </c>
      <c r="F14" s="260">
        <v>0</v>
      </c>
      <c r="G14" s="260">
        <v>0</v>
      </c>
      <c r="H14" s="265">
        <f t="shared" si="0"/>
        <v>715.16</v>
      </c>
      <c r="I14" s="30"/>
    </row>
    <row r="15" spans="2:9">
      <c r="B15" s="214" t="s">
        <v>487</v>
      </c>
      <c r="C15" s="260">
        <v>21506.991636213243</v>
      </c>
      <c r="D15" s="260">
        <v>5376.75</v>
      </c>
      <c r="E15" s="260">
        <v>5376.75</v>
      </c>
      <c r="F15" s="260">
        <v>5376.75</v>
      </c>
      <c r="G15" s="260">
        <v>5376.75</v>
      </c>
      <c r="H15" s="265">
        <f t="shared" si="0"/>
        <v>21507</v>
      </c>
      <c r="I15" s="30"/>
    </row>
    <row r="16" spans="2:9">
      <c r="B16" s="214" t="s">
        <v>488</v>
      </c>
      <c r="C16" s="260">
        <v>16766.291748273805</v>
      </c>
      <c r="D16" s="260">
        <v>4191.57</v>
      </c>
      <c r="E16" s="260">
        <v>4191.57</v>
      </c>
      <c r="F16" s="260">
        <v>4191.57</v>
      </c>
      <c r="G16" s="260">
        <v>4191.57</v>
      </c>
      <c r="H16" s="265">
        <f t="shared" si="0"/>
        <v>16766.28</v>
      </c>
      <c r="I16" s="30"/>
    </row>
    <row r="17" spans="2:9">
      <c r="B17" s="214" t="s">
        <v>490</v>
      </c>
      <c r="C17" s="260">
        <v>319.67180335775117</v>
      </c>
      <c r="D17" s="260">
        <v>0</v>
      </c>
      <c r="E17" s="260">
        <v>0</v>
      </c>
      <c r="F17" s="260">
        <v>0</v>
      </c>
      <c r="G17" s="260">
        <v>0</v>
      </c>
      <c r="H17" s="265">
        <f t="shared" si="0"/>
        <v>0</v>
      </c>
      <c r="I17" s="30"/>
    </row>
    <row r="18" spans="2:9">
      <c r="B18" s="214" t="s">
        <v>491</v>
      </c>
      <c r="C18" s="260">
        <v>5267.9935841996421</v>
      </c>
      <c r="D18" s="260">
        <v>1317</v>
      </c>
      <c r="E18" s="260">
        <v>1317</v>
      </c>
      <c r="F18" s="260">
        <v>1317</v>
      </c>
      <c r="G18" s="260">
        <v>1317</v>
      </c>
      <c r="H18" s="265">
        <f t="shared" si="0"/>
        <v>5268</v>
      </c>
      <c r="I18" s="30"/>
    </row>
    <row r="19" spans="2:9">
      <c r="B19" s="214" t="s">
        <v>492</v>
      </c>
      <c r="C19" s="260">
        <v>874603.10436959798</v>
      </c>
      <c r="D19" s="260">
        <v>218650.78</v>
      </c>
      <c r="E19" s="260">
        <v>218650.78</v>
      </c>
      <c r="F19" s="260">
        <v>218650.78</v>
      </c>
      <c r="G19" s="260">
        <v>218650.78</v>
      </c>
      <c r="H19" s="265">
        <f t="shared" si="0"/>
        <v>874603.12</v>
      </c>
      <c r="I19" s="30"/>
    </row>
    <row r="20" spans="2:9">
      <c r="B20" s="214" t="s">
        <v>493</v>
      </c>
      <c r="C20" s="260">
        <v>12454.017988545791</v>
      </c>
      <c r="D20" s="260">
        <v>3113.5</v>
      </c>
      <c r="E20" s="260">
        <v>3113.5</v>
      </c>
      <c r="F20" s="260">
        <v>3113.5</v>
      </c>
      <c r="G20" s="260">
        <v>3113.5</v>
      </c>
      <c r="H20" s="265">
        <f t="shared" si="0"/>
        <v>12454</v>
      </c>
      <c r="I20" s="30"/>
    </row>
    <row r="21" spans="2:9">
      <c r="B21" s="214" t="s">
        <v>494</v>
      </c>
      <c r="C21" s="260">
        <v>47.785991223581362</v>
      </c>
      <c r="D21" s="260">
        <v>47.8</v>
      </c>
      <c r="E21" s="260">
        <v>0</v>
      </c>
      <c r="F21" s="260">
        <v>0</v>
      </c>
      <c r="G21" s="260">
        <v>0</v>
      </c>
      <c r="H21" s="265">
        <f t="shared" si="0"/>
        <v>47.8</v>
      </c>
      <c r="I21" s="30"/>
    </row>
    <row r="22" spans="2:9">
      <c r="B22" s="214" t="s">
        <v>574</v>
      </c>
      <c r="C22" s="260">
        <v>17595.13152708282</v>
      </c>
      <c r="D22" s="260">
        <v>4398.78</v>
      </c>
      <c r="E22" s="260">
        <v>4398.78</v>
      </c>
      <c r="F22" s="260">
        <v>4398.78</v>
      </c>
      <c r="G22" s="260">
        <v>4398.78</v>
      </c>
      <c r="H22" s="265">
        <f t="shared" si="0"/>
        <v>17595.12</v>
      </c>
      <c r="I22" s="30"/>
    </row>
    <row r="23" spans="2:9">
      <c r="B23" s="214" t="s">
        <v>258</v>
      </c>
      <c r="C23" s="260">
        <v>135593.57399331252</v>
      </c>
      <c r="D23" s="260">
        <v>33898.39</v>
      </c>
      <c r="E23" s="260">
        <v>33898.39</v>
      </c>
      <c r="F23" s="260">
        <v>33898.39</v>
      </c>
      <c r="G23" s="260">
        <v>33898.39</v>
      </c>
      <c r="H23" s="265">
        <f t="shared" si="0"/>
        <v>135593.56</v>
      </c>
      <c r="I23" s="30"/>
    </row>
    <row r="24" spans="2:9">
      <c r="B24" s="214" t="s">
        <v>496</v>
      </c>
      <c r="C24" s="260">
        <v>4585.8073646629982</v>
      </c>
      <c r="D24" s="260">
        <v>1146.45</v>
      </c>
      <c r="E24" s="260">
        <v>1146.45</v>
      </c>
      <c r="F24" s="260">
        <v>1146.45</v>
      </c>
      <c r="G24" s="260">
        <v>1146.45</v>
      </c>
      <c r="H24" s="265">
        <f t="shared" si="0"/>
        <v>4585.8</v>
      </c>
      <c r="I24" s="30"/>
    </row>
    <row r="25" spans="2:9">
      <c r="B25" s="214" t="s">
        <v>497</v>
      </c>
      <c r="C25" s="260">
        <v>45.314302022361638</v>
      </c>
      <c r="D25" s="260">
        <v>11.33</v>
      </c>
      <c r="E25" s="260">
        <v>11.33</v>
      </c>
      <c r="F25" s="260">
        <v>11.33</v>
      </c>
      <c r="G25" s="260">
        <v>11.33</v>
      </c>
      <c r="H25" s="265">
        <f t="shared" si="0"/>
        <v>45.32</v>
      </c>
      <c r="I25" s="30"/>
    </row>
    <row r="26" spans="2:9">
      <c r="B26" s="214" t="s">
        <v>498</v>
      </c>
      <c r="C26" s="260">
        <v>22062.297810087272</v>
      </c>
      <c r="D26" s="260">
        <v>9520.5300000000007</v>
      </c>
      <c r="E26" s="260">
        <v>9520.5300000000007</v>
      </c>
      <c r="F26" s="260">
        <v>9520.5300000000007</v>
      </c>
      <c r="G26" s="260">
        <v>9520.5300000000007</v>
      </c>
      <c r="H26" s="265">
        <f t="shared" si="0"/>
        <v>38082.120000000003</v>
      </c>
      <c r="I26" s="30"/>
    </row>
    <row r="27" spans="2:9">
      <c r="B27" s="214" t="s">
        <v>575</v>
      </c>
      <c r="C27" s="260">
        <v>14284.715790249202</v>
      </c>
      <c r="D27" s="260">
        <v>3571.18</v>
      </c>
      <c r="E27" s="260">
        <v>3571.18</v>
      </c>
      <c r="F27" s="260">
        <v>3571.18</v>
      </c>
      <c r="G27" s="260">
        <v>3571.18</v>
      </c>
      <c r="H27" s="265">
        <f t="shared" si="0"/>
        <v>14284.72</v>
      </c>
      <c r="I27" s="30"/>
    </row>
    <row r="28" spans="2:9">
      <c r="B28" s="214" t="s">
        <v>266</v>
      </c>
      <c r="C28" s="260">
        <v>1019.1598473029336</v>
      </c>
      <c r="D28" s="260">
        <v>254.79</v>
      </c>
      <c r="E28" s="260">
        <v>254.79</v>
      </c>
      <c r="F28" s="260">
        <v>0</v>
      </c>
      <c r="G28" s="260">
        <v>0</v>
      </c>
      <c r="H28" s="265">
        <f t="shared" si="0"/>
        <v>509.58</v>
      </c>
      <c r="I28" s="30"/>
    </row>
    <row r="29" spans="2:9">
      <c r="B29" s="214" t="s">
        <v>577</v>
      </c>
      <c r="C29" s="260">
        <v>173.84214048578738</v>
      </c>
      <c r="D29" s="260">
        <v>43.46</v>
      </c>
      <c r="E29" s="260">
        <v>43.46</v>
      </c>
      <c r="F29" s="260">
        <v>43.88</v>
      </c>
      <c r="G29" s="260">
        <v>43.22</v>
      </c>
      <c r="H29" s="265">
        <f t="shared" si="0"/>
        <v>174.02</v>
      </c>
      <c r="I29" s="30"/>
    </row>
    <row r="30" spans="2:9">
      <c r="B30" s="214" t="s">
        <v>502</v>
      </c>
      <c r="C30" s="260">
        <v>26841.720828845813</v>
      </c>
      <c r="D30" s="260">
        <v>6710.43</v>
      </c>
      <c r="E30" s="260">
        <v>6710.43</v>
      </c>
      <c r="F30" s="260">
        <v>6710.43</v>
      </c>
      <c r="G30" s="260">
        <v>6710.43</v>
      </c>
      <c r="H30" s="265">
        <f t="shared" si="0"/>
        <v>26841.72</v>
      </c>
      <c r="I30" s="30"/>
    </row>
    <row r="31" spans="2:9">
      <c r="B31" s="214" t="s">
        <v>503</v>
      </c>
      <c r="C31" s="260">
        <v>18072.167542918229</v>
      </c>
      <c r="D31" s="260">
        <v>4518.04</v>
      </c>
      <c r="E31" s="260">
        <v>4518.04</v>
      </c>
      <c r="F31" s="260">
        <v>4518.04</v>
      </c>
      <c r="G31" s="260">
        <v>4518.04</v>
      </c>
      <c r="H31" s="265">
        <f t="shared" si="0"/>
        <v>18072.16</v>
      </c>
      <c r="I31" s="30"/>
    </row>
    <row r="32" spans="2:9">
      <c r="B32" s="214" t="s">
        <v>504</v>
      </c>
      <c r="C32" s="260">
        <v>338172.39702888083</v>
      </c>
      <c r="D32" s="260">
        <v>84543.099257220209</v>
      </c>
      <c r="E32" s="260">
        <v>84543.099257220209</v>
      </c>
      <c r="F32" s="260">
        <v>84543.099257220209</v>
      </c>
      <c r="G32" s="260">
        <v>84543.099257220209</v>
      </c>
      <c r="H32" s="265">
        <f t="shared" si="0"/>
        <v>338172.39702888083</v>
      </c>
      <c r="I32" s="30"/>
    </row>
    <row r="33" spans="2:9">
      <c r="B33" s="214" t="s">
        <v>272</v>
      </c>
      <c r="C33" s="260">
        <v>242854.99856944373</v>
      </c>
      <c r="D33" s="260">
        <v>60713.749642360934</v>
      </c>
      <c r="E33" s="260">
        <v>60713.749642360934</v>
      </c>
      <c r="F33" s="260">
        <v>60713.749642360934</v>
      </c>
      <c r="G33" s="260">
        <v>60713.749642360934</v>
      </c>
      <c r="H33" s="265">
        <f t="shared" si="0"/>
        <v>242854.99856944373</v>
      </c>
      <c r="I33" s="30"/>
    </row>
    <row r="34" spans="2:9">
      <c r="B34" s="214" t="s">
        <v>273</v>
      </c>
      <c r="C34" s="260">
        <v>1719.4717876485226</v>
      </c>
      <c r="D34" s="260">
        <v>429.87</v>
      </c>
      <c r="E34" s="260">
        <v>429.87</v>
      </c>
      <c r="F34" s="260">
        <v>429.87</v>
      </c>
      <c r="G34" s="260">
        <v>429.87</v>
      </c>
      <c r="H34" s="265">
        <f t="shared" si="0"/>
        <v>1719.48</v>
      </c>
      <c r="I34" s="30"/>
    </row>
    <row r="35" spans="2:9">
      <c r="B35" s="214" t="s">
        <v>559</v>
      </c>
      <c r="C35" s="260">
        <v>14118.288717367073</v>
      </c>
      <c r="D35" s="260">
        <v>3529.5721793417683</v>
      </c>
      <c r="E35" s="260">
        <v>3529.5721793417683</v>
      </c>
      <c r="F35" s="260">
        <v>3583.74</v>
      </c>
      <c r="G35" s="260">
        <v>3529.5721793417683</v>
      </c>
      <c r="H35" s="265">
        <f t="shared" si="0"/>
        <v>14172.456538025304</v>
      </c>
      <c r="I35" s="30"/>
    </row>
    <row r="36" spans="2:9">
      <c r="B36" s="214" t="s">
        <v>506</v>
      </c>
      <c r="C36" s="260">
        <v>1803871.7349061721</v>
      </c>
      <c r="D36" s="260">
        <v>450967.93</v>
      </c>
      <c r="E36" s="260">
        <v>450967.93</v>
      </c>
      <c r="F36" s="260">
        <v>450967.93</v>
      </c>
      <c r="G36" s="260">
        <v>450967.93</v>
      </c>
      <c r="H36" s="265">
        <f t="shared" si="0"/>
        <v>1803871.72</v>
      </c>
      <c r="I36" s="30"/>
    </row>
    <row r="37" spans="2:9">
      <c r="B37" s="214" t="s">
        <v>579</v>
      </c>
      <c r="C37" s="260">
        <v>215.03696050611615</v>
      </c>
      <c r="D37" s="260">
        <v>0</v>
      </c>
      <c r="E37" s="260">
        <v>0</v>
      </c>
      <c r="F37" s="260">
        <v>0</v>
      </c>
      <c r="G37" s="260">
        <v>0</v>
      </c>
      <c r="H37" s="265">
        <f t="shared" si="0"/>
        <v>0</v>
      </c>
      <c r="I37" s="30"/>
    </row>
    <row r="38" spans="2:9">
      <c r="B38" s="214" t="s">
        <v>533</v>
      </c>
      <c r="C38" s="260">
        <v>34690.981835519255</v>
      </c>
      <c r="D38" s="260">
        <v>8672.75</v>
      </c>
      <c r="E38" s="260">
        <v>8672.75</v>
      </c>
      <c r="F38" s="260">
        <v>8672.75</v>
      </c>
      <c r="G38" s="260">
        <v>8672.75</v>
      </c>
      <c r="H38" s="265">
        <f t="shared" si="0"/>
        <v>34691</v>
      </c>
      <c r="I38" s="30"/>
    </row>
    <row r="39" spans="2:9">
      <c r="B39" s="214" t="s">
        <v>581</v>
      </c>
      <c r="C39" s="260">
        <v>7668.827694984403</v>
      </c>
      <c r="D39" s="260">
        <v>1917.21</v>
      </c>
      <c r="E39" s="260">
        <v>1917.21</v>
      </c>
      <c r="F39" s="260">
        <v>1917.21</v>
      </c>
      <c r="G39" s="260">
        <v>1917.21</v>
      </c>
      <c r="H39" s="265">
        <f t="shared" si="0"/>
        <v>7668.84</v>
      </c>
      <c r="I39" s="30"/>
    </row>
    <row r="40" spans="2:9">
      <c r="B40" s="214" t="s">
        <v>508</v>
      </c>
      <c r="C40" s="260">
        <v>257638.99557833935</v>
      </c>
      <c r="D40" s="260">
        <v>64409.75</v>
      </c>
      <c r="E40" s="260">
        <v>64409.75</v>
      </c>
      <c r="F40" s="260">
        <v>64409.75</v>
      </c>
      <c r="G40" s="260">
        <v>64409.75</v>
      </c>
      <c r="H40" s="265">
        <f t="shared" si="0"/>
        <v>257639</v>
      </c>
      <c r="I40" s="30"/>
    </row>
    <row r="41" spans="2:9">
      <c r="B41" s="214" t="s">
        <v>582</v>
      </c>
      <c r="C41" s="260">
        <v>5581.0742163541408</v>
      </c>
      <c r="D41" s="260">
        <v>1395.27</v>
      </c>
      <c r="E41" s="260">
        <v>4185.8100000000004</v>
      </c>
      <c r="F41" s="260">
        <v>0</v>
      </c>
      <c r="G41" s="260">
        <v>0</v>
      </c>
      <c r="H41" s="265">
        <f t="shared" si="0"/>
        <v>5581.08</v>
      </c>
      <c r="I41" s="30"/>
    </row>
    <row r="42" spans="2:9">
      <c r="B42" s="214" t="s">
        <v>509</v>
      </c>
      <c r="C42" s="260">
        <v>1314.9386550488941</v>
      </c>
      <c r="D42" s="260">
        <v>328.73</v>
      </c>
      <c r="E42" s="260">
        <v>328.73</v>
      </c>
      <c r="F42" s="260">
        <v>328.73</v>
      </c>
      <c r="G42" s="260">
        <v>328.73</v>
      </c>
      <c r="H42" s="265">
        <f t="shared" ref="H42:H73" si="1">SUM(D42:G42)</f>
        <v>1314.92</v>
      </c>
      <c r="I42" s="30"/>
    </row>
    <row r="43" spans="2:9">
      <c r="B43" s="214" t="s">
        <v>583</v>
      </c>
      <c r="C43" s="260">
        <v>1910.615752542848</v>
      </c>
      <c r="D43" s="260">
        <v>477.65</v>
      </c>
      <c r="E43" s="260">
        <v>1432.95</v>
      </c>
      <c r="F43" s="260">
        <v>0</v>
      </c>
      <c r="G43" s="260">
        <v>0</v>
      </c>
      <c r="H43" s="265">
        <f t="shared" si="1"/>
        <v>1910.6</v>
      </c>
      <c r="I43" s="30"/>
    </row>
    <row r="44" spans="2:9">
      <c r="B44" s="214" t="s">
        <v>512</v>
      </c>
      <c r="C44" s="260">
        <v>2127.3005058497774</v>
      </c>
      <c r="D44" s="260">
        <v>531.83000000000004</v>
      </c>
      <c r="E44" s="260">
        <v>531.83000000000004</v>
      </c>
      <c r="F44" s="260">
        <v>1063.6600000000001</v>
      </c>
      <c r="G44" s="260">
        <v>0</v>
      </c>
      <c r="H44" s="265">
        <f t="shared" si="1"/>
        <v>2127.3200000000002</v>
      </c>
      <c r="I44" s="30"/>
    </row>
    <row r="45" spans="2:9">
      <c r="B45" s="214" t="s">
        <v>515</v>
      </c>
      <c r="C45" s="260">
        <v>16019.841609505449</v>
      </c>
      <c r="D45" s="260">
        <v>0</v>
      </c>
      <c r="E45" s="260">
        <v>0</v>
      </c>
      <c r="F45" s="260">
        <v>0</v>
      </c>
      <c r="G45" s="260">
        <v>0</v>
      </c>
      <c r="H45" s="265">
        <f t="shared" si="1"/>
        <v>0</v>
      </c>
      <c r="I45" s="30"/>
    </row>
    <row r="46" spans="2:9">
      <c r="B46" s="214" t="s">
        <v>585</v>
      </c>
      <c r="C46" s="260">
        <v>14386.055047499211</v>
      </c>
      <c r="D46" s="260">
        <v>3596.51</v>
      </c>
      <c r="E46" s="260">
        <v>3596.51</v>
      </c>
      <c r="F46" s="260">
        <v>3596.51</v>
      </c>
      <c r="G46" s="260">
        <v>3596.51</v>
      </c>
      <c r="H46" s="265">
        <f t="shared" si="1"/>
        <v>14386.04</v>
      </c>
      <c r="I46" s="30"/>
    </row>
    <row r="47" spans="2:9">
      <c r="B47" s="214" t="s">
        <v>586</v>
      </c>
      <c r="C47" s="260">
        <v>261.99905532929097</v>
      </c>
      <c r="D47" s="260">
        <v>262</v>
      </c>
      <c r="E47" s="260">
        <v>0</v>
      </c>
      <c r="F47" s="260">
        <v>0</v>
      </c>
      <c r="G47" s="260">
        <v>0</v>
      </c>
      <c r="H47" s="265">
        <f t="shared" si="1"/>
        <v>262</v>
      </c>
      <c r="I47" s="30"/>
    </row>
    <row r="48" spans="2:9">
      <c r="B48" s="214" t="s">
        <v>516</v>
      </c>
      <c r="C48" s="260">
        <v>14394.294011503276</v>
      </c>
      <c r="D48" s="260">
        <v>3598.57</v>
      </c>
      <c r="E48" s="260">
        <v>3598.57</v>
      </c>
      <c r="F48" s="260">
        <v>3598.57</v>
      </c>
      <c r="G48" s="260">
        <v>3598.57</v>
      </c>
      <c r="H48" s="265">
        <f t="shared" si="1"/>
        <v>14394.28</v>
      </c>
      <c r="I48" s="30"/>
    </row>
    <row r="49" spans="2:9">
      <c r="B49" s="214" t="s">
        <v>518</v>
      </c>
      <c r="C49" s="260">
        <v>12432.596682135219</v>
      </c>
      <c r="D49" s="260">
        <v>3108.15</v>
      </c>
      <c r="E49" s="260">
        <v>3108.15</v>
      </c>
      <c r="F49" s="260">
        <v>3108.15</v>
      </c>
      <c r="G49" s="260">
        <v>3108.15</v>
      </c>
      <c r="H49" s="265">
        <f t="shared" si="1"/>
        <v>12432.6</v>
      </c>
      <c r="I49" s="30"/>
    </row>
    <row r="50" spans="2:9">
      <c r="B50" s="214" t="s">
        <v>301</v>
      </c>
      <c r="C50" s="260">
        <v>1648.616697213557</v>
      </c>
      <c r="D50" s="260">
        <v>412.15</v>
      </c>
      <c r="E50" s="260">
        <v>412.15</v>
      </c>
      <c r="F50" s="260">
        <v>412.15</v>
      </c>
      <c r="G50" s="260">
        <v>412.15</v>
      </c>
      <c r="H50" s="265">
        <f t="shared" si="1"/>
        <v>1648.6</v>
      </c>
      <c r="I50" s="30"/>
    </row>
    <row r="51" spans="2:9">
      <c r="B51" s="214" t="s">
        <v>520</v>
      </c>
      <c r="C51" s="260">
        <v>22716.471552010091</v>
      </c>
      <c r="D51" s="260">
        <v>5679.12</v>
      </c>
      <c r="E51" s="260">
        <v>5679.12</v>
      </c>
      <c r="F51" s="260">
        <v>0</v>
      </c>
      <c r="G51" s="260">
        <v>0</v>
      </c>
      <c r="H51" s="265">
        <f t="shared" si="1"/>
        <v>11358.24</v>
      </c>
      <c r="I51" s="30"/>
    </row>
    <row r="52" spans="2:9">
      <c r="B52" s="214" t="s">
        <v>522</v>
      </c>
      <c r="C52" s="260">
        <v>244052.94393563489</v>
      </c>
      <c r="D52" s="260">
        <v>61013.24</v>
      </c>
      <c r="E52" s="260">
        <v>61013.24</v>
      </c>
      <c r="F52" s="260">
        <v>61013.24</v>
      </c>
      <c r="G52" s="260">
        <v>61013.24</v>
      </c>
      <c r="H52" s="265">
        <f t="shared" si="1"/>
        <v>244052.96</v>
      </c>
      <c r="I52" s="30"/>
    </row>
    <row r="53" spans="2:9">
      <c r="B53" s="214" t="s">
        <v>525</v>
      </c>
      <c r="C53" s="260">
        <v>17577.82970267428</v>
      </c>
      <c r="D53" s="260">
        <v>17577.84</v>
      </c>
      <c r="E53" s="260">
        <v>0</v>
      </c>
      <c r="F53" s="260">
        <v>0</v>
      </c>
      <c r="G53" s="260">
        <v>0</v>
      </c>
      <c r="H53" s="265">
        <f t="shared" si="1"/>
        <v>17577.84</v>
      </c>
      <c r="I53" s="30"/>
    </row>
    <row r="54" spans="2:9">
      <c r="B54" s="214" t="s">
        <v>545</v>
      </c>
      <c r="C54" s="260">
        <v>293.30711854474083</v>
      </c>
      <c r="D54" s="260">
        <v>293.31</v>
      </c>
      <c r="E54" s="260">
        <v>0</v>
      </c>
      <c r="F54" s="260">
        <v>0</v>
      </c>
      <c r="G54" s="260">
        <v>0</v>
      </c>
      <c r="H54" s="265">
        <f t="shared" si="1"/>
        <v>293.31</v>
      </c>
      <c r="I54" s="30"/>
    </row>
    <row r="55" spans="2:9">
      <c r="B55" s="214" t="s">
        <v>569</v>
      </c>
      <c r="C55" s="260">
        <v>9452.5634018646379</v>
      </c>
      <c r="D55" s="260">
        <v>2363.14</v>
      </c>
      <c r="E55" s="260">
        <v>2363.14</v>
      </c>
      <c r="F55" s="260">
        <v>2363.14</v>
      </c>
      <c r="G55" s="260">
        <v>2363.14</v>
      </c>
      <c r="H55" s="265">
        <f t="shared" si="1"/>
        <v>9452.56</v>
      </c>
      <c r="I55" s="30"/>
    </row>
    <row r="56" spans="2:9">
      <c r="B56" s="214" t="s">
        <v>588</v>
      </c>
      <c r="C56" s="260">
        <v>3.2955856016263008</v>
      </c>
      <c r="D56" s="260">
        <v>0.82</v>
      </c>
      <c r="E56" s="260">
        <v>0.82</v>
      </c>
      <c r="F56" s="260">
        <v>0.82</v>
      </c>
      <c r="G56" s="260">
        <v>0.82</v>
      </c>
      <c r="H56" s="265">
        <f t="shared" si="1"/>
        <v>3.28</v>
      </c>
      <c r="I56" s="30"/>
    </row>
    <row r="57" spans="2:9">
      <c r="B57" s="214" t="s">
        <v>527</v>
      </c>
      <c r="C57" s="260">
        <v>3691.8797702218635</v>
      </c>
      <c r="D57" s="260">
        <v>922.97</v>
      </c>
      <c r="E57" s="260">
        <v>922.97</v>
      </c>
      <c r="F57" s="260">
        <v>922.97</v>
      </c>
      <c r="G57" s="260">
        <v>922.97</v>
      </c>
      <c r="H57" s="265">
        <f t="shared" si="1"/>
        <v>3691.88</v>
      </c>
      <c r="I57" s="30"/>
    </row>
    <row r="58" spans="2:9">
      <c r="B58" s="214" t="s">
        <v>528</v>
      </c>
      <c r="C58" s="260">
        <v>7375.5205764396615</v>
      </c>
      <c r="D58" s="260">
        <v>7375.52</v>
      </c>
      <c r="E58" s="260">
        <v>0</v>
      </c>
      <c r="F58" s="260">
        <v>0</v>
      </c>
      <c r="G58" s="260">
        <v>0</v>
      </c>
      <c r="H58" s="265">
        <f t="shared" si="1"/>
        <v>7375.52</v>
      </c>
      <c r="I58" s="30"/>
    </row>
    <row r="59" spans="2:9">
      <c r="B59" s="214" t="s">
        <v>590</v>
      </c>
      <c r="C59" s="260">
        <v>4.9433784024394516</v>
      </c>
      <c r="D59" s="260">
        <v>4.9400000000000004</v>
      </c>
      <c r="E59" s="260">
        <v>0</v>
      </c>
      <c r="F59" s="260">
        <v>0</v>
      </c>
      <c r="G59" s="260">
        <v>0</v>
      </c>
      <c r="H59" s="265">
        <f t="shared" si="1"/>
        <v>4.9400000000000004</v>
      </c>
      <c r="I59" s="30"/>
    </row>
    <row r="60" spans="2:9">
      <c r="B60" s="214" t="s">
        <v>591</v>
      </c>
      <c r="C60" s="260">
        <v>165.60317648172165</v>
      </c>
      <c r="D60" s="260">
        <v>41.4</v>
      </c>
      <c r="E60" s="260">
        <v>41.4</v>
      </c>
      <c r="F60" s="260">
        <v>41.4</v>
      </c>
      <c r="G60" s="260">
        <v>41.4</v>
      </c>
      <c r="H60" s="265">
        <f t="shared" si="1"/>
        <v>165.6</v>
      </c>
      <c r="I60" s="30"/>
    </row>
    <row r="61" spans="2:9">
      <c r="B61" s="214" t="s">
        <v>319</v>
      </c>
      <c r="C61" s="260">
        <v>943.36137846552867</v>
      </c>
      <c r="D61" s="260">
        <v>235.84</v>
      </c>
      <c r="E61" s="260">
        <v>235.84</v>
      </c>
      <c r="F61" s="260">
        <v>235.84</v>
      </c>
      <c r="G61" s="260">
        <v>0</v>
      </c>
      <c r="H61" s="265">
        <f t="shared" si="1"/>
        <v>707.52</v>
      </c>
      <c r="I61" s="30"/>
    </row>
    <row r="62" spans="2:9">
      <c r="B62" s="214" t="s">
        <v>532</v>
      </c>
      <c r="C62" s="260">
        <v>16051.973569121305</v>
      </c>
      <c r="D62" s="260">
        <v>4012.99</v>
      </c>
      <c r="E62" s="260">
        <v>4012.99</v>
      </c>
      <c r="F62" s="260">
        <v>4012.99</v>
      </c>
      <c r="G62" s="260">
        <v>4012.99</v>
      </c>
      <c r="H62" s="265">
        <f t="shared" si="1"/>
        <v>16051.96</v>
      </c>
      <c r="I62" s="30"/>
    </row>
    <row r="63" spans="2:9">
      <c r="B63" s="214" t="s">
        <v>535</v>
      </c>
      <c r="C63" s="260">
        <v>747087.83458227187</v>
      </c>
      <c r="D63" s="260">
        <v>186771.96</v>
      </c>
      <c r="E63" s="260">
        <v>186771.96</v>
      </c>
      <c r="F63" s="260">
        <v>186771.96</v>
      </c>
      <c r="G63" s="260">
        <v>186771.96</v>
      </c>
      <c r="H63" s="265">
        <f t="shared" si="1"/>
        <v>747087.84</v>
      </c>
      <c r="I63" s="30"/>
    </row>
    <row r="64" spans="2:9">
      <c r="B64" s="214" t="s">
        <v>534</v>
      </c>
      <c r="C64" s="260">
        <v>125209.18376258804</v>
      </c>
      <c r="D64" s="260">
        <v>31302.3</v>
      </c>
      <c r="E64" s="260">
        <v>31302.3</v>
      </c>
      <c r="F64" s="260">
        <v>31302.3</v>
      </c>
      <c r="G64" s="260">
        <v>31302.3</v>
      </c>
      <c r="H64" s="265">
        <f t="shared" si="1"/>
        <v>125209.2</v>
      </c>
      <c r="I64" s="30"/>
    </row>
    <row r="65" spans="2:9">
      <c r="B65" s="214" t="s">
        <v>531</v>
      </c>
      <c r="C65" s="260">
        <v>52.729369626020812</v>
      </c>
      <c r="D65" s="260">
        <v>13.18</v>
      </c>
      <c r="E65" s="260">
        <v>13.18</v>
      </c>
      <c r="F65" s="260">
        <v>13.18</v>
      </c>
      <c r="G65" s="260">
        <v>13.18</v>
      </c>
      <c r="H65" s="265">
        <f t="shared" si="1"/>
        <v>52.72</v>
      </c>
      <c r="I65" s="30"/>
    </row>
    <row r="66" spans="2:9">
      <c r="B66" s="214" t="s">
        <v>536</v>
      </c>
      <c r="C66" s="260">
        <v>46334.285766064975</v>
      </c>
      <c r="D66" s="260">
        <v>11583.57</v>
      </c>
      <c r="E66" s="260">
        <v>11583.57</v>
      </c>
      <c r="F66" s="260">
        <v>11583.57</v>
      </c>
      <c r="G66" s="260">
        <v>11583.57</v>
      </c>
      <c r="H66" s="265">
        <f t="shared" si="1"/>
        <v>46334.28</v>
      </c>
      <c r="I66" s="30"/>
    </row>
    <row r="67" spans="2:9">
      <c r="B67" s="214" t="s">
        <v>539</v>
      </c>
      <c r="C67" s="260">
        <v>52028.233789274818</v>
      </c>
      <c r="D67" s="260">
        <v>13007.06</v>
      </c>
      <c r="E67" s="260">
        <v>13007.06</v>
      </c>
      <c r="F67" s="260">
        <v>13007.06</v>
      </c>
      <c r="G67" s="260">
        <v>13007.06</v>
      </c>
      <c r="H67" s="265">
        <f t="shared" si="1"/>
        <v>52028.24</v>
      </c>
      <c r="I67" s="30"/>
    </row>
    <row r="68" spans="2:9">
      <c r="B68" s="214" t="s">
        <v>538</v>
      </c>
      <c r="C68" s="260">
        <v>73275.698059359987</v>
      </c>
      <c r="D68" s="260">
        <v>18318.919999999998</v>
      </c>
      <c r="E68" s="260">
        <v>18318.919999999998</v>
      </c>
      <c r="F68" s="260">
        <v>18318.919999999998</v>
      </c>
      <c r="G68" s="260">
        <v>18318.919999999998</v>
      </c>
      <c r="H68" s="265">
        <f t="shared" si="1"/>
        <v>73275.679999999993</v>
      </c>
      <c r="I68" s="30"/>
    </row>
    <row r="69" spans="2:9">
      <c r="B69" s="214" t="s">
        <v>592</v>
      </c>
      <c r="C69" s="260">
        <v>463.02977702849529</v>
      </c>
      <c r="D69" s="260">
        <v>115.76</v>
      </c>
      <c r="E69" s="260">
        <v>115.76</v>
      </c>
      <c r="F69" s="260">
        <v>115.76</v>
      </c>
      <c r="G69" s="260">
        <v>115.76</v>
      </c>
      <c r="H69" s="265">
        <f t="shared" si="1"/>
        <v>463.04</v>
      </c>
      <c r="I69" s="30"/>
    </row>
    <row r="70" spans="2:9">
      <c r="B70" s="214" t="s">
        <v>593</v>
      </c>
      <c r="C70" s="260">
        <v>111442.69880819459</v>
      </c>
      <c r="D70" s="260">
        <v>27860.67</v>
      </c>
      <c r="E70" s="260">
        <v>27860.67</v>
      </c>
      <c r="F70" s="260">
        <v>27860.67</v>
      </c>
      <c r="G70" s="260">
        <v>27860.67</v>
      </c>
      <c r="H70" s="265">
        <f t="shared" si="1"/>
        <v>111442.68</v>
      </c>
      <c r="I70" s="30"/>
    </row>
    <row r="71" spans="2:9">
      <c r="B71" s="214" t="s">
        <v>542</v>
      </c>
      <c r="C71" s="260">
        <v>71869.30690386596</v>
      </c>
      <c r="D71" s="260">
        <v>17967.330000000002</v>
      </c>
      <c r="E71" s="260">
        <v>17967.330000000002</v>
      </c>
      <c r="F71" s="260">
        <v>17967.330000000002</v>
      </c>
      <c r="G71" s="260">
        <v>17967.330000000002</v>
      </c>
      <c r="H71" s="265">
        <f t="shared" si="1"/>
        <v>71869.320000000007</v>
      </c>
      <c r="I71" s="30"/>
    </row>
    <row r="72" spans="2:9">
      <c r="B72" s="214" t="s">
        <v>594</v>
      </c>
      <c r="C72" s="260">
        <v>6181.694692250534</v>
      </c>
      <c r="D72" s="260">
        <v>1545.42</v>
      </c>
      <c r="E72" s="260">
        <v>1545.42</v>
      </c>
      <c r="F72" s="260">
        <v>1545.42</v>
      </c>
      <c r="G72" s="260">
        <v>1545.42</v>
      </c>
      <c r="H72" s="265">
        <f t="shared" si="1"/>
        <v>6181.68</v>
      </c>
      <c r="I72" s="30"/>
    </row>
    <row r="73" spans="2:9">
      <c r="B73" s="214" t="s">
        <v>544</v>
      </c>
      <c r="C73" s="260">
        <v>7602.9159829518767</v>
      </c>
      <c r="D73" s="260">
        <v>1900.73</v>
      </c>
      <c r="E73" s="260">
        <v>1900.73</v>
      </c>
      <c r="F73" s="260">
        <v>1900.73</v>
      </c>
      <c r="G73" s="260">
        <v>1900.73</v>
      </c>
      <c r="H73" s="265">
        <f t="shared" si="1"/>
        <v>7602.92</v>
      </c>
      <c r="I73" s="30"/>
    </row>
    <row r="74" spans="2:9">
      <c r="B74" s="214" t="s">
        <v>547</v>
      </c>
      <c r="C74" s="260">
        <v>52029.057685675223</v>
      </c>
      <c r="D74" s="260">
        <v>13007.26</v>
      </c>
      <c r="E74" s="260">
        <v>13007.26</v>
      </c>
      <c r="F74" s="260">
        <v>13007.26</v>
      </c>
      <c r="G74" s="260">
        <v>13007.26</v>
      </c>
      <c r="H74" s="265">
        <f t="shared" ref="H74:H100" si="2">SUM(D74:G74)</f>
        <v>52029.04</v>
      </c>
      <c r="I74" s="30"/>
    </row>
    <row r="75" spans="2:9">
      <c r="B75" s="214" t="s">
        <v>333</v>
      </c>
      <c r="C75" s="260">
        <v>11008.079805832251</v>
      </c>
      <c r="D75" s="260">
        <v>2752.02</v>
      </c>
      <c r="E75" s="260">
        <v>2752.02</v>
      </c>
      <c r="F75" s="260">
        <v>2752.02</v>
      </c>
      <c r="G75" s="260">
        <v>2752.02</v>
      </c>
      <c r="H75" s="265">
        <f t="shared" si="2"/>
        <v>11008.08</v>
      </c>
      <c r="I75" s="30"/>
    </row>
    <row r="76" spans="2:9">
      <c r="B76" s="214" t="s">
        <v>548</v>
      </c>
      <c r="C76" s="260">
        <v>12537.231524986857</v>
      </c>
      <c r="D76" s="260">
        <v>3134.31</v>
      </c>
      <c r="E76" s="260">
        <v>3134.31</v>
      </c>
      <c r="F76" s="260">
        <v>3134.31</v>
      </c>
      <c r="G76" s="260">
        <v>3134.31</v>
      </c>
      <c r="H76" s="265">
        <f t="shared" si="2"/>
        <v>12537.24</v>
      </c>
      <c r="I76" s="30"/>
    </row>
    <row r="77" spans="2:9">
      <c r="B77" s="214" t="s">
        <v>549</v>
      </c>
      <c r="C77" s="260">
        <v>6061.4058177911738</v>
      </c>
      <c r="D77" s="260">
        <v>1515.35</v>
      </c>
      <c r="E77" s="260">
        <v>0</v>
      </c>
      <c r="F77" s="260">
        <v>0</v>
      </c>
      <c r="G77" s="260">
        <v>0</v>
      </c>
      <c r="H77" s="265">
        <f t="shared" si="2"/>
        <v>1515.35</v>
      </c>
      <c r="I77" s="30"/>
    </row>
    <row r="78" spans="2:9">
      <c r="B78" s="214" t="s">
        <v>550</v>
      </c>
      <c r="C78" s="260">
        <v>1408190.5452325118</v>
      </c>
      <c r="D78" s="260">
        <v>352047.64</v>
      </c>
      <c r="E78" s="260">
        <v>352047.64</v>
      </c>
      <c r="F78" s="260">
        <v>352047.64</v>
      </c>
      <c r="G78" s="260">
        <v>352047.64</v>
      </c>
      <c r="H78" s="265">
        <f t="shared" si="2"/>
        <v>1408190.56</v>
      </c>
      <c r="I78" s="30"/>
    </row>
    <row r="79" spans="2:9">
      <c r="B79" s="214" t="s">
        <v>595</v>
      </c>
      <c r="C79" s="260">
        <v>51284.255339707684</v>
      </c>
      <c r="D79" s="260">
        <v>12821.06</v>
      </c>
      <c r="E79" s="260">
        <v>12821.06</v>
      </c>
      <c r="F79" s="260">
        <v>12821.06</v>
      </c>
      <c r="G79" s="260">
        <v>12821.06</v>
      </c>
      <c r="H79" s="265">
        <f t="shared" si="2"/>
        <v>51284.24</v>
      </c>
      <c r="I79" s="30"/>
    </row>
    <row r="80" spans="2:9">
      <c r="B80" s="214" t="s">
        <v>596</v>
      </c>
      <c r="C80" s="260">
        <v>75178.898744299178</v>
      </c>
      <c r="D80" s="260">
        <v>18794.72</v>
      </c>
      <c r="E80" s="260">
        <v>18794.72</v>
      </c>
      <c r="F80" s="260">
        <v>18794.72</v>
      </c>
      <c r="G80" s="260">
        <v>18794.72</v>
      </c>
      <c r="H80" s="265">
        <f t="shared" si="2"/>
        <v>75178.880000000005</v>
      </c>
      <c r="I80" s="30"/>
    </row>
    <row r="81" spans="2:9">
      <c r="B81" s="214" t="s">
        <v>598</v>
      </c>
      <c r="C81" s="260">
        <v>6.5911712032526015</v>
      </c>
      <c r="D81" s="260">
        <v>1.65</v>
      </c>
      <c r="E81" s="260">
        <v>3.3</v>
      </c>
      <c r="F81" s="260">
        <v>0</v>
      </c>
      <c r="G81" s="260">
        <v>1.65</v>
      </c>
      <c r="H81" s="265">
        <f t="shared" si="2"/>
        <v>6.6</v>
      </c>
      <c r="I81" s="30"/>
    </row>
    <row r="82" spans="2:9">
      <c r="B82" s="214" t="s">
        <v>568</v>
      </c>
      <c r="C82" s="260">
        <v>21636.343371077073</v>
      </c>
      <c r="D82" s="260">
        <v>5409.09</v>
      </c>
      <c r="E82" s="260">
        <v>5409.09</v>
      </c>
      <c r="F82" s="260">
        <v>5409.09</v>
      </c>
      <c r="G82" s="260">
        <v>5409.09</v>
      </c>
      <c r="H82" s="265">
        <f t="shared" si="2"/>
        <v>21636.36</v>
      </c>
      <c r="I82" s="30"/>
    </row>
    <row r="83" spans="2:9">
      <c r="B83" s="214" t="s">
        <v>553</v>
      </c>
      <c r="C83" s="260">
        <v>111207.88833407871</v>
      </c>
      <c r="D83" s="260">
        <v>27801.97</v>
      </c>
      <c r="E83" s="260">
        <v>27801.97</v>
      </c>
      <c r="F83" s="260">
        <v>27801.97</v>
      </c>
      <c r="G83" s="260">
        <v>27801.97</v>
      </c>
      <c r="H83" s="265">
        <f t="shared" si="2"/>
        <v>111207.88</v>
      </c>
      <c r="I83" s="30"/>
    </row>
    <row r="84" spans="2:9">
      <c r="B84" s="214" t="s">
        <v>599</v>
      </c>
      <c r="C84" s="260">
        <v>8498.491370193824</v>
      </c>
      <c r="D84" s="260">
        <v>2124.62</v>
      </c>
      <c r="E84" s="260">
        <v>2124.62</v>
      </c>
      <c r="F84" s="260">
        <v>2124.62</v>
      </c>
      <c r="G84" s="260">
        <v>2124.62</v>
      </c>
      <c r="H84" s="265">
        <f t="shared" si="2"/>
        <v>8498.48</v>
      </c>
      <c r="I84" s="30"/>
    </row>
    <row r="85" spans="2:9">
      <c r="B85" s="214" t="s">
        <v>556</v>
      </c>
      <c r="C85" s="260">
        <v>3041.8255103010761</v>
      </c>
      <c r="D85" s="260">
        <v>760.46</v>
      </c>
      <c r="E85" s="260">
        <v>760.46</v>
      </c>
      <c r="F85" s="260">
        <v>760.46</v>
      </c>
      <c r="G85" s="260">
        <v>760.46</v>
      </c>
      <c r="H85" s="265">
        <f t="shared" si="2"/>
        <v>3041.84</v>
      </c>
      <c r="I85" s="30"/>
    </row>
    <row r="86" spans="2:9">
      <c r="B86" s="214" t="s">
        <v>600</v>
      </c>
      <c r="C86" s="260">
        <v>944195.1616227401</v>
      </c>
      <c r="D86" s="260">
        <v>236048.79</v>
      </c>
      <c r="E86" s="260">
        <v>236048.79</v>
      </c>
      <c r="F86" s="260">
        <v>236048.79</v>
      </c>
      <c r="G86" s="260">
        <v>236048.79</v>
      </c>
      <c r="H86" s="265">
        <f t="shared" si="2"/>
        <v>944195.16</v>
      </c>
      <c r="I86" s="30"/>
    </row>
    <row r="87" spans="2:9">
      <c r="B87" s="214" t="s">
        <v>557</v>
      </c>
      <c r="C87" s="260">
        <v>801413.09153588023</v>
      </c>
      <c r="D87" s="260">
        <v>200353.27</v>
      </c>
      <c r="E87" s="260">
        <v>200353.27</v>
      </c>
      <c r="F87" s="260">
        <v>200353.27</v>
      </c>
      <c r="G87" s="260">
        <v>200353.27</v>
      </c>
      <c r="H87" s="265">
        <f t="shared" si="2"/>
        <v>801413.08</v>
      </c>
      <c r="I87" s="30"/>
    </row>
    <row r="88" spans="2:9">
      <c r="B88" s="214" t="s">
        <v>352</v>
      </c>
      <c r="C88" s="260">
        <v>330.38245656303667</v>
      </c>
      <c r="D88" s="260">
        <v>330.4</v>
      </c>
      <c r="E88" s="260">
        <v>0</v>
      </c>
      <c r="F88" s="260">
        <v>0</v>
      </c>
      <c r="G88" s="260">
        <v>0</v>
      </c>
      <c r="H88" s="265">
        <f t="shared" si="2"/>
        <v>330.4</v>
      </c>
      <c r="I88" s="30"/>
    </row>
    <row r="89" spans="2:9">
      <c r="B89" s="214" t="s">
        <v>353</v>
      </c>
      <c r="C89" s="260">
        <v>161.48369447968875</v>
      </c>
      <c r="D89" s="260">
        <v>40.369999999999997</v>
      </c>
      <c r="E89" s="260">
        <v>40.369999999999997</v>
      </c>
      <c r="F89" s="260">
        <v>40.369999999999997</v>
      </c>
      <c r="G89" s="260">
        <v>40.369999999999997</v>
      </c>
      <c r="H89" s="265">
        <f t="shared" si="2"/>
        <v>161.47999999999999</v>
      </c>
      <c r="I89" s="30"/>
    </row>
    <row r="90" spans="2:9">
      <c r="B90" s="214" t="s">
        <v>432</v>
      </c>
      <c r="C90" s="260">
        <v>5.7672748028460266</v>
      </c>
      <c r="D90" s="260">
        <v>5.77</v>
      </c>
      <c r="E90" s="260">
        <v>0</v>
      </c>
      <c r="F90" s="260">
        <v>0</v>
      </c>
      <c r="G90" s="260">
        <v>0</v>
      </c>
      <c r="H90" s="265">
        <f t="shared" si="2"/>
        <v>5.77</v>
      </c>
      <c r="I90" s="30"/>
    </row>
    <row r="91" spans="2:9">
      <c r="B91" s="214" t="s">
        <v>505</v>
      </c>
      <c r="C91" s="260">
        <v>12389.754069314078</v>
      </c>
      <c r="D91" s="260">
        <v>3097.44</v>
      </c>
      <c r="E91" s="260">
        <v>3097.44</v>
      </c>
      <c r="F91" s="260">
        <v>6194.88</v>
      </c>
      <c r="G91" s="260">
        <v>0</v>
      </c>
      <c r="H91" s="265">
        <f t="shared" si="2"/>
        <v>12389.76</v>
      </c>
      <c r="I91" s="30"/>
    </row>
    <row r="92" spans="2:9">
      <c r="B92" s="214" t="s">
        <v>560</v>
      </c>
      <c r="C92" s="260">
        <v>216.684753306929</v>
      </c>
      <c r="D92" s="260">
        <v>54.171188326732299</v>
      </c>
      <c r="E92" s="260">
        <v>54.17118832673232</v>
      </c>
      <c r="F92" s="260">
        <v>54.17118832673232</v>
      </c>
      <c r="G92" s="260">
        <v>54.17118832673232</v>
      </c>
      <c r="H92" s="265">
        <f t="shared" si="2"/>
        <v>216.68475330692922</v>
      </c>
      <c r="I92" s="30"/>
    </row>
    <row r="93" spans="2:9">
      <c r="B93" s="214" t="s">
        <v>356</v>
      </c>
      <c r="C93" s="260">
        <v>5745.8534964354558</v>
      </c>
      <c r="D93" s="260">
        <v>1436.46</v>
      </c>
      <c r="E93" s="260">
        <v>0</v>
      </c>
      <c r="F93" s="260">
        <v>0</v>
      </c>
      <c r="G93" s="260">
        <v>0</v>
      </c>
      <c r="H93" s="265">
        <f t="shared" si="2"/>
        <v>1436.46</v>
      </c>
      <c r="I93" s="30"/>
    </row>
    <row r="94" spans="2:9">
      <c r="B94" s="214" t="s">
        <v>561</v>
      </c>
      <c r="C94" s="260">
        <v>253526.1047475097</v>
      </c>
      <c r="D94" s="260">
        <v>63381.53</v>
      </c>
      <c r="E94" s="260">
        <v>63381.53</v>
      </c>
      <c r="F94" s="260">
        <v>63381.53</v>
      </c>
      <c r="G94" s="260">
        <v>63381.53</v>
      </c>
      <c r="H94" s="265">
        <f t="shared" si="2"/>
        <v>253526.12</v>
      </c>
      <c r="I94" s="30"/>
    </row>
    <row r="95" spans="2:9">
      <c r="B95" s="214" t="s">
        <v>602</v>
      </c>
      <c r="C95" s="260">
        <v>4.1194820020328757</v>
      </c>
      <c r="D95" s="260">
        <v>1.03</v>
      </c>
      <c r="E95" s="260">
        <v>1.03</v>
      </c>
      <c r="F95" s="260">
        <v>1.03</v>
      </c>
      <c r="G95" s="260">
        <v>1.03</v>
      </c>
      <c r="H95" s="265">
        <f t="shared" si="2"/>
        <v>4.12</v>
      </c>
      <c r="I95" s="30"/>
    </row>
    <row r="96" spans="2:9" ht="14.5" customHeight="1">
      <c r="B96" s="214" t="s">
        <v>362</v>
      </c>
      <c r="C96" s="260">
        <v>673.94725553257865</v>
      </c>
      <c r="D96" s="260">
        <v>168.49</v>
      </c>
      <c r="E96" s="260">
        <v>168.49</v>
      </c>
      <c r="F96" s="260">
        <v>168.49</v>
      </c>
      <c r="G96" s="260">
        <v>168.49</v>
      </c>
      <c r="H96" s="265">
        <f t="shared" si="2"/>
        <v>673.96</v>
      </c>
    </row>
    <row r="97" spans="2:8">
      <c r="B97" s="214" t="s">
        <v>603</v>
      </c>
      <c r="C97" s="260">
        <v>87064.428216564425</v>
      </c>
      <c r="D97" s="260">
        <v>21766.11</v>
      </c>
      <c r="E97" s="260">
        <v>21766.11</v>
      </c>
      <c r="F97" s="260">
        <v>21766.11</v>
      </c>
      <c r="G97" s="260">
        <v>21766.11</v>
      </c>
      <c r="H97" s="265">
        <f t="shared" si="2"/>
        <v>87064.44</v>
      </c>
    </row>
    <row r="98" spans="2:8">
      <c r="B98" s="214" t="s">
        <v>567</v>
      </c>
      <c r="C98" s="260">
        <v>6958.6289978339346</v>
      </c>
      <c r="D98" s="260">
        <v>1739.66</v>
      </c>
      <c r="E98" s="260">
        <v>1739.66</v>
      </c>
      <c r="F98" s="260">
        <v>1739.66</v>
      </c>
      <c r="G98" s="260">
        <v>1739.66</v>
      </c>
      <c r="H98" s="265">
        <f t="shared" si="2"/>
        <v>6958.64</v>
      </c>
    </row>
    <row r="99" spans="2:8">
      <c r="B99" s="214" t="s">
        <v>604</v>
      </c>
      <c r="C99" s="260">
        <v>52.729369626020812</v>
      </c>
      <c r="D99" s="260">
        <v>52.73</v>
      </c>
      <c r="E99" s="260">
        <v>0</v>
      </c>
      <c r="F99" s="260">
        <v>0</v>
      </c>
      <c r="G99" s="260">
        <v>0</v>
      </c>
      <c r="H99" s="265">
        <f t="shared" si="2"/>
        <v>52.73</v>
      </c>
    </row>
    <row r="100" spans="2:8">
      <c r="B100" s="214" t="s">
        <v>605</v>
      </c>
      <c r="C100" s="260">
        <v>862.61953122568434</v>
      </c>
      <c r="D100" s="260">
        <v>1483</v>
      </c>
      <c r="E100" s="260">
        <v>0</v>
      </c>
      <c r="F100" s="260">
        <v>0</v>
      </c>
      <c r="G100" s="260">
        <v>0</v>
      </c>
      <c r="H100" s="265">
        <f t="shared" si="2"/>
        <v>1483</v>
      </c>
    </row>
    <row r="101" spans="2:8">
      <c r="B101" s="57" t="s">
        <v>403</v>
      </c>
      <c r="C101" s="261">
        <f t="shared" ref="C101:H101" si="3">SUM(C10:C100)</f>
        <v>9402635.2799999975</v>
      </c>
      <c r="D101" s="261">
        <f t="shared" si="3"/>
        <v>2374565.4422672493</v>
      </c>
      <c r="E101" s="261">
        <f t="shared" si="3"/>
        <v>2343514.1822672496</v>
      </c>
      <c r="F101" s="261">
        <f t="shared" si="3"/>
        <v>2335642.0700879074</v>
      </c>
      <c r="G101" s="261">
        <f t="shared" si="3"/>
        <v>2328094.5122672492</v>
      </c>
      <c r="H101" s="261">
        <f t="shared" si="3"/>
        <v>9381816.2068896554</v>
      </c>
    </row>
    <row r="103" spans="2:8" ht="41" customHeight="1">
      <c r="B103" s="293" t="s">
        <v>692</v>
      </c>
      <c r="C103" s="291"/>
      <c r="D103" s="291"/>
      <c r="E103" s="291"/>
      <c r="F103" s="291"/>
      <c r="G103" s="291"/>
      <c r="H103" s="291"/>
    </row>
    <row r="104" spans="2:8">
      <c r="B104" s="270"/>
      <c r="C104" s="270"/>
      <c r="D104" s="270"/>
      <c r="E104" s="270"/>
      <c r="F104" s="270"/>
      <c r="G104" s="270"/>
      <c r="H104" s="270"/>
    </row>
    <row r="106" spans="2:8">
      <c r="B106" s="28" t="s">
        <v>110</v>
      </c>
    </row>
  </sheetData>
  <mergeCells count="1">
    <mergeCell ref="B103:H103"/>
  </mergeCells>
  <phoneticPr fontId="34" type="noConversion"/>
  <hyperlinks>
    <hyperlink ref="B106" location="Introduction!A1" display="Return to information tab" xr:uid="{154A13F0-9832-482E-98F7-86AA0A3B542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H10:H100" formulaRange="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BB06-67F2-46B7-94B9-C9D6C211A17C}">
  <sheetPr>
    <tabColor rgb="FF9E712A"/>
    <pageSetUpPr autoPageBreaks="0"/>
  </sheetPr>
  <dimension ref="B5:I106"/>
  <sheetViews>
    <sheetView showGridLines="0" workbookViewId="0">
      <selection activeCell="B72" sqref="B72"/>
    </sheetView>
  </sheetViews>
  <sheetFormatPr defaultRowHeight="14.5"/>
  <cols>
    <col min="1" max="1" width="2.453125" style="3" customWidth="1"/>
    <col min="2" max="2" width="55.54296875" style="3" customWidth="1"/>
    <col min="3" max="3" width="24.7265625" style="3" customWidth="1"/>
    <col min="4" max="6" width="30.54296875" style="3" bestFit="1" customWidth="1"/>
    <col min="7" max="7" width="29.08984375" style="3"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607</v>
      </c>
    </row>
    <row r="9" spans="2:9" ht="27">
      <c r="B9" s="57" t="s">
        <v>373</v>
      </c>
      <c r="C9" s="52" t="s">
        <v>622</v>
      </c>
      <c r="D9" s="52" t="s">
        <v>623</v>
      </c>
      <c r="E9" s="52" t="s">
        <v>624</v>
      </c>
      <c r="F9" s="52" t="s">
        <v>625</v>
      </c>
      <c r="G9" s="52" t="s">
        <v>626</v>
      </c>
      <c r="H9"/>
      <c r="I9" s="31"/>
    </row>
    <row r="10" spans="2:9">
      <c r="B10" s="214" t="s">
        <v>487</v>
      </c>
      <c r="C10" s="262">
        <v>61211</v>
      </c>
      <c r="D10" s="262">
        <v>60757</v>
      </c>
      <c r="E10" s="262">
        <v>60422</v>
      </c>
      <c r="F10" s="262">
        <v>61812</v>
      </c>
      <c r="G10" s="264">
        <f t="shared" ref="G10:G41" si="0">SUM(C10:F10)</f>
        <v>244202</v>
      </c>
      <c r="H10"/>
      <c r="I10" s="30"/>
    </row>
    <row r="11" spans="2:9">
      <c r="B11" s="214" t="s">
        <v>488</v>
      </c>
      <c r="C11" s="262">
        <v>25261</v>
      </c>
      <c r="D11" s="262">
        <v>25073</v>
      </c>
      <c r="E11" s="262">
        <v>24935</v>
      </c>
      <c r="F11" s="262">
        <v>25509</v>
      </c>
      <c r="G11" s="264">
        <f t="shared" si="0"/>
        <v>100778</v>
      </c>
      <c r="H11"/>
      <c r="I11" s="30"/>
    </row>
    <row r="12" spans="2:9">
      <c r="B12" s="214" t="s">
        <v>491</v>
      </c>
      <c r="C12" s="262">
        <v>2524</v>
      </c>
      <c r="D12" s="262">
        <v>2505</v>
      </c>
      <c r="E12" s="262">
        <v>2491</v>
      </c>
      <c r="F12" s="262">
        <v>2548</v>
      </c>
      <c r="G12" s="264">
        <f t="shared" si="0"/>
        <v>10068</v>
      </c>
      <c r="H12"/>
      <c r="I12" s="30"/>
    </row>
    <row r="13" spans="2:9">
      <c r="B13" s="214" t="s">
        <v>492</v>
      </c>
      <c r="C13" s="262">
        <v>1414319</v>
      </c>
      <c r="D13" s="262">
        <v>1403835</v>
      </c>
      <c r="E13" s="262">
        <v>1396099</v>
      </c>
      <c r="F13" s="262">
        <v>1428225</v>
      </c>
      <c r="G13" s="264">
        <f t="shared" si="0"/>
        <v>5642478</v>
      </c>
      <c r="H13"/>
      <c r="I13" s="30"/>
    </row>
    <row r="14" spans="2:9">
      <c r="B14" s="214" t="s">
        <v>493</v>
      </c>
      <c r="C14" s="262">
        <v>1814</v>
      </c>
      <c r="D14" s="262">
        <v>1800</v>
      </c>
      <c r="E14" s="262">
        <v>1790</v>
      </c>
      <c r="F14" s="262">
        <v>1832</v>
      </c>
      <c r="G14" s="264">
        <f t="shared" si="0"/>
        <v>7236</v>
      </c>
      <c r="H14"/>
      <c r="I14" s="30"/>
    </row>
    <row r="15" spans="2:9">
      <c r="B15" s="214" t="s">
        <v>495</v>
      </c>
      <c r="C15" s="262">
        <v>20554</v>
      </c>
      <c r="D15" s="262">
        <v>20401</v>
      </c>
      <c r="E15" s="262">
        <v>20289</v>
      </c>
      <c r="F15" s="262">
        <v>20756</v>
      </c>
      <c r="G15" s="264">
        <f t="shared" si="0"/>
        <v>82000</v>
      </c>
      <c r="H15"/>
      <c r="I15" s="30"/>
    </row>
    <row r="16" spans="2:9">
      <c r="B16" s="214" t="s">
        <v>408</v>
      </c>
      <c r="C16" s="262">
        <v>2794</v>
      </c>
      <c r="D16" s="262">
        <v>2774</v>
      </c>
      <c r="E16" s="262">
        <v>2758</v>
      </c>
      <c r="F16" s="262">
        <v>2822</v>
      </c>
      <c r="G16" s="264">
        <f t="shared" si="0"/>
        <v>11148</v>
      </c>
      <c r="H16"/>
      <c r="I16" s="30"/>
    </row>
    <row r="17" spans="2:9">
      <c r="B17" s="214" t="s">
        <v>258</v>
      </c>
      <c r="C17" s="262">
        <v>750</v>
      </c>
      <c r="D17" s="262">
        <v>744</v>
      </c>
      <c r="E17" s="262">
        <v>740</v>
      </c>
      <c r="F17" s="262">
        <v>757</v>
      </c>
      <c r="G17" s="264">
        <f t="shared" si="0"/>
        <v>2991</v>
      </c>
      <c r="H17"/>
      <c r="I17" s="30"/>
    </row>
    <row r="18" spans="2:9">
      <c r="B18" s="214" t="s">
        <v>497</v>
      </c>
      <c r="C18" s="262">
        <v>5</v>
      </c>
      <c r="D18" s="262">
        <v>5</v>
      </c>
      <c r="E18" s="262">
        <v>5</v>
      </c>
      <c r="F18" s="262">
        <v>5</v>
      </c>
      <c r="G18" s="264">
        <f t="shared" si="0"/>
        <v>20</v>
      </c>
      <c r="H18"/>
      <c r="I18" s="30"/>
    </row>
    <row r="19" spans="2:9">
      <c r="B19" s="214" t="s">
        <v>498</v>
      </c>
      <c r="C19" s="262">
        <v>86387</v>
      </c>
      <c r="D19" s="262">
        <v>85746</v>
      </c>
      <c r="E19" s="262">
        <v>85274</v>
      </c>
      <c r="F19" s="262">
        <v>87236</v>
      </c>
      <c r="G19" s="264">
        <f t="shared" si="0"/>
        <v>344643</v>
      </c>
      <c r="H19"/>
      <c r="I19" s="30"/>
    </row>
    <row r="20" spans="2:9">
      <c r="B20" s="214" t="s">
        <v>499</v>
      </c>
      <c r="C20" s="262">
        <v>626</v>
      </c>
      <c r="D20" s="262">
        <v>622</v>
      </c>
      <c r="E20" s="262">
        <v>618</v>
      </c>
      <c r="F20" s="262">
        <v>632</v>
      </c>
      <c r="G20" s="264">
        <f t="shared" si="0"/>
        <v>2498</v>
      </c>
      <c r="H20"/>
      <c r="I20" s="30"/>
    </row>
    <row r="21" spans="2:9">
      <c r="B21" s="214" t="s">
        <v>501</v>
      </c>
      <c r="C21" s="262">
        <v>151660</v>
      </c>
      <c r="D21" s="262">
        <v>150536</v>
      </c>
      <c r="E21" s="262">
        <v>149706</v>
      </c>
      <c r="F21" s="262">
        <v>153151</v>
      </c>
      <c r="G21" s="264">
        <f t="shared" si="0"/>
        <v>605053</v>
      </c>
      <c r="H21"/>
      <c r="I21" s="30"/>
    </row>
    <row r="22" spans="2:9">
      <c r="B22" s="214" t="s">
        <v>502</v>
      </c>
      <c r="C22" s="262">
        <v>41974</v>
      </c>
      <c r="D22" s="262">
        <v>41663</v>
      </c>
      <c r="E22" s="262">
        <v>41434</v>
      </c>
      <c r="F22" s="262">
        <v>42387</v>
      </c>
      <c r="G22" s="264">
        <f t="shared" si="0"/>
        <v>167458</v>
      </c>
      <c r="H22"/>
      <c r="I22" s="30"/>
    </row>
    <row r="23" spans="2:9">
      <c r="B23" s="214" t="s">
        <v>503</v>
      </c>
      <c r="C23" s="262">
        <v>22607</v>
      </c>
      <c r="D23" s="262">
        <v>22439</v>
      </c>
      <c r="E23" s="262">
        <v>22316</v>
      </c>
      <c r="F23" s="262">
        <v>22829</v>
      </c>
      <c r="G23" s="264">
        <f t="shared" si="0"/>
        <v>90191</v>
      </c>
      <c r="H23"/>
      <c r="I23" s="30"/>
    </row>
    <row r="24" spans="2:9">
      <c r="B24" s="214" t="s">
        <v>504</v>
      </c>
      <c r="C24" s="262">
        <v>952566</v>
      </c>
      <c r="D24" s="262">
        <v>945505</v>
      </c>
      <c r="E24" s="262">
        <v>940294</v>
      </c>
      <c r="F24" s="262">
        <v>961932</v>
      </c>
      <c r="G24" s="264">
        <f t="shared" si="0"/>
        <v>3800297</v>
      </c>
      <c r="H24"/>
      <c r="I24" s="30"/>
    </row>
    <row r="25" spans="2:9">
      <c r="B25" s="214" t="s">
        <v>272</v>
      </c>
      <c r="C25" s="262">
        <v>743772</v>
      </c>
      <c r="D25" s="262">
        <v>738259</v>
      </c>
      <c r="E25" s="262">
        <v>734190</v>
      </c>
      <c r="F25" s="262">
        <v>751085</v>
      </c>
      <c r="G25" s="264">
        <f t="shared" si="0"/>
        <v>2967306</v>
      </c>
      <c r="H25"/>
      <c r="I25" s="30"/>
    </row>
    <row r="26" spans="2:9">
      <c r="B26" s="214" t="s">
        <v>273</v>
      </c>
      <c r="C26" s="262">
        <v>452</v>
      </c>
      <c r="D26" s="262">
        <v>449</v>
      </c>
      <c r="E26" s="262">
        <v>447</v>
      </c>
      <c r="F26" s="262">
        <v>457</v>
      </c>
      <c r="G26" s="264">
        <f t="shared" si="0"/>
        <v>1805</v>
      </c>
      <c r="H26"/>
      <c r="I26" s="30"/>
    </row>
    <row r="27" spans="2:9">
      <c r="B27" s="214" t="s">
        <v>506</v>
      </c>
      <c r="C27" s="262">
        <v>1910990</v>
      </c>
      <c r="D27" s="262">
        <v>1896824</v>
      </c>
      <c r="E27" s="262">
        <v>1886371</v>
      </c>
      <c r="F27" s="262">
        <v>1929779</v>
      </c>
      <c r="G27" s="264">
        <f t="shared" si="0"/>
        <v>7623964</v>
      </c>
      <c r="H27"/>
      <c r="I27" s="30"/>
    </row>
    <row r="28" spans="2:9">
      <c r="B28" s="214" t="s">
        <v>608</v>
      </c>
      <c r="C28" s="262">
        <v>20412</v>
      </c>
      <c r="D28" s="262">
        <v>20260</v>
      </c>
      <c r="E28" s="262">
        <v>20149</v>
      </c>
      <c r="F28" s="262">
        <v>20612</v>
      </c>
      <c r="G28" s="264">
        <f t="shared" si="0"/>
        <v>81433</v>
      </c>
      <c r="H28"/>
      <c r="I28" s="30"/>
    </row>
    <row r="29" spans="2:9">
      <c r="B29" s="214" t="s">
        <v>533</v>
      </c>
      <c r="C29" s="262">
        <v>95488</v>
      </c>
      <c r="D29" s="262">
        <v>94780</v>
      </c>
      <c r="E29" s="262">
        <v>94258</v>
      </c>
      <c r="F29" s="262">
        <v>96427</v>
      </c>
      <c r="G29" s="264">
        <f t="shared" si="0"/>
        <v>380953</v>
      </c>
      <c r="H29"/>
      <c r="I29" s="30"/>
    </row>
    <row r="30" spans="2:9">
      <c r="B30" s="214" t="s">
        <v>282</v>
      </c>
      <c r="C30" s="262">
        <v>19686</v>
      </c>
      <c r="D30" s="262">
        <v>19540</v>
      </c>
      <c r="E30" s="262">
        <v>19433</v>
      </c>
      <c r="F30" s="262">
        <v>19880</v>
      </c>
      <c r="G30" s="264">
        <f t="shared" si="0"/>
        <v>78539</v>
      </c>
      <c r="H30"/>
      <c r="I30" s="30"/>
    </row>
    <row r="31" spans="2:9">
      <c r="B31" s="214" t="s">
        <v>611</v>
      </c>
      <c r="C31" s="262">
        <v>19888</v>
      </c>
      <c r="D31" s="262">
        <v>19740</v>
      </c>
      <c r="E31" s="262">
        <v>19632</v>
      </c>
      <c r="F31" s="262">
        <v>20083</v>
      </c>
      <c r="G31" s="264">
        <f t="shared" si="0"/>
        <v>79343</v>
      </c>
      <c r="H31"/>
      <c r="I31" s="30"/>
    </row>
    <row r="32" spans="2:9">
      <c r="B32" s="214" t="s">
        <v>508</v>
      </c>
      <c r="C32" s="262">
        <v>506844</v>
      </c>
      <c r="D32" s="262">
        <v>503087</v>
      </c>
      <c r="E32" s="262">
        <v>500314</v>
      </c>
      <c r="F32" s="262">
        <v>511827</v>
      </c>
      <c r="G32" s="264">
        <f t="shared" si="0"/>
        <v>2022072</v>
      </c>
      <c r="H32"/>
      <c r="I32" s="30"/>
    </row>
    <row r="33" spans="2:9">
      <c r="B33" s="214" t="s">
        <v>512</v>
      </c>
      <c r="C33" s="262">
        <v>1826</v>
      </c>
      <c r="D33" s="262">
        <v>1813</v>
      </c>
      <c r="E33" s="262">
        <v>1803</v>
      </c>
      <c r="F33" s="262">
        <v>1844</v>
      </c>
      <c r="G33" s="264">
        <f t="shared" si="0"/>
        <v>7286</v>
      </c>
      <c r="H33"/>
      <c r="I33" s="30"/>
    </row>
    <row r="34" spans="2:9">
      <c r="B34" s="214" t="s">
        <v>537</v>
      </c>
      <c r="C34" s="262">
        <v>9803</v>
      </c>
      <c r="D34" s="262">
        <v>9730</v>
      </c>
      <c r="E34" s="262">
        <v>9676</v>
      </c>
      <c r="F34" s="262">
        <v>9899</v>
      </c>
      <c r="G34" s="264">
        <f t="shared" si="0"/>
        <v>39108</v>
      </c>
      <c r="H34"/>
      <c r="I34" s="30"/>
    </row>
    <row r="35" spans="2:9">
      <c r="B35" s="214" t="s">
        <v>513</v>
      </c>
      <c r="C35" s="262">
        <v>156235</v>
      </c>
      <c r="D35" s="262">
        <v>155076</v>
      </c>
      <c r="E35" s="262">
        <v>154222</v>
      </c>
      <c r="F35" s="262">
        <v>157771</v>
      </c>
      <c r="G35" s="264">
        <f t="shared" si="0"/>
        <v>623304</v>
      </c>
      <c r="H35"/>
      <c r="I35" s="30"/>
    </row>
    <row r="36" spans="2:9">
      <c r="B36" s="214" t="s">
        <v>515</v>
      </c>
      <c r="C36" s="262">
        <v>9671</v>
      </c>
      <c r="D36" s="262">
        <v>9600</v>
      </c>
      <c r="E36" s="262">
        <v>9547</v>
      </c>
      <c r="F36" s="262">
        <v>9766</v>
      </c>
      <c r="G36" s="264">
        <f t="shared" si="0"/>
        <v>38584</v>
      </c>
      <c r="H36"/>
      <c r="I36" s="30"/>
    </row>
    <row r="37" spans="2:9">
      <c r="B37" s="214" t="s">
        <v>516</v>
      </c>
      <c r="C37" s="262">
        <v>66558</v>
      </c>
      <c r="D37" s="262">
        <v>66065</v>
      </c>
      <c r="E37" s="262">
        <v>65701</v>
      </c>
      <c r="F37" s="262">
        <v>67213</v>
      </c>
      <c r="G37" s="264">
        <f t="shared" si="0"/>
        <v>265537</v>
      </c>
      <c r="H37"/>
      <c r="I37" s="30"/>
    </row>
    <row r="38" spans="2:9">
      <c r="B38" s="214" t="s">
        <v>609</v>
      </c>
      <c r="C38" s="262">
        <v>7105</v>
      </c>
      <c r="D38" s="262">
        <v>7053</v>
      </c>
      <c r="E38" s="262">
        <v>7014</v>
      </c>
      <c r="F38" s="262">
        <v>7175</v>
      </c>
      <c r="G38" s="264">
        <f t="shared" si="0"/>
        <v>28347</v>
      </c>
      <c r="H38"/>
      <c r="I38" s="30"/>
    </row>
    <row r="39" spans="2:9">
      <c r="B39" s="214" t="s">
        <v>518</v>
      </c>
      <c r="C39" s="262">
        <v>25659</v>
      </c>
      <c r="D39" s="262">
        <v>25469</v>
      </c>
      <c r="E39" s="262">
        <v>25328</v>
      </c>
      <c r="F39" s="262">
        <v>25911</v>
      </c>
      <c r="G39" s="264">
        <f t="shared" si="0"/>
        <v>102367</v>
      </c>
      <c r="H39"/>
      <c r="I39" s="30"/>
    </row>
    <row r="40" spans="2:9">
      <c r="B40" s="214" t="s">
        <v>301</v>
      </c>
      <c r="C40" s="262">
        <v>5436</v>
      </c>
      <c r="D40" s="262">
        <v>5396</v>
      </c>
      <c r="E40" s="262">
        <v>5366</v>
      </c>
      <c r="F40" s="262">
        <v>5490</v>
      </c>
      <c r="G40" s="264">
        <f t="shared" si="0"/>
        <v>21688</v>
      </c>
      <c r="H40"/>
      <c r="I40" s="30"/>
    </row>
    <row r="41" spans="2:9">
      <c r="B41" s="214" t="s">
        <v>520</v>
      </c>
      <c r="C41" s="262">
        <v>10367</v>
      </c>
      <c r="D41" s="262">
        <v>10290</v>
      </c>
      <c r="E41" s="262">
        <v>10234</v>
      </c>
      <c r="F41" s="262">
        <v>10469</v>
      </c>
      <c r="G41" s="264">
        <f t="shared" si="0"/>
        <v>41360</v>
      </c>
      <c r="H41"/>
      <c r="I41" s="30"/>
    </row>
    <row r="42" spans="2:9">
      <c r="B42" s="214" t="s">
        <v>522</v>
      </c>
      <c r="C42" s="262">
        <v>761437</v>
      </c>
      <c r="D42" s="262">
        <v>755793</v>
      </c>
      <c r="E42" s="262">
        <v>751628</v>
      </c>
      <c r="F42" s="262">
        <v>768924</v>
      </c>
      <c r="G42" s="264">
        <f t="shared" ref="G42:G68" si="1">SUM(C42:F42)</f>
        <v>3037782</v>
      </c>
      <c r="H42"/>
      <c r="I42" s="30"/>
    </row>
    <row r="43" spans="2:9">
      <c r="B43" s="214" t="s">
        <v>523</v>
      </c>
      <c r="C43" s="262">
        <v>62</v>
      </c>
      <c r="D43" s="262">
        <v>61</v>
      </c>
      <c r="E43" s="262">
        <v>61</v>
      </c>
      <c r="F43" s="262">
        <v>62</v>
      </c>
      <c r="G43" s="264">
        <f t="shared" si="1"/>
        <v>246</v>
      </c>
      <c r="H43"/>
      <c r="I43" s="30"/>
    </row>
    <row r="44" spans="2:9">
      <c r="B44" s="214" t="s">
        <v>524</v>
      </c>
      <c r="C44" s="262">
        <v>98885</v>
      </c>
      <c r="D44" s="262">
        <v>98152</v>
      </c>
      <c r="E44" s="262">
        <v>97611</v>
      </c>
      <c r="F44" s="262">
        <v>99857</v>
      </c>
      <c r="G44" s="264">
        <f t="shared" si="1"/>
        <v>394505</v>
      </c>
      <c r="H44"/>
      <c r="I44" s="30"/>
    </row>
    <row r="45" spans="2:9">
      <c r="B45" s="214" t="s">
        <v>569</v>
      </c>
      <c r="C45" s="262">
        <v>13678</v>
      </c>
      <c r="D45" s="262">
        <v>13577</v>
      </c>
      <c r="E45" s="262">
        <v>13502</v>
      </c>
      <c r="F45" s="262">
        <v>13813</v>
      </c>
      <c r="G45" s="264">
        <f t="shared" si="1"/>
        <v>54570</v>
      </c>
      <c r="H45"/>
      <c r="I45" s="30"/>
    </row>
    <row r="46" spans="2:9">
      <c r="B46" s="214" t="s">
        <v>310</v>
      </c>
      <c r="C46" s="262">
        <v>429</v>
      </c>
      <c r="D46" s="262">
        <v>426</v>
      </c>
      <c r="E46" s="262">
        <v>423</v>
      </c>
      <c r="F46" s="262">
        <v>433</v>
      </c>
      <c r="G46" s="264">
        <f t="shared" si="1"/>
        <v>1711</v>
      </c>
      <c r="H46"/>
      <c r="I46" s="30"/>
    </row>
    <row r="47" spans="2:9">
      <c r="B47" s="214" t="s">
        <v>529</v>
      </c>
      <c r="C47" s="262">
        <v>92</v>
      </c>
      <c r="D47" s="262">
        <v>91</v>
      </c>
      <c r="E47" s="262">
        <v>90</v>
      </c>
      <c r="F47" s="262">
        <v>92</v>
      </c>
      <c r="G47" s="264">
        <f t="shared" si="1"/>
        <v>365</v>
      </c>
      <c r="H47"/>
      <c r="I47" s="30"/>
    </row>
    <row r="48" spans="2:9">
      <c r="B48" s="214" t="s">
        <v>532</v>
      </c>
      <c r="C48" s="262">
        <v>63955</v>
      </c>
      <c r="D48" s="262">
        <v>63480</v>
      </c>
      <c r="E48" s="262">
        <v>63131</v>
      </c>
      <c r="F48" s="262">
        <v>64583</v>
      </c>
      <c r="G48" s="264">
        <f t="shared" si="1"/>
        <v>255149</v>
      </c>
      <c r="H48"/>
      <c r="I48" s="30"/>
    </row>
    <row r="49" spans="2:9">
      <c r="B49" s="214" t="s">
        <v>535</v>
      </c>
      <c r="C49" s="262">
        <v>1337610</v>
      </c>
      <c r="D49" s="262">
        <v>1327695</v>
      </c>
      <c r="E49" s="262">
        <v>1320378</v>
      </c>
      <c r="F49" s="262">
        <v>1350762</v>
      </c>
      <c r="G49" s="264">
        <f t="shared" si="1"/>
        <v>5336445</v>
      </c>
      <c r="H49"/>
      <c r="I49" s="30"/>
    </row>
    <row r="50" spans="2:9">
      <c r="B50" s="214" t="s">
        <v>534</v>
      </c>
      <c r="C50" s="262">
        <v>307127</v>
      </c>
      <c r="D50" s="262">
        <v>304850</v>
      </c>
      <c r="E50" s="262">
        <v>303170</v>
      </c>
      <c r="F50" s="262">
        <v>310147</v>
      </c>
      <c r="G50" s="264">
        <f t="shared" si="1"/>
        <v>1225294</v>
      </c>
      <c r="H50"/>
      <c r="I50" s="30"/>
    </row>
    <row r="51" spans="2:9">
      <c r="B51" s="214" t="s">
        <v>531</v>
      </c>
      <c r="C51" s="262">
        <v>34479</v>
      </c>
      <c r="D51" s="262">
        <v>34223</v>
      </c>
      <c r="E51" s="262">
        <v>34034</v>
      </c>
      <c r="F51" s="262">
        <v>34818</v>
      </c>
      <c r="G51" s="264">
        <f t="shared" si="1"/>
        <v>137554</v>
      </c>
      <c r="H51"/>
      <c r="I51" s="30"/>
    </row>
    <row r="52" spans="2:9">
      <c r="B52" s="214" t="s">
        <v>536</v>
      </c>
      <c r="C52" s="262">
        <v>1286</v>
      </c>
      <c r="D52" s="262">
        <v>1276</v>
      </c>
      <c r="E52" s="262">
        <v>1269</v>
      </c>
      <c r="F52" s="262">
        <v>1299</v>
      </c>
      <c r="G52" s="264">
        <f t="shared" si="1"/>
        <v>5130</v>
      </c>
      <c r="H52"/>
      <c r="I52" s="30"/>
    </row>
    <row r="53" spans="2:9">
      <c r="B53" s="214" t="s">
        <v>539</v>
      </c>
      <c r="C53" s="262">
        <v>115276</v>
      </c>
      <c r="D53" s="262">
        <v>114422</v>
      </c>
      <c r="E53" s="262">
        <v>113791</v>
      </c>
      <c r="F53" s="262">
        <v>116410</v>
      </c>
      <c r="G53" s="264">
        <f t="shared" si="1"/>
        <v>459899</v>
      </c>
      <c r="H53"/>
      <c r="I53" s="30"/>
    </row>
    <row r="54" spans="2:9">
      <c r="B54" s="214" t="s">
        <v>538</v>
      </c>
      <c r="C54" s="262">
        <v>117966</v>
      </c>
      <c r="D54" s="262">
        <v>117092</v>
      </c>
      <c r="E54" s="262">
        <v>116446</v>
      </c>
      <c r="F54" s="262">
        <v>119126</v>
      </c>
      <c r="G54" s="264">
        <f t="shared" si="1"/>
        <v>470630</v>
      </c>
      <c r="H54"/>
      <c r="I54" s="30"/>
    </row>
    <row r="55" spans="2:9">
      <c r="B55" s="214" t="s">
        <v>542</v>
      </c>
      <c r="C55" s="262">
        <v>89236</v>
      </c>
      <c r="D55" s="262">
        <v>88574</v>
      </c>
      <c r="E55" s="262">
        <v>88086</v>
      </c>
      <c r="F55" s="262">
        <v>90113</v>
      </c>
      <c r="G55" s="264">
        <f t="shared" si="1"/>
        <v>356009</v>
      </c>
      <c r="H55"/>
      <c r="I55" s="30"/>
    </row>
    <row r="56" spans="2:9">
      <c r="B56" s="214" t="s">
        <v>610</v>
      </c>
      <c r="C56" s="262">
        <v>54011</v>
      </c>
      <c r="D56" s="262">
        <v>53611</v>
      </c>
      <c r="E56" s="262">
        <v>53315</v>
      </c>
      <c r="F56" s="262">
        <v>54542</v>
      </c>
      <c r="G56" s="264">
        <f t="shared" si="1"/>
        <v>215479</v>
      </c>
      <c r="H56"/>
      <c r="I56" s="30"/>
    </row>
    <row r="57" spans="2:9">
      <c r="B57" s="214" t="s">
        <v>550</v>
      </c>
      <c r="C57" s="262">
        <v>1081813</v>
      </c>
      <c r="D57" s="262">
        <v>1073794</v>
      </c>
      <c r="E57" s="262">
        <v>1067876</v>
      </c>
      <c r="F57" s="262">
        <v>1092450</v>
      </c>
      <c r="G57" s="264">
        <f t="shared" si="1"/>
        <v>4315933</v>
      </c>
      <c r="H57"/>
      <c r="I57" s="30"/>
    </row>
    <row r="58" spans="2:9">
      <c r="B58" s="214" t="s">
        <v>552</v>
      </c>
      <c r="C58" s="262">
        <v>1</v>
      </c>
      <c r="D58" s="262">
        <v>1</v>
      </c>
      <c r="E58" s="262">
        <v>1</v>
      </c>
      <c r="F58" s="262">
        <v>1</v>
      </c>
      <c r="G58" s="264">
        <f t="shared" si="1"/>
        <v>4</v>
      </c>
      <c r="H58"/>
      <c r="I58" s="30"/>
    </row>
    <row r="59" spans="2:9">
      <c r="B59" s="214" t="s">
        <v>553</v>
      </c>
      <c r="C59" s="262">
        <v>373711</v>
      </c>
      <c r="D59" s="262">
        <v>370941</v>
      </c>
      <c r="E59" s="262">
        <v>368897</v>
      </c>
      <c r="F59" s="262">
        <v>377386</v>
      </c>
      <c r="G59" s="264">
        <f t="shared" si="1"/>
        <v>1490935</v>
      </c>
      <c r="H59"/>
      <c r="I59" s="30"/>
    </row>
    <row r="60" spans="2:9">
      <c r="B60" s="214" t="s">
        <v>554</v>
      </c>
      <c r="C60" s="262">
        <v>4428</v>
      </c>
      <c r="D60" s="262">
        <v>4395</v>
      </c>
      <c r="E60" s="262">
        <v>4371</v>
      </c>
      <c r="F60" s="262">
        <v>4471</v>
      </c>
      <c r="G60" s="264">
        <f t="shared" si="1"/>
        <v>17665</v>
      </c>
      <c r="H60"/>
      <c r="I60" s="30"/>
    </row>
    <row r="61" spans="2:9">
      <c r="B61" s="214" t="s">
        <v>556</v>
      </c>
      <c r="C61" s="262">
        <v>1187</v>
      </c>
      <c r="D61" s="262">
        <v>1178</v>
      </c>
      <c r="E61" s="262">
        <v>1172</v>
      </c>
      <c r="F61" s="262">
        <v>1199</v>
      </c>
      <c r="G61" s="264">
        <f t="shared" si="1"/>
        <v>4736</v>
      </c>
      <c r="H61"/>
      <c r="I61" s="30"/>
    </row>
    <row r="62" spans="2:9">
      <c r="B62" s="214" t="s">
        <v>350</v>
      </c>
      <c r="C62" s="262">
        <v>33905</v>
      </c>
      <c r="D62" s="262">
        <v>33654</v>
      </c>
      <c r="E62" s="262">
        <v>33468</v>
      </c>
      <c r="F62" s="262">
        <v>34238</v>
      </c>
      <c r="G62" s="264">
        <f t="shared" si="1"/>
        <v>135265</v>
      </c>
      <c r="H62"/>
      <c r="I62" s="30"/>
    </row>
    <row r="63" spans="2:9">
      <c r="B63" s="214" t="s">
        <v>557</v>
      </c>
      <c r="C63" s="262">
        <v>1855785</v>
      </c>
      <c r="D63" s="262">
        <v>1842028</v>
      </c>
      <c r="E63" s="262">
        <v>1831877</v>
      </c>
      <c r="F63" s="262">
        <v>1874031</v>
      </c>
      <c r="G63" s="264">
        <f t="shared" si="1"/>
        <v>7403721</v>
      </c>
      <c r="H63"/>
      <c r="I63" s="30"/>
    </row>
    <row r="64" spans="2:9">
      <c r="B64" s="214" t="s">
        <v>505</v>
      </c>
      <c r="C64" s="262">
        <v>39566</v>
      </c>
      <c r="D64" s="262">
        <v>39273</v>
      </c>
      <c r="E64" s="262">
        <v>39057</v>
      </c>
      <c r="F64" s="262">
        <v>39955</v>
      </c>
      <c r="G64" s="264">
        <f t="shared" si="1"/>
        <v>157851</v>
      </c>
      <c r="H64"/>
      <c r="I64" s="30"/>
    </row>
    <row r="65" spans="2:9">
      <c r="B65" s="214" t="s">
        <v>356</v>
      </c>
      <c r="C65" s="262">
        <v>4882</v>
      </c>
      <c r="D65" s="262">
        <v>4845</v>
      </c>
      <c r="E65" s="262">
        <v>4819</v>
      </c>
      <c r="F65" s="262">
        <v>4930</v>
      </c>
      <c r="G65" s="264">
        <f t="shared" si="1"/>
        <v>19476</v>
      </c>
      <c r="H65"/>
      <c r="I65" s="30"/>
    </row>
    <row r="66" spans="2:9">
      <c r="B66" s="214" t="s">
        <v>561</v>
      </c>
      <c r="C66" s="262">
        <v>500598</v>
      </c>
      <c r="D66" s="262">
        <v>496887</v>
      </c>
      <c r="E66" s="262">
        <v>494148</v>
      </c>
      <c r="F66" s="262">
        <v>505519</v>
      </c>
      <c r="G66" s="264">
        <f t="shared" si="1"/>
        <v>1997152</v>
      </c>
      <c r="H66"/>
      <c r="I66" s="30"/>
    </row>
    <row r="67" spans="2:9">
      <c r="B67" s="214" t="s">
        <v>563</v>
      </c>
      <c r="C67" s="262">
        <v>33</v>
      </c>
      <c r="D67" s="262">
        <v>33</v>
      </c>
      <c r="E67" s="262">
        <v>33</v>
      </c>
      <c r="F67" s="262">
        <v>33</v>
      </c>
      <c r="G67" s="264">
        <f t="shared" si="1"/>
        <v>132</v>
      </c>
      <c r="H67"/>
      <c r="I67" s="30"/>
    </row>
    <row r="68" spans="2:9">
      <c r="B68" s="214" t="s">
        <v>566</v>
      </c>
      <c r="C68" s="262">
        <v>90069</v>
      </c>
      <c r="D68" s="262">
        <v>89401</v>
      </c>
      <c r="E68" s="262">
        <v>88908</v>
      </c>
      <c r="F68" s="262">
        <v>90954</v>
      </c>
      <c r="G68" s="264">
        <f t="shared" si="1"/>
        <v>359332</v>
      </c>
      <c r="H68"/>
      <c r="I68" s="30"/>
    </row>
    <row r="69" spans="2:9">
      <c r="B69" s="213" t="s">
        <v>403</v>
      </c>
      <c r="C69" s="263">
        <f>SUM(C10:C68)</f>
        <v>13376751</v>
      </c>
      <c r="D69" s="263">
        <f>SUM(D10:D68)</f>
        <v>13277589</v>
      </c>
      <c r="E69" s="263">
        <f>SUM(E10:E68)</f>
        <v>13204418</v>
      </c>
      <c r="F69" s="263">
        <f>SUM(F10:F68)</f>
        <v>13508269</v>
      </c>
      <c r="G69" s="263">
        <f>SUM(G10:G68)</f>
        <v>53367027</v>
      </c>
      <c r="H69"/>
      <c r="I69" s="30"/>
    </row>
    <row r="70" spans="2:9">
      <c r="B70"/>
      <c r="C70"/>
      <c r="D70"/>
      <c r="E70"/>
      <c r="F70"/>
      <c r="G70"/>
      <c r="H70"/>
      <c r="I70" s="30"/>
    </row>
    <row r="71" spans="2:9">
      <c r="H71"/>
      <c r="I71" s="30"/>
    </row>
    <row r="72" spans="2:9">
      <c r="B72" s="28" t="s">
        <v>110</v>
      </c>
      <c r="C72"/>
      <c r="D72"/>
      <c r="E72"/>
      <c r="F72"/>
      <c r="G72"/>
      <c r="H72"/>
      <c r="I72" s="30"/>
    </row>
    <row r="73" spans="2:9">
      <c r="B73"/>
      <c r="C73"/>
      <c r="D73"/>
      <c r="E73"/>
      <c r="F73"/>
      <c r="G73"/>
      <c r="H73"/>
      <c r="I73" s="30"/>
    </row>
    <row r="74" spans="2:9">
      <c r="B74"/>
      <c r="C74"/>
      <c r="D74"/>
      <c r="E74"/>
      <c r="F74"/>
      <c r="G74"/>
      <c r="H74"/>
      <c r="I74" s="30"/>
    </row>
    <row r="75" spans="2:9">
      <c r="B75"/>
      <c r="C75"/>
      <c r="D75"/>
      <c r="E75"/>
      <c r="F75"/>
      <c r="G75"/>
      <c r="H75"/>
      <c r="I75" s="30"/>
    </row>
    <row r="76" spans="2:9">
      <c r="B76"/>
      <c r="C76"/>
      <c r="D76"/>
      <c r="E76"/>
      <c r="F76"/>
      <c r="G76"/>
      <c r="H76"/>
      <c r="I76" s="30"/>
    </row>
    <row r="77" spans="2:9">
      <c r="B77"/>
      <c r="C77"/>
      <c r="D77"/>
      <c r="E77"/>
      <c r="F77"/>
      <c r="G77"/>
      <c r="H77"/>
      <c r="I77" s="30"/>
    </row>
    <row r="78" spans="2:9">
      <c r="B78"/>
      <c r="C78"/>
      <c r="D78"/>
      <c r="E78"/>
      <c r="F78"/>
      <c r="G78"/>
      <c r="H78"/>
      <c r="I78" s="30"/>
    </row>
    <row r="79" spans="2:9">
      <c r="B79"/>
      <c r="C79"/>
      <c r="D79"/>
      <c r="E79"/>
      <c r="F79"/>
      <c r="G79"/>
      <c r="H79"/>
      <c r="I79" s="30"/>
    </row>
    <row r="80" spans="2:9">
      <c r="B80"/>
      <c r="C80"/>
      <c r="D80"/>
      <c r="E80"/>
      <c r="F80"/>
      <c r="G80"/>
      <c r="H80"/>
      <c r="I80" s="30"/>
    </row>
    <row r="81" spans="2:9">
      <c r="B81"/>
      <c r="C81"/>
      <c r="D81"/>
      <c r="E81"/>
      <c r="F81"/>
      <c r="G81"/>
      <c r="H81"/>
      <c r="I81" s="30"/>
    </row>
    <row r="82" spans="2:9">
      <c r="B82"/>
      <c r="C82"/>
      <c r="D82"/>
      <c r="E82"/>
      <c r="F82"/>
      <c r="G82"/>
      <c r="H82"/>
      <c r="I82" s="30"/>
    </row>
    <row r="83" spans="2:9">
      <c r="B83"/>
      <c r="C83"/>
      <c r="D83"/>
      <c r="E83"/>
      <c r="F83"/>
      <c r="G83"/>
      <c r="H83"/>
      <c r="I83" s="30"/>
    </row>
    <row r="84" spans="2:9">
      <c r="B84"/>
      <c r="C84"/>
      <c r="D84"/>
      <c r="E84"/>
      <c r="F84"/>
      <c r="G84"/>
      <c r="H84"/>
      <c r="I84" s="30"/>
    </row>
    <row r="85" spans="2:9">
      <c r="B85"/>
      <c r="C85"/>
      <c r="D85"/>
      <c r="E85"/>
      <c r="F85"/>
      <c r="G85"/>
      <c r="H85"/>
      <c r="I85" s="30"/>
    </row>
    <row r="86" spans="2:9">
      <c r="B86"/>
      <c r="C86"/>
      <c r="D86"/>
      <c r="E86"/>
      <c r="F86"/>
      <c r="G86"/>
      <c r="H86"/>
      <c r="I86" s="30"/>
    </row>
    <row r="87" spans="2:9">
      <c r="B87"/>
      <c r="C87"/>
      <c r="D87"/>
      <c r="E87"/>
      <c r="F87"/>
      <c r="G87"/>
      <c r="H87"/>
      <c r="I87" s="30"/>
    </row>
    <row r="88" spans="2:9">
      <c r="B88"/>
      <c r="C88"/>
      <c r="D88"/>
      <c r="E88"/>
      <c r="F88"/>
      <c r="G88"/>
      <c r="H88"/>
      <c r="I88" s="30"/>
    </row>
    <row r="89" spans="2:9">
      <c r="B89"/>
      <c r="C89"/>
      <c r="D89"/>
      <c r="E89"/>
      <c r="F89"/>
      <c r="G89"/>
      <c r="H89"/>
      <c r="I89" s="30"/>
    </row>
    <row r="90" spans="2:9">
      <c r="B90"/>
      <c r="C90"/>
      <c r="D90"/>
      <c r="E90"/>
      <c r="F90"/>
      <c r="G90"/>
      <c r="H90"/>
      <c r="I90" s="30"/>
    </row>
    <row r="91" spans="2:9">
      <c r="B91"/>
      <c r="C91"/>
      <c r="D91"/>
      <c r="E91"/>
      <c r="F91"/>
      <c r="G91"/>
      <c r="H91"/>
      <c r="I91" s="30"/>
    </row>
    <row r="92" spans="2:9">
      <c r="B92"/>
      <c r="C92"/>
      <c r="D92"/>
      <c r="E92"/>
      <c r="F92"/>
      <c r="G92"/>
      <c r="H92"/>
      <c r="I92" s="30"/>
    </row>
    <row r="93" spans="2:9">
      <c r="B93"/>
      <c r="C93"/>
      <c r="D93"/>
      <c r="E93"/>
      <c r="F93"/>
      <c r="G93"/>
      <c r="H93"/>
      <c r="I93" s="30"/>
    </row>
    <row r="94" spans="2:9">
      <c r="B94"/>
      <c r="C94"/>
      <c r="D94"/>
      <c r="E94"/>
      <c r="F94"/>
      <c r="G94"/>
      <c r="H94"/>
      <c r="I94" s="30"/>
    </row>
    <row r="95" spans="2:9" ht="14.5" customHeight="1">
      <c r="B95"/>
      <c r="C95"/>
      <c r="D95"/>
      <c r="E95"/>
      <c r="F95"/>
      <c r="G95"/>
      <c r="H95"/>
    </row>
    <row r="96" spans="2:9">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sheetData>
  <hyperlinks>
    <hyperlink ref="B72" location="Introduction!A1" display="Return to information tab" xr:uid="{C662C176-368C-4F46-95C3-A745D8D43E12}"/>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9E0F-5BC5-4165-B674-C90D23E5A841}">
  <sheetPr>
    <tabColor rgb="FF9E712A"/>
    <pageSetUpPr autoPageBreaks="0"/>
  </sheetPr>
  <dimension ref="B5:I93"/>
  <sheetViews>
    <sheetView showGridLines="0" workbookViewId="0">
      <selection activeCell="B70" sqref="B70"/>
    </sheetView>
  </sheetViews>
  <sheetFormatPr defaultRowHeight="14.5"/>
  <cols>
    <col min="1" max="1" width="2.453125" style="3" customWidth="1"/>
    <col min="2" max="2" width="55.54296875" style="3" customWidth="1"/>
    <col min="3" max="3" width="24.7265625" style="3" customWidth="1"/>
    <col min="4" max="6" width="30.54296875" style="3" bestFit="1" customWidth="1"/>
    <col min="7" max="7" width="29.08984375" style="3"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627</v>
      </c>
    </row>
    <row r="9" spans="2:9" ht="27">
      <c r="B9" s="57" t="s">
        <v>373</v>
      </c>
      <c r="C9" s="52" t="s">
        <v>622</v>
      </c>
      <c r="D9" s="52" t="s">
        <v>623</v>
      </c>
      <c r="E9" s="52" t="s">
        <v>624</v>
      </c>
      <c r="F9" s="52" t="s">
        <v>625</v>
      </c>
      <c r="G9" s="52" t="s">
        <v>626</v>
      </c>
      <c r="I9" s="31"/>
    </row>
    <row r="10" spans="2:9">
      <c r="B10" s="214" t="s">
        <v>487</v>
      </c>
      <c r="C10" s="262">
        <v>5050</v>
      </c>
      <c r="D10" s="262">
        <v>5040</v>
      </c>
      <c r="E10" s="262">
        <v>5008</v>
      </c>
      <c r="F10" s="262">
        <v>5094</v>
      </c>
      <c r="G10" s="264">
        <f t="shared" ref="G10:G41" si="0">SUM(C10:F10)</f>
        <v>20192</v>
      </c>
      <c r="I10" s="30"/>
    </row>
    <row r="11" spans="2:9">
      <c r="B11" s="214" t="s">
        <v>488</v>
      </c>
      <c r="C11" s="262">
        <v>2084</v>
      </c>
      <c r="D11" s="262">
        <v>2080</v>
      </c>
      <c r="E11" s="262">
        <v>2066</v>
      </c>
      <c r="F11" s="262">
        <v>2102</v>
      </c>
      <c r="G11" s="264">
        <f t="shared" si="0"/>
        <v>8332</v>
      </c>
      <c r="I11" s="30"/>
    </row>
    <row r="12" spans="2:9">
      <c r="B12" s="214" t="s">
        <v>491</v>
      </c>
      <c r="C12" s="262">
        <v>208</v>
      </c>
      <c r="D12" s="262">
        <v>207</v>
      </c>
      <c r="E12" s="262">
        <v>206</v>
      </c>
      <c r="F12" s="262">
        <v>210</v>
      </c>
      <c r="G12" s="264">
        <f t="shared" si="0"/>
        <v>831</v>
      </c>
      <c r="I12" s="30"/>
    </row>
    <row r="13" spans="2:9">
      <c r="B13" s="214" t="s">
        <v>492</v>
      </c>
      <c r="C13" s="262">
        <v>116684</v>
      </c>
      <c r="D13" s="262">
        <v>116459</v>
      </c>
      <c r="E13" s="262">
        <v>115718</v>
      </c>
      <c r="F13" s="262">
        <v>117705</v>
      </c>
      <c r="G13" s="264">
        <f t="shared" si="0"/>
        <v>466566</v>
      </c>
      <c r="I13" s="30"/>
    </row>
    <row r="14" spans="2:9">
      <c r="B14" s="214" t="s">
        <v>493</v>
      </c>
      <c r="C14" s="262">
        <v>149</v>
      </c>
      <c r="D14" s="262">
        <v>149</v>
      </c>
      <c r="E14" s="262">
        <v>148</v>
      </c>
      <c r="F14" s="262">
        <v>150</v>
      </c>
      <c r="G14" s="264">
        <f t="shared" si="0"/>
        <v>596</v>
      </c>
      <c r="I14" s="30"/>
    </row>
    <row r="15" spans="2:9">
      <c r="B15" s="214" t="s">
        <v>495</v>
      </c>
      <c r="C15" s="262">
        <v>1695</v>
      </c>
      <c r="D15" s="262">
        <v>1692</v>
      </c>
      <c r="E15" s="262">
        <v>1681</v>
      </c>
      <c r="F15" s="262">
        <v>1710</v>
      </c>
      <c r="G15" s="264">
        <f t="shared" si="0"/>
        <v>6778</v>
      </c>
      <c r="I15" s="30"/>
    </row>
    <row r="16" spans="2:9">
      <c r="B16" s="214" t="s">
        <v>408</v>
      </c>
      <c r="C16" s="262">
        <v>230</v>
      </c>
      <c r="D16" s="262">
        <v>230</v>
      </c>
      <c r="E16" s="262">
        <v>228</v>
      </c>
      <c r="F16" s="262">
        <v>232</v>
      </c>
      <c r="G16" s="264">
        <f t="shared" si="0"/>
        <v>920</v>
      </c>
      <c r="I16" s="30"/>
    </row>
    <row r="17" spans="2:9">
      <c r="B17" s="214" t="s">
        <v>258</v>
      </c>
      <c r="C17" s="262">
        <v>61</v>
      </c>
      <c r="D17" s="262">
        <v>61</v>
      </c>
      <c r="E17" s="262">
        <v>61</v>
      </c>
      <c r="F17" s="262">
        <v>62</v>
      </c>
      <c r="G17" s="264">
        <f t="shared" si="0"/>
        <v>245</v>
      </c>
      <c r="I17" s="30"/>
    </row>
    <row r="18" spans="2:9">
      <c r="B18" s="214" t="s">
        <v>498</v>
      </c>
      <c r="C18" s="262">
        <v>7127</v>
      </c>
      <c r="D18" s="262">
        <v>7113</v>
      </c>
      <c r="E18" s="262">
        <v>7068</v>
      </c>
      <c r="F18" s="262">
        <v>7189</v>
      </c>
      <c r="G18" s="264">
        <f t="shared" si="0"/>
        <v>28497</v>
      </c>
      <c r="I18" s="30"/>
    </row>
    <row r="19" spans="2:9">
      <c r="B19" s="214" t="s">
        <v>499</v>
      </c>
      <c r="C19" s="262">
        <v>51</v>
      </c>
      <c r="D19" s="262">
        <v>51</v>
      </c>
      <c r="E19" s="262">
        <v>51</v>
      </c>
      <c r="F19" s="262">
        <v>52</v>
      </c>
      <c r="G19" s="264">
        <f t="shared" si="0"/>
        <v>205</v>
      </c>
      <c r="I19" s="30"/>
    </row>
    <row r="20" spans="2:9">
      <c r="B20" s="214" t="s">
        <v>501</v>
      </c>
      <c r="C20" s="262">
        <v>12512</v>
      </c>
      <c r="D20" s="262">
        <v>12488</v>
      </c>
      <c r="E20" s="262">
        <v>12408</v>
      </c>
      <c r="F20" s="262">
        <v>12621</v>
      </c>
      <c r="G20" s="264">
        <f t="shared" si="0"/>
        <v>50029</v>
      </c>
      <c r="I20" s="30"/>
    </row>
    <row r="21" spans="2:9">
      <c r="B21" s="214" t="s">
        <v>502</v>
      </c>
      <c r="C21" s="262">
        <v>3463</v>
      </c>
      <c r="D21" s="262">
        <v>3456</v>
      </c>
      <c r="E21" s="262">
        <v>3434</v>
      </c>
      <c r="F21" s="262">
        <v>3493</v>
      </c>
      <c r="G21" s="264">
        <f t="shared" si="0"/>
        <v>13846</v>
      </c>
      <c r="I21" s="30"/>
    </row>
    <row r="22" spans="2:9">
      <c r="B22" s="214" t="s">
        <v>503</v>
      </c>
      <c r="C22" s="262">
        <v>1865</v>
      </c>
      <c r="D22" s="262">
        <v>1861</v>
      </c>
      <c r="E22" s="262">
        <v>1849</v>
      </c>
      <c r="F22" s="262">
        <v>1881</v>
      </c>
      <c r="G22" s="264">
        <f t="shared" si="0"/>
        <v>7456</v>
      </c>
      <c r="I22" s="30"/>
    </row>
    <row r="23" spans="2:9">
      <c r="B23" s="214" t="s">
        <v>504</v>
      </c>
      <c r="C23" s="262">
        <v>78588</v>
      </c>
      <c r="D23" s="262">
        <v>78437</v>
      </c>
      <c r="E23" s="262">
        <v>77938</v>
      </c>
      <c r="F23" s="262">
        <v>79276</v>
      </c>
      <c r="G23" s="264">
        <f t="shared" si="0"/>
        <v>314239</v>
      </c>
      <c r="I23" s="30"/>
    </row>
    <row r="24" spans="2:9">
      <c r="B24" s="214" t="s">
        <v>272</v>
      </c>
      <c r="C24" s="262">
        <v>61362</v>
      </c>
      <c r="D24" s="262">
        <v>61244</v>
      </c>
      <c r="E24" s="262">
        <v>60855</v>
      </c>
      <c r="F24" s="262">
        <v>61899</v>
      </c>
      <c r="G24" s="264">
        <f t="shared" si="0"/>
        <v>245360</v>
      </c>
      <c r="I24" s="30"/>
    </row>
    <row r="25" spans="2:9">
      <c r="B25" s="214" t="s">
        <v>273</v>
      </c>
      <c r="C25" s="262">
        <v>37</v>
      </c>
      <c r="D25" s="262">
        <v>37</v>
      </c>
      <c r="E25" s="262">
        <v>37</v>
      </c>
      <c r="F25" s="262">
        <v>37</v>
      </c>
      <c r="G25" s="264">
        <f t="shared" si="0"/>
        <v>148</v>
      </c>
      <c r="I25" s="30"/>
    </row>
    <row r="26" spans="2:9">
      <c r="B26" s="214" t="s">
        <v>506</v>
      </c>
      <c r="C26" s="262">
        <v>157660</v>
      </c>
      <c r="D26" s="262">
        <v>157356</v>
      </c>
      <c r="E26" s="262">
        <v>156356</v>
      </c>
      <c r="F26" s="262">
        <v>159040</v>
      </c>
      <c r="G26" s="264">
        <f t="shared" si="0"/>
        <v>630412</v>
      </c>
      <c r="I26" s="30"/>
    </row>
    <row r="27" spans="2:9">
      <c r="B27" s="214" t="s">
        <v>608</v>
      </c>
      <c r="C27" s="262">
        <v>1684</v>
      </c>
      <c r="D27" s="262">
        <v>1680</v>
      </c>
      <c r="E27" s="262">
        <v>1670</v>
      </c>
      <c r="F27" s="262">
        <v>1698</v>
      </c>
      <c r="G27" s="264">
        <f t="shared" si="0"/>
        <v>6732</v>
      </c>
      <c r="I27" s="30"/>
    </row>
    <row r="28" spans="2:9">
      <c r="B28" s="214" t="s">
        <v>533</v>
      </c>
      <c r="C28" s="262">
        <v>7878</v>
      </c>
      <c r="D28" s="262">
        <v>7862</v>
      </c>
      <c r="E28" s="262">
        <v>7812</v>
      </c>
      <c r="F28" s="262">
        <v>7946</v>
      </c>
      <c r="G28" s="264">
        <f t="shared" si="0"/>
        <v>31498</v>
      </c>
      <c r="I28" s="30"/>
    </row>
    <row r="29" spans="2:9">
      <c r="B29" s="214" t="s">
        <v>282</v>
      </c>
      <c r="C29" s="262">
        <v>1624</v>
      </c>
      <c r="D29" s="262">
        <v>1621</v>
      </c>
      <c r="E29" s="262">
        <v>1610</v>
      </c>
      <c r="F29" s="262">
        <v>1638</v>
      </c>
      <c r="G29" s="264">
        <f t="shared" si="0"/>
        <v>6493</v>
      </c>
      <c r="I29" s="30"/>
    </row>
    <row r="30" spans="2:9">
      <c r="B30" s="214" t="s">
        <v>611</v>
      </c>
      <c r="C30" s="262">
        <v>1640</v>
      </c>
      <c r="D30" s="262">
        <v>1637</v>
      </c>
      <c r="E30" s="262">
        <v>1627</v>
      </c>
      <c r="F30" s="262">
        <v>1655</v>
      </c>
      <c r="G30" s="264">
        <f t="shared" si="0"/>
        <v>6559</v>
      </c>
      <c r="I30" s="30"/>
    </row>
    <row r="31" spans="2:9">
      <c r="B31" s="214" t="s">
        <v>508</v>
      </c>
      <c r="C31" s="262">
        <v>41815</v>
      </c>
      <c r="D31" s="262">
        <v>41735</v>
      </c>
      <c r="E31" s="262">
        <v>41469</v>
      </c>
      <c r="F31" s="262">
        <v>42181</v>
      </c>
      <c r="G31" s="264">
        <f t="shared" si="0"/>
        <v>167200</v>
      </c>
      <c r="I31" s="30"/>
    </row>
    <row r="32" spans="2:9">
      <c r="B32" s="214" t="s">
        <v>512</v>
      </c>
      <c r="C32" s="262">
        <v>150</v>
      </c>
      <c r="D32" s="262">
        <v>150</v>
      </c>
      <c r="E32" s="262">
        <v>149</v>
      </c>
      <c r="F32" s="262">
        <v>152</v>
      </c>
      <c r="G32" s="264">
        <f t="shared" si="0"/>
        <v>601</v>
      </c>
      <c r="I32" s="30"/>
    </row>
    <row r="33" spans="2:9">
      <c r="B33" s="214" t="s">
        <v>537</v>
      </c>
      <c r="C33" s="262">
        <v>808</v>
      </c>
      <c r="D33" s="262">
        <v>807</v>
      </c>
      <c r="E33" s="262">
        <v>802</v>
      </c>
      <c r="F33" s="262">
        <v>815</v>
      </c>
      <c r="G33" s="264">
        <f t="shared" si="0"/>
        <v>3232</v>
      </c>
      <c r="I33" s="30"/>
    </row>
    <row r="34" spans="2:9">
      <c r="B34" s="214" t="s">
        <v>513</v>
      </c>
      <c r="C34" s="262">
        <v>12889</v>
      </c>
      <c r="D34" s="262">
        <v>12864</v>
      </c>
      <c r="E34" s="262">
        <v>12783</v>
      </c>
      <c r="F34" s="262">
        <v>13002</v>
      </c>
      <c r="G34" s="264">
        <f t="shared" si="0"/>
        <v>51538</v>
      </c>
      <c r="I34" s="30"/>
    </row>
    <row r="35" spans="2:9">
      <c r="B35" s="214" t="s">
        <v>515</v>
      </c>
      <c r="C35" s="262">
        <v>797</v>
      </c>
      <c r="D35" s="262">
        <v>796</v>
      </c>
      <c r="E35" s="262">
        <v>791</v>
      </c>
      <c r="F35" s="262">
        <v>804</v>
      </c>
      <c r="G35" s="264">
        <f t="shared" si="0"/>
        <v>3188</v>
      </c>
      <c r="I35" s="30"/>
    </row>
    <row r="36" spans="2:9">
      <c r="B36" s="214" t="s">
        <v>516</v>
      </c>
      <c r="C36" s="262">
        <v>5491</v>
      </c>
      <c r="D36" s="262">
        <v>5480</v>
      </c>
      <c r="E36" s="262">
        <v>5445</v>
      </c>
      <c r="F36" s="262">
        <v>5539</v>
      </c>
      <c r="G36" s="264">
        <f t="shared" si="0"/>
        <v>21955</v>
      </c>
      <c r="I36" s="30"/>
    </row>
    <row r="37" spans="2:9">
      <c r="B37" s="214" t="s">
        <v>609</v>
      </c>
      <c r="C37" s="262">
        <v>586</v>
      </c>
      <c r="D37" s="262">
        <v>585</v>
      </c>
      <c r="E37" s="262">
        <v>581</v>
      </c>
      <c r="F37" s="262">
        <v>591</v>
      </c>
      <c r="G37" s="264">
        <f t="shared" si="0"/>
        <v>2343</v>
      </c>
      <c r="I37" s="30"/>
    </row>
    <row r="38" spans="2:9">
      <c r="B38" s="214" t="s">
        <v>518</v>
      </c>
      <c r="C38" s="262">
        <v>2116</v>
      </c>
      <c r="D38" s="262">
        <v>2112</v>
      </c>
      <c r="E38" s="262">
        <v>2099</v>
      </c>
      <c r="F38" s="262">
        <v>2135</v>
      </c>
      <c r="G38" s="264">
        <f t="shared" si="0"/>
        <v>8462</v>
      </c>
      <c r="I38" s="30"/>
    </row>
    <row r="39" spans="2:9">
      <c r="B39" s="214" t="s">
        <v>301</v>
      </c>
      <c r="C39" s="262">
        <v>448</v>
      </c>
      <c r="D39" s="262">
        <v>447</v>
      </c>
      <c r="E39" s="262">
        <v>444</v>
      </c>
      <c r="F39" s="262">
        <v>452</v>
      </c>
      <c r="G39" s="264">
        <f t="shared" si="0"/>
        <v>1791</v>
      </c>
      <c r="I39" s="30"/>
    </row>
    <row r="40" spans="2:9">
      <c r="B40" s="214" t="s">
        <v>520</v>
      </c>
      <c r="C40" s="262">
        <v>855</v>
      </c>
      <c r="D40" s="262">
        <v>853</v>
      </c>
      <c r="E40" s="262">
        <v>848</v>
      </c>
      <c r="F40" s="262">
        <v>862</v>
      </c>
      <c r="G40" s="264">
        <f t="shared" si="0"/>
        <v>3418</v>
      </c>
      <c r="I40" s="30"/>
    </row>
    <row r="41" spans="2:9">
      <c r="B41" s="214" t="s">
        <v>522</v>
      </c>
      <c r="C41" s="262">
        <v>62820</v>
      </c>
      <c r="D41" s="262">
        <v>62698</v>
      </c>
      <c r="E41" s="262">
        <v>62300</v>
      </c>
      <c r="F41" s="262">
        <v>63370</v>
      </c>
      <c r="G41" s="264">
        <f t="shared" si="0"/>
        <v>251188</v>
      </c>
      <c r="I41" s="30"/>
    </row>
    <row r="42" spans="2:9">
      <c r="B42" s="214" t="s">
        <v>523</v>
      </c>
      <c r="C42" s="262">
        <v>5</v>
      </c>
      <c r="D42" s="262">
        <v>5</v>
      </c>
      <c r="E42" s="262">
        <v>5</v>
      </c>
      <c r="F42" s="262">
        <v>5</v>
      </c>
      <c r="G42" s="264">
        <f t="shared" ref="G42:G66" si="1">SUM(C42:F42)</f>
        <v>20</v>
      </c>
      <c r="I42" s="30"/>
    </row>
    <row r="43" spans="2:9">
      <c r="B43" s="214" t="s">
        <v>524</v>
      </c>
      <c r="C43" s="262">
        <v>8158</v>
      </c>
      <c r="D43" s="262">
        <v>8142</v>
      </c>
      <c r="E43" s="262">
        <v>8090</v>
      </c>
      <c r="F43" s="262">
        <v>8229</v>
      </c>
      <c r="G43" s="264">
        <f t="shared" si="1"/>
        <v>32619</v>
      </c>
      <c r="I43" s="30"/>
    </row>
    <row r="44" spans="2:9">
      <c r="B44" s="214" t="s">
        <v>569</v>
      </c>
      <c r="C44" s="262">
        <v>1128</v>
      </c>
      <c r="D44" s="262">
        <v>1126</v>
      </c>
      <c r="E44" s="262">
        <v>1119</v>
      </c>
      <c r="F44" s="262">
        <v>1138</v>
      </c>
      <c r="G44" s="264">
        <f t="shared" si="1"/>
        <v>4511</v>
      </c>
      <c r="I44" s="30"/>
    </row>
    <row r="45" spans="2:9">
      <c r="B45" s="214" t="s">
        <v>310</v>
      </c>
      <c r="C45" s="262">
        <v>35</v>
      </c>
      <c r="D45" s="262">
        <v>35</v>
      </c>
      <c r="E45" s="262">
        <v>35</v>
      </c>
      <c r="F45" s="262">
        <v>35</v>
      </c>
      <c r="G45" s="264">
        <f t="shared" si="1"/>
        <v>140</v>
      </c>
      <c r="I45" s="30"/>
    </row>
    <row r="46" spans="2:9">
      <c r="B46" s="214" t="s">
        <v>529</v>
      </c>
      <c r="C46" s="262">
        <v>7</v>
      </c>
      <c r="D46" s="262">
        <v>7</v>
      </c>
      <c r="E46" s="262">
        <v>7</v>
      </c>
      <c r="F46" s="262">
        <v>7</v>
      </c>
      <c r="G46" s="264">
        <f t="shared" si="1"/>
        <v>28</v>
      </c>
      <c r="I46" s="30"/>
    </row>
    <row r="47" spans="2:9">
      <c r="B47" s="214" t="s">
        <v>532</v>
      </c>
      <c r="C47" s="262">
        <v>5276</v>
      </c>
      <c r="D47" s="262">
        <v>5266</v>
      </c>
      <c r="E47" s="262">
        <v>5232</v>
      </c>
      <c r="F47" s="262">
        <v>5322</v>
      </c>
      <c r="G47" s="264">
        <f t="shared" si="1"/>
        <v>21096</v>
      </c>
      <c r="I47" s="30"/>
    </row>
    <row r="48" spans="2:9">
      <c r="B48" s="214" t="s">
        <v>535</v>
      </c>
      <c r="C48" s="262">
        <v>110355</v>
      </c>
      <c r="D48" s="262">
        <v>110142</v>
      </c>
      <c r="E48" s="262">
        <v>109442</v>
      </c>
      <c r="F48" s="262">
        <v>111321</v>
      </c>
      <c r="G48" s="264">
        <f t="shared" si="1"/>
        <v>441260</v>
      </c>
      <c r="I48" s="30"/>
    </row>
    <row r="49" spans="2:9">
      <c r="B49" s="214" t="s">
        <v>534</v>
      </c>
      <c r="C49" s="262">
        <v>25338</v>
      </c>
      <c r="D49" s="262">
        <v>25289</v>
      </c>
      <c r="E49" s="262">
        <v>25129</v>
      </c>
      <c r="F49" s="262">
        <v>25560</v>
      </c>
      <c r="G49" s="264">
        <f t="shared" si="1"/>
        <v>101316</v>
      </c>
      <c r="I49" s="30"/>
    </row>
    <row r="50" spans="2:9">
      <c r="B50" s="214" t="s">
        <v>531</v>
      </c>
      <c r="C50" s="262">
        <v>2844</v>
      </c>
      <c r="D50" s="262">
        <v>2839</v>
      </c>
      <c r="E50" s="262">
        <v>2821</v>
      </c>
      <c r="F50" s="262">
        <v>2869</v>
      </c>
      <c r="G50" s="264">
        <f t="shared" si="1"/>
        <v>11373</v>
      </c>
      <c r="I50" s="30"/>
    </row>
    <row r="51" spans="2:9">
      <c r="B51" s="214" t="s">
        <v>536</v>
      </c>
      <c r="C51" s="262">
        <v>106</v>
      </c>
      <c r="D51" s="262">
        <v>105</v>
      </c>
      <c r="E51" s="262">
        <v>105</v>
      </c>
      <c r="F51" s="262">
        <v>107</v>
      </c>
      <c r="G51" s="264">
        <f t="shared" si="1"/>
        <v>423</v>
      </c>
      <c r="I51" s="30"/>
    </row>
    <row r="52" spans="2:9">
      <c r="B52" s="214" t="s">
        <v>539</v>
      </c>
      <c r="C52" s="262">
        <v>9510</v>
      </c>
      <c r="D52" s="262">
        <v>9492</v>
      </c>
      <c r="E52" s="262">
        <v>9431</v>
      </c>
      <c r="F52" s="262">
        <v>9593</v>
      </c>
      <c r="G52" s="264">
        <f t="shared" si="1"/>
        <v>38026</v>
      </c>
      <c r="I52" s="30"/>
    </row>
    <row r="53" spans="2:9">
      <c r="B53" s="214" t="s">
        <v>538</v>
      </c>
      <c r="C53" s="262">
        <v>9732</v>
      </c>
      <c r="D53" s="262">
        <v>9713</v>
      </c>
      <c r="E53" s="262">
        <v>9651</v>
      </c>
      <c r="F53" s="262">
        <v>9817</v>
      </c>
      <c r="G53" s="264">
        <f t="shared" si="1"/>
        <v>38913</v>
      </c>
      <c r="I53" s="30"/>
    </row>
    <row r="54" spans="2:9">
      <c r="B54" s="214" t="s">
        <v>542</v>
      </c>
      <c r="C54" s="262">
        <v>7362</v>
      </c>
      <c r="D54" s="262">
        <v>7347</v>
      </c>
      <c r="E54" s="262">
        <v>7301</v>
      </c>
      <c r="F54" s="262">
        <v>7426</v>
      </c>
      <c r="G54" s="264">
        <f t="shared" si="1"/>
        <v>29436</v>
      </c>
      <c r="I54" s="30"/>
    </row>
    <row r="55" spans="2:9">
      <c r="B55" s="214" t="s">
        <v>610</v>
      </c>
      <c r="C55" s="262">
        <v>4456</v>
      </c>
      <c r="D55" s="262">
        <v>4447</v>
      </c>
      <c r="E55" s="262">
        <v>4419</v>
      </c>
      <c r="F55" s="262">
        <v>4495</v>
      </c>
      <c r="G55" s="264">
        <f t="shared" si="1"/>
        <v>17817</v>
      </c>
      <c r="I55" s="30"/>
    </row>
    <row r="56" spans="2:9">
      <c r="B56" s="214" t="s">
        <v>550</v>
      </c>
      <c r="C56" s="262">
        <v>89251</v>
      </c>
      <c r="D56" s="262">
        <v>89079</v>
      </c>
      <c r="E56" s="262">
        <v>88513</v>
      </c>
      <c r="F56" s="262">
        <v>90033</v>
      </c>
      <c r="G56" s="264">
        <f t="shared" si="1"/>
        <v>356876</v>
      </c>
      <c r="I56" s="30"/>
    </row>
    <row r="57" spans="2:9">
      <c r="B57" s="214" t="s">
        <v>553</v>
      </c>
      <c r="C57" s="262">
        <v>30831</v>
      </c>
      <c r="D57" s="262">
        <v>30772</v>
      </c>
      <c r="E57" s="262">
        <v>30576</v>
      </c>
      <c r="F57" s="262">
        <v>31101</v>
      </c>
      <c r="G57" s="264">
        <f t="shared" si="1"/>
        <v>123280</v>
      </c>
      <c r="I57" s="30"/>
    </row>
    <row r="58" spans="2:9">
      <c r="B58" s="214" t="s">
        <v>554</v>
      </c>
      <c r="C58" s="262">
        <v>365</v>
      </c>
      <c r="D58" s="262">
        <v>364</v>
      </c>
      <c r="E58" s="262">
        <v>362</v>
      </c>
      <c r="F58" s="262">
        <v>368</v>
      </c>
      <c r="G58" s="264">
        <f t="shared" si="1"/>
        <v>1459</v>
      </c>
      <c r="I58" s="30"/>
    </row>
    <row r="59" spans="2:9">
      <c r="B59" s="214" t="s">
        <v>556</v>
      </c>
      <c r="C59" s="262">
        <v>97</v>
      </c>
      <c r="D59" s="262">
        <v>97</v>
      </c>
      <c r="E59" s="262">
        <v>97</v>
      </c>
      <c r="F59" s="262">
        <v>98</v>
      </c>
      <c r="G59" s="264">
        <f t="shared" si="1"/>
        <v>389</v>
      </c>
      <c r="I59" s="30"/>
    </row>
    <row r="60" spans="2:9">
      <c r="B60" s="214" t="s">
        <v>350</v>
      </c>
      <c r="C60" s="262">
        <v>2797</v>
      </c>
      <c r="D60" s="262">
        <v>2791</v>
      </c>
      <c r="E60" s="262">
        <v>2774</v>
      </c>
      <c r="F60" s="262">
        <v>2821</v>
      </c>
      <c r="G60" s="264">
        <f t="shared" si="1"/>
        <v>11183</v>
      </c>
      <c r="I60" s="30"/>
    </row>
    <row r="61" spans="2:9">
      <c r="B61" s="214" t="s">
        <v>557</v>
      </c>
      <c r="C61" s="262">
        <v>153105</v>
      </c>
      <c r="D61" s="262">
        <v>152810</v>
      </c>
      <c r="E61" s="262">
        <v>151839</v>
      </c>
      <c r="F61" s="262">
        <v>154446</v>
      </c>
      <c r="G61" s="264">
        <f t="shared" si="1"/>
        <v>612200</v>
      </c>
      <c r="I61" s="30"/>
    </row>
    <row r="62" spans="2:9">
      <c r="B62" s="214" t="s">
        <v>505</v>
      </c>
      <c r="C62" s="262">
        <v>3264</v>
      </c>
      <c r="D62" s="262">
        <v>3258</v>
      </c>
      <c r="E62" s="262">
        <v>3237</v>
      </c>
      <c r="F62" s="262">
        <v>3292</v>
      </c>
      <c r="G62" s="264">
        <f t="shared" si="1"/>
        <v>13051</v>
      </c>
      <c r="I62" s="30"/>
    </row>
    <row r="63" spans="2:9">
      <c r="B63" s="214" t="s">
        <v>356</v>
      </c>
      <c r="C63" s="262">
        <v>402</v>
      </c>
      <c r="D63" s="262">
        <v>401</v>
      </c>
      <c r="E63" s="262">
        <v>399</v>
      </c>
      <c r="F63" s="262">
        <v>406</v>
      </c>
      <c r="G63" s="264">
        <f t="shared" si="1"/>
        <v>1608</v>
      </c>
      <c r="I63" s="30"/>
    </row>
    <row r="64" spans="2:9">
      <c r="B64" s="214" t="s">
        <v>561</v>
      </c>
      <c r="C64" s="262">
        <v>41300</v>
      </c>
      <c r="D64" s="262">
        <v>41220</v>
      </c>
      <c r="E64" s="262">
        <v>40958</v>
      </c>
      <c r="F64" s="262">
        <v>41661</v>
      </c>
      <c r="G64" s="264">
        <f t="shared" si="1"/>
        <v>165139</v>
      </c>
      <c r="I64" s="30"/>
    </row>
    <row r="65" spans="2:9">
      <c r="B65" s="214" t="s">
        <v>563</v>
      </c>
      <c r="C65" s="262">
        <v>2</v>
      </c>
      <c r="D65" s="262">
        <v>2</v>
      </c>
      <c r="E65" s="262">
        <v>2</v>
      </c>
      <c r="F65" s="262">
        <v>2</v>
      </c>
      <c r="G65" s="264">
        <f t="shared" si="1"/>
        <v>8</v>
      </c>
      <c r="I65" s="30"/>
    </row>
    <row r="66" spans="2:9">
      <c r="B66" s="214" t="s">
        <v>566</v>
      </c>
      <c r="C66" s="262">
        <v>7430</v>
      </c>
      <c r="D66" s="262">
        <v>7416</v>
      </c>
      <c r="E66" s="262">
        <v>7369</v>
      </c>
      <c r="F66" s="262">
        <v>7495</v>
      </c>
      <c r="G66" s="264">
        <f t="shared" si="1"/>
        <v>29710</v>
      </c>
      <c r="I66" s="30"/>
    </row>
    <row r="67" spans="2:9">
      <c r="B67" s="213" t="s">
        <v>403</v>
      </c>
      <c r="C67" s="263">
        <f>SUM(C10:C66)</f>
        <v>1103583</v>
      </c>
      <c r="D67" s="263">
        <f>SUM(D10:D66)</f>
        <v>1101453</v>
      </c>
      <c r="E67" s="263">
        <f>SUM(E10:E66)</f>
        <v>1094455</v>
      </c>
      <c r="F67" s="263">
        <f>SUM(F10:F66)</f>
        <v>1113240</v>
      </c>
      <c r="G67" s="263">
        <f>SUM(G10:G66)</f>
        <v>4412731</v>
      </c>
      <c r="I67" s="30"/>
    </row>
    <row r="68" spans="2:9">
      <c r="I68" s="30"/>
    </row>
    <row r="69" spans="2:9">
      <c r="I69" s="30"/>
    </row>
    <row r="70" spans="2:9">
      <c r="B70" s="28" t="s">
        <v>110</v>
      </c>
      <c r="I70" s="30"/>
    </row>
    <row r="71" spans="2:9">
      <c r="I71" s="30"/>
    </row>
    <row r="72" spans="2:9">
      <c r="I72" s="30"/>
    </row>
    <row r="73" spans="2:9">
      <c r="I73" s="30"/>
    </row>
    <row r="74" spans="2:9">
      <c r="I74" s="30"/>
    </row>
    <row r="75" spans="2:9">
      <c r="I75" s="30"/>
    </row>
    <row r="76" spans="2:9">
      <c r="I76" s="30"/>
    </row>
    <row r="77" spans="2:9">
      <c r="I77" s="30"/>
    </row>
    <row r="78" spans="2:9">
      <c r="I78" s="30"/>
    </row>
    <row r="79" spans="2:9">
      <c r="I79" s="30"/>
    </row>
    <row r="80" spans="2:9">
      <c r="I80" s="30"/>
    </row>
    <row r="81" spans="9:9">
      <c r="I81" s="30"/>
    </row>
    <row r="82" spans="9:9">
      <c r="I82" s="30"/>
    </row>
    <row r="83" spans="9:9">
      <c r="I83" s="30"/>
    </row>
    <row r="84" spans="9:9">
      <c r="I84" s="30"/>
    </row>
    <row r="85" spans="9:9">
      <c r="I85" s="30"/>
    </row>
    <row r="86" spans="9:9">
      <c r="I86" s="30"/>
    </row>
    <row r="87" spans="9:9">
      <c r="I87" s="30"/>
    </row>
    <row r="88" spans="9:9">
      <c r="I88" s="30"/>
    </row>
    <row r="89" spans="9:9">
      <c r="I89" s="30"/>
    </row>
    <row r="90" spans="9:9">
      <c r="I90" s="30"/>
    </row>
    <row r="91" spans="9:9">
      <c r="I91" s="30"/>
    </row>
    <row r="92" spans="9:9">
      <c r="I92" s="30"/>
    </row>
    <row r="93" spans="9:9" ht="14.5" customHeight="1"/>
  </sheetData>
  <hyperlinks>
    <hyperlink ref="B70" location="Introduction!A1" display="Return to information tab" xr:uid="{827E83D9-5AC4-4900-9137-F90E4B589AF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1702-C358-4209-80FF-04C1272AA795}">
  <sheetPr>
    <tabColor rgb="FF9E712A"/>
    <pageSetUpPr autoPageBreaks="0"/>
  </sheetPr>
  <dimension ref="B5:I95"/>
  <sheetViews>
    <sheetView showGridLines="0" workbookViewId="0">
      <selection activeCell="B77" sqref="B77"/>
    </sheetView>
  </sheetViews>
  <sheetFormatPr defaultRowHeight="14.5"/>
  <cols>
    <col min="1" max="1" width="2.453125" style="3" customWidth="1"/>
    <col min="2" max="2" width="55.54296875" style="3" customWidth="1"/>
    <col min="3" max="3" width="24.7265625" style="3" customWidth="1"/>
    <col min="4" max="6" width="30.54296875" style="3" bestFit="1" customWidth="1"/>
    <col min="7" max="7" width="29.08984375" style="3"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628</v>
      </c>
    </row>
    <row r="9" spans="2:9" ht="27">
      <c r="B9" s="57" t="s">
        <v>373</v>
      </c>
      <c r="C9" s="52" t="s">
        <v>629</v>
      </c>
      <c r="D9" s="52" t="s">
        <v>630</v>
      </c>
      <c r="E9" s="52" t="s">
        <v>631</v>
      </c>
      <c r="F9" s="52" t="s">
        <v>632</v>
      </c>
      <c r="G9" s="52" t="s">
        <v>633</v>
      </c>
      <c r="I9" s="31"/>
    </row>
    <row r="10" spans="2:9">
      <c r="B10" s="214" t="s">
        <v>246</v>
      </c>
      <c r="C10" s="262">
        <v>2001</v>
      </c>
      <c r="D10" s="262">
        <v>1983</v>
      </c>
      <c r="E10" s="262">
        <v>1988</v>
      </c>
      <c r="F10" s="262">
        <v>1972</v>
      </c>
      <c r="G10" s="264">
        <f t="shared" ref="G10:G41" si="0">SUM(C10:F10)</f>
        <v>7944</v>
      </c>
      <c r="I10" s="30"/>
    </row>
    <row r="11" spans="2:9">
      <c r="B11" s="214" t="s">
        <v>487</v>
      </c>
      <c r="C11" s="262">
        <v>74575</v>
      </c>
      <c r="D11" s="262">
        <v>73926</v>
      </c>
      <c r="E11" s="262">
        <v>74113</v>
      </c>
      <c r="F11" s="262">
        <v>73498</v>
      </c>
      <c r="G11" s="264">
        <f t="shared" si="0"/>
        <v>296112</v>
      </c>
      <c r="I11" s="30"/>
    </row>
    <row r="12" spans="2:9">
      <c r="B12" s="214" t="s">
        <v>488</v>
      </c>
      <c r="C12" s="262">
        <v>7705</v>
      </c>
      <c r="D12" s="262">
        <v>7638</v>
      </c>
      <c r="E12" s="262">
        <v>7658</v>
      </c>
      <c r="F12" s="262">
        <v>7594</v>
      </c>
      <c r="G12" s="264">
        <f t="shared" si="0"/>
        <v>30595</v>
      </c>
      <c r="I12" s="30"/>
    </row>
    <row r="13" spans="2:9">
      <c r="B13" s="214" t="s">
        <v>491</v>
      </c>
      <c r="C13" s="262">
        <v>514</v>
      </c>
      <c r="D13" s="262">
        <v>510</v>
      </c>
      <c r="E13" s="262">
        <v>511</v>
      </c>
      <c r="F13" s="262">
        <v>507</v>
      </c>
      <c r="G13" s="264">
        <f t="shared" si="0"/>
        <v>2042</v>
      </c>
      <c r="I13" s="30"/>
    </row>
    <row r="14" spans="2:9">
      <c r="B14" s="214" t="s">
        <v>492</v>
      </c>
      <c r="C14" s="262">
        <v>2170506</v>
      </c>
      <c r="D14" s="262">
        <v>2151623</v>
      </c>
      <c r="E14" s="262">
        <v>2157075</v>
      </c>
      <c r="F14" s="262">
        <v>2139177</v>
      </c>
      <c r="G14" s="264">
        <f t="shared" si="0"/>
        <v>8618381</v>
      </c>
      <c r="I14" s="30"/>
    </row>
    <row r="15" spans="2:9">
      <c r="B15" s="214" t="s">
        <v>493</v>
      </c>
      <c r="C15" s="262">
        <v>24513</v>
      </c>
      <c r="D15" s="262">
        <v>24300</v>
      </c>
      <c r="E15" s="262">
        <v>24361</v>
      </c>
      <c r="F15" s="262">
        <v>24159</v>
      </c>
      <c r="G15" s="264">
        <f t="shared" si="0"/>
        <v>97333</v>
      </c>
      <c r="I15" s="30"/>
    </row>
    <row r="16" spans="2:9">
      <c r="B16" s="214" t="s">
        <v>574</v>
      </c>
      <c r="C16" s="262">
        <v>61241</v>
      </c>
      <c r="D16" s="262">
        <v>60708</v>
      </c>
      <c r="E16" s="262">
        <v>60862</v>
      </c>
      <c r="F16" s="262">
        <v>60357</v>
      </c>
      <c r="G16" s="264">
        <f t="shared" si="0"/>
        <v>243168</v>
      </c>
      <c r="I16" s="30"/>
    </row>
    <row r="17" spans="2:9">
      <c r="B17" s="214" t="s">
        <v>257</v>
      </c>
      <c r="C17" s="262">
        <v>5086</v>
      </c>
      <c r="D17" s="262">
        <v>5042</v>
      </c>
      <c r="E17" s="262">
        <v>5055</v>
      </c>
      <c r="F17" s="262">
        <v>5013</v>
      </c>
      <c r="G17" s="264">
        <f t="shared" si="0"/>
        <v>20196</v>
      </c>
      <c r="I17" s="30"/>
    </row>
    <row r="18" spans="2:9">
      <c r="B18" s="214" t="s">
        <v>258</v>
      </c>
      <c r="C18" s="262">
        <v>5142</v>
      </c>
      <c r="D18" s="262">
        <v>5097</v>
      </c>
      <c r="E18" s="262">
        <v>5110</v>
      </c>
      <c r="F18" s="262">
        <v>5068</v>
      </c>
      <c r="G18" s="264">
        <f t="shared" si="0"/>
        <v>20417</v>
      </c>
      <c r="I18" s="30"/>
    </row>
    <row r="19" spans="2:9">
      <c r="B19" s="214" t="s">
        <v>498</v>
      </c>
      <c r="C19" s="262">
        <v>13017</v>
      </c>
      <c r="D19" s="262">
        <v>12904</v>
      </c>
      <c r="E19" s="262">
        <v>12937</v>
      </c>
      <c r="F19" s="262">
        <v>12829</v>
      </c>
      <c r="G19" s="264">
        <f t="shared" si="0"/>
        <v>51687</v>
      </c>
      <c r="I19" s="30"/>
    </row>
    <row r="20" spans="2:9">
      <c r="B20" s="214" t="s">
        <v>575</v>
      </c>
      <c r="C20" s="262">
        <v>38109</v>
      </c>
      <c r="D20" s="262">
        <v>37777</v>
      </c>
      <c r="E20" s="262">
        <v>37873</v>
      </c>
      <c r="F20" s="262">
        <v>37559</v>
      </c>
      <c r="G20" s="264">
        <f t="shared" si="0"/>
        <v>151318</v>
      </c>
      <c r="I20" s="30"/>
    </row>
    <row r="21" spans="2:9">
      <c r="B21" s="214" t="s">
        <v>502</v>
      </c>
      <c r="C21" s="262">
        <v>58235</v>
      </c>
      <c r="D21" s="262">
        <v>57728</v>
      </c>
      <c r="E21" s="262">
        <v>57874</v>
      </c>
      <c r="F21" s="262">
        <v>57394</v>
      </c>
      <c r="G21" s="264">
        <f t="shared" si="0"/>
        <v>231231</v>
      </c>
      <c r="I21" s="30"/>
    </row>
    <row r="22" spans="2:9">
      <c r="B22" s="214" t="s">
        <v>504</v>
      </c>
      <c r="C22" s="262">
        <v>1628325</v>
      </c>
      <c r="D22" s="262">
        <v>1614160</v>
      </c>
      <c r="E22" s="262">
        <v>1618250</v>
      </c>
      <c r="F22" s="262">
        <v>1604822</v>
      </c>
      <c r="G22" s="264">
        <f t="shared" si="0"/>
        <v>6465557</v>
      </c>
      <c r="I22" s="30"/>
    </row>
    <row r="23" spans="2:9">
      <c r="B23" s="214" t="s">
        <v>272</v>
      </c>
      <c r="C23" s="262">
        <v>1169683</v>
      </c>
      <c r="D23" s="262">
        <v>1159507</v>
      </c>
      <c r="E23" s="262">
        <v>1162445</v>
      </c>
      <c r="F23" s="262">
        <v>1152800</v>
      </c>
      <c r="G23" s="264">
        <f t="shared" si="0"/>
        <v>4644435</v>
      </c>
      <c r="I23" s="30"/>
    </row>
    <row r="24" spans="2:9">
      <c r="B24" s="214" t="s">
        <v>273</v>
      </c>
      <c r="C24" s="262">
        <v>2987</v>
      </c>
      <c r="D24" s="262">
        <v>2961</v>
      </c>
      <c r="E24" s="262">
        <v>2969</v>
      </c>
      <c r="F24" s="262">
        <v>2944</v>
      </c>
      <c r="G24" s="264">
        <f t="shared" si="0"/>
        <v>11861</v>
      </c>
      <c r="I24" s="30"/>
    </row>
    <row r="25" spans="2:9">
      <c r="B25" s="214" t="s">
        <v>506</v>
      </c>
      <c r="C25" s="262">
        <v>3723572</v>
      </c>
      <c r="D25" s="262">
        <v>3691179</v>
      </c>
      <c r="E25" s="262">
        <v>3700532</v>
      </c>
      <c r="F25" s="262">
        <v>3669827</v>
      </c>
      <c r="G25" s="264">
        <f t="shared" si="0"/>
        <v>14785110</v>
      </c>
      <c r="I25" s="30"/>
    </row>
    <row r="26" spans="2:9">
      <c r="B26" s="214" t="s">
        <v>608</v>
      </c>
      <c r="C26" s="262">
        <v>45622</v>
      </c>
      <c r="D26" s="262">
        <v>45225</v>
      </c>
      <c r="E26" s="262">
        <v>45340</v>
      </c>
      <c r="F26" s="262">
        <v>44964</v>
      </c>
      <c r="G26" s="264">
        <f t="shared" si="0"/>
        <v>181151</v>
      </c>
      <c r="I26" s="30"/>
    </row>
    <row r="27" spans="2:9">
      <c r="B27" s="214" t="s">
        <v>533</v>
      </c>
      <c r="C27" s="262">
        <v>147938</v>
      </c>
      <c r="D27" s="262">
        <v>146651</v>
      </c>
      <c r="E27" s="262">
        <v>147022</v>
      </c>
      <c r="F27" s="262">
        <v>145803</v>
      </c>
      <c r="G27" s="264">
        <f t="shared" si="0"/>
        <v>587414</v>
      </c>
      <c r="I27" s="30"/>
    </row>
    <row r="28" spans="2:9">
      <c r="B28" s="214" t="s">
        <v>580</v>
      </c>
      <c r="C28" s="262">
        <v>23</v>
      </c>
      <c r="D28" s="262">
        <v>22</v>
      </c>
      <c r="E28" s="262">
        <v>22</v>
      </c>
      <c r="F28" s="262">
        <v>22</v>
      </c>
      <c r="G28" s="264">
        <f t="shared" si="0"/>
        <v>89</v>
      </c>
      <c r="I28" s="30"/>
    </row>
    <row r="29" spans="2:9">
      <c r="B29" s="214" t="s">
        <v>581</v>
      </c>
      <c r="C29" s="262">
        <v>42702</v>
      </c>
      <c r="D29" s="262">
        <v>42331</v>
      </c>
      <c r="E29" s="262">
        <v>42438</v>
      </c>
      <c r="F29" s="262">
        <v>42086</v>
      </c>
      <c r="G29" s="264">
        <f t="shared" si="0"/>
        <v>169557</v>
      </c>
      <c r="I29" s="30"/>
    </row>
    <row r="30" spans="2:9">
      <c r="B30" s="214" t="s">
        <v>611</v>
      </c>
      <c r="C30" s="262">
        <v>42844</v>
      </c>
      <c r="D30" s="262">
        <v>42471</v>
      </c>
      <c r="E30" s="262">
        <v>42579</v>
      </c>
      <c r="F30" s="262">
        <v>42225</v>
      </c>
      <c r="G30" s="264">
        <f t="shared" si="0"/>
        <v>170119</v>
      </c>
      <c r="I30" s="30"/>
    </row>
    <row r="31" spans="2:9">
      <c r="B31" s="214" t="s">
        <v>508</v>
      </c>
      <c r="C31" s="262">
        <v>716827</v>
      </c>
      <c r="D31" s="262">
        <v>710591</v>
      </c>
      <c r="E31" s="262">
        <v>712391</v>
      </c>
      <c r="F31" s="262">
        <v>706480</v>
      </c>
      <c r="G31" s="264">
        <f t="shared" si="0"/>
        <v>2846289</v>
      </c>
      <c r="I31" s="30"/>
    </row>
    <row r="32" spans="2:9">
      <c r="B32" s="214" t="s">
        <v>583</v>
      </c>
      <c r="C32" s="262">
        <v>11518</v>
      </c>
      <c r="D32" s="262">
        <v>11418</v>
      </c>
      <c r="E32" s="262">
        <v>11447</v>
      </c>
      <c r="F32" s="262">
        <v>11352</v>
      </c>
      <c r="G32" s="264">
        <f t="shared" si="0"/>
        <v>45735</v>
      </c>
      <c r="I32" s="30"/>
    </row>
    <row r="33" spans="2:9">
      <c r="B33" s="214" t="s">
        <v>512</v>
      </c>
      <c r="C33" s="262">
        <v>2817</v>
      </c>
      <c r="D33" s="262">
        <v>2793</v>
      </c>
      <c r="E33" s="262">
        <v>2800</v>
      </c>
      <c r="F33" s="262">
        <v>2777</v>
      </c>
      <c r="G33" s="264">
        <f t="shared" si="0"/>
        <v>11187</v>
      </c>
      <c r="I33" s="30"/>
    </row>
    <row r="34" spans="2:9">
      <c r="B34" s="214" t="s">
        <v>515</v>
      </c>
      <c r="C34" s="262">
        <v>4005</v>
      </c>
      <c r="D34" s="262">
        <v>3970</v>
      </c>
      <c r="E34" s="262">
        <v>3980</v>
      </c>
      <c r="F34" s="262">
        <v>3947</v>
      </c>
      <c r="G34" s="264">
        <f t="shared" si="0"/>
        <v>15902</v>
      </c>
      <c r="I34" s="30"/>
    </row>
    <row r="35" spans="2:9">
      <c r="B35" s="214" t="s">
        <v>586</v>
      </c>
      <c r="C35" s="262">
        <v>2018</v>
      </c>
      <c r="D35" s="262">
        <v>2001</v>
      </c>
      <c r="E35" s="262">
        <v>2006</v>
      </c>
      <c r="F35" s="262">
        <v>1989</v>
      </c>
      <c r="G35" s="264">
        <f t="shared" si="0"/>
        <v>8014</v>
      </c>
      <c r="I35" s="30"/>
    </row>
    <row r="36" spans="2:9">
      <c r="B36" s="214" t="s">
        <v>516</v>
      </c>
      <c r="C36" s="262">
        <v>58703</v>
      </c>
      <c r="D36" s="262">
        <v>58193</v>
      </c>
      <c r="E36" s="262">
        <v>58340</v>
      </c>
      <c r="F36" s="262">
        <v>57856</v>
      </c>
      <c r="G36" s="264">
        <f t="shared" si="0"/>
        <v>233092</v>
      </c>
      <c r="I36" s="30"/>
    </row>
    <row r="37" spans="2:9">
      <c r="B37" s="214" t="s">
        <v>634</v>
      </c>
      <c r="C37" s="262">
        <v>8439</v>
      </c>
      <c r="D37" s="262">
        <v>8366</v>
      </c>
      <c r="E37" s="262">
        <v>8387</v>
      </c>
      <c r="F37" s="262">
        <v>8318</v>
      </c>
      <c r="G37" s="264">
        <f t="shared" si="0"/>
        <v>33510</v>
      </c>
      <c r="I37" s="30"/>
    </row>
    <row r="38" spans="2:9">
      <c r="B38" s="214" t="s">
        <v>518</v>
      </c>
      <c r="C38" s="262">
        <v>48823</v>
      </c>
      <c r="D38" s="262">
        <v>48398</v>
      </c>
      <c r="E38" s="262">
        <v>48521</v>
      </c>
      <c r="F38" s="262">
        <v>48118</v>
      </c>
      <c r="G38" s="264">
        <f t="shared" si="0"/>
        <v>193860</v>
      </c>
      <c r="I38" s="30"/>
    </row>
    <row r="39" spans="2:9">
      <c r="B39" s="214" t="s">
        <v>301</v>
      </c>
      <c r="C39" s="262">
        <v>10234</v>
      </c>
      <c r="D39" s="262">
        <v>10145</v>
      </c>
      <c r="E39" s="262">
        <v>10170</v>
      </c>
      <c r="F39" s="262">
        <v>10086</v>
      </c>
      <c r="G39" s="264">
        <f t="shared" si="0"/>
        <v>40635</v>
      </c>
      <c r="I39" s="30"/>
    </row>
    <row r="40" spans="2:9">
      <c r="B40" s="214" t="s">
        <v>520</v>
      </c>
      <c r="C40" s="262">
        <v>10299</v>
      </c>
      <c r="D40" s="262">
        <v>10210</v>
      </c>
      <c r="E40" s="262">
        <v>0</v>
      </c>
      <c r="F40" s="262">
        <v>0</v>
      </c>
      <c r="G40" s="264">
        <f t="shared" si="0"/>
        <v>20509</v>
      </c>
      <c r="I40" s="30"/>
    </row>
    <row r="41" spans="2:9">
      <c r="B41" s="214" t="s">
        <v>587</v>
      </c>
      <c r="C41" s="262">
        <v>20</v>
      </c>
      <c r="D41" s="262">
        <v>20</v>
      </c>
      <c r="E41" s="262">
        <v>20</v>
      </c>
      <c r="F41" s="262">
        <v>19</v>
      </c>
      <c r="G41" s="264">
        <f t="shared" si="0"/>
        <v>79</v>
      </c>
      <c r="I41" s="30"/>
    </row>
    <row r="42" spans="2:9">
      <c r="B42" s="214" t="s">
        <v>522</v>
      </c>
      <c r="C42" s="262">
        <v>1093479</v>
      </c>
      <c r="D42" s="262">
        <v>1083967</v>
      </c>
      <c r="E42" s="262">
        <v>1086713</v>
      </c>
      <c r="F42" s="262">
        <v>1077696</v>
      </c>
      <c r="G42" s="264">
        <f t="shared" ref="G42:G73" si="1">SUM(C42:F42)</f>
        <v>4341855</v>
      </c>
      <c r="I42" s="30"/>
    </row>
    <row r="43" spans="2:9">
      <c r="B43" s="214" t="s">
        <v>525</v>
      </c>
      <c r="C43" s="262">
        <v>57064</v>
      </c>
      <c r="D43" s="262">
        <v>56568</v>
      </c>
      <c r="E43" s="262">
        <v>0</v>
      </c>
      <c r="F43" s="262">
        <v>0</v>
      </c>
      <c r="G43" s="264">
        <f t="shared" si="1"/>
        <v>113632</v>
      </c>
      <c r="I43" s="30"/>
    </row>
    <row r="44" spans="2:9">
      <c r="B44" s="214" t="s">
        <v>569</v>
      </c>
      <c r="C44" s="262">
        <v>35936</v>
      </c>
      <c r="D44" s="262">
        <v>35623</v>
      </c>
      <c r="E44" s="262">
        <v>35713</v>
      </c>
      <c r="F44" s="262">
        <v>35417</v>
      </c>
      <c r="G44" s="264">
        <f t="shared" si="1"/>
        <v>142689</v>
      </c>
      <c r="I44" s="30"/>
    </row>
    <row r="45" spans="2:9">
      <c r="B45" s="214" t="s">
        <v>588</v>
      </c>
      <c r="C45" s="262">
        <v>337</v>
      </c>
      <c r="D45" s="262">
        <v>334</v>
      </c>
      <c r="E45" s="262">
        <v>335</v>
      </c>
      <c r="F45" s="262">
        <v>332</v>
      </c>
      <c r="G45" s="264">
        <f t="shared" si="1"/>
        <v>1338</v>
      </c>
      <c r="I45" s="30"/>
    </row>
    <row r="46" spans="2:9">
      <c r="B46" s="214" t="s">
        <v>591</v>
      </c>
      <c r="C46" s="262">
        <v>266</v>
      </c>
      <c r="D46" s="262">
        <v>264</v>
      </c>
      <c r="E46" s="262">
        <v>264</v>
      </c>
      <c r="F46" s="262">
        <v>262</v>
      </c>
      <c r="G46" s="264">
        <f t="shared" si="1"/>
        <v>1056</v>
      </c>
      <c r="I46" s="30"/>
    </row>
    <row r="47" spans="2:9">
      <c r="B47" s="214" t="s">
        <v>532</v>
      </c>
      <c r="C47" s="262">
        <v>50532</v>
      </c>
      <c r="D47" s="262">
        <v>50092</v>
      </c>
      <c r="E47" s="262">
        <v>50219</v>
      </c>
      <c r="F47" s="262">
        <v>49802</v>
      </c>
      <c r="G47" s="264">
        <f t="shared" si="1"/>
        <v>200645</v>
      </c>
      <c r="I47" s="30"/>
    </row>
    <row r="48" spans="2:9">
      <c r="B48" s="214" t="s">
        <v>535</v>
      </c>
      <c r="C48" s="262">
        <v>1879793</v>
      </c>
      <c r="D48" s="262">
        <v>1863440</v>
      </c>
      <c r="E48" s="262">
        <v>1868162</v>
      </c>
      <c r="F48" s="262">
        <v>1852661</v>
      </c>
      <c r="G48" s="264">
        <f t="shared" si="1"/>
        <v>7464056</v>
      </c>
      <c r="I48" s="30"/>
    </row>
    <row r="49" spans="2:9">
      <c r="B49" s="214" t="s">
        <v>534</v>
      </c>
      <c r="C49" s="262">
        <v>461836</v>
      </c>
      <c r="D49" s="262">
        <v>457818</v>
      </c>
      <c r="E49" s="262">
        <v>458978</v>
      </c>
      <c r="F49" s="262">
        <v>455170</v>
      </c>
      <c r="G49" s="264">
        <f t="shared" si="1"/>
        <v>1833802</v>
      </c>
      <c r="I49" s="30"/>
    </row>
    <row r="50" spans="2:9">
      <c r="B50" s="214" t="s">
        <v>531</v>
      </c>
      <c r="C50" s="262">
        <v>47287</v>
      </c>
      <c r="D50" s="262">
        <v>46876</v>
      </c>
      <c r="E50" s="262">
        <v>46994</v>
      </c>
      <c r="F50" s="262">
        <v>46604</v>
      </c>
      <c r="G50" s="264">
        <f t="shared" si="1"/>
        <v>187761</v>
      </c>
      <c r="I50" s="30"/>
    </row>
    <row r="51" spans="2:9">
      <c r="B51" s="214" t="s">
        <v>536</v>
      </c>
      <c r="C51" s="262">
        <v>1561</v>
      </c>
      <c r="D51" s="262">
        <v>1548</v>
      </c>
      <c r="E51" s="262">
        <v>1551</v>
      </c>
      <c r="F51" s="262">
        <v>1539</v>
      </c>
      <c r="G51" s="264">
        <f t="shared" si="1"/>
        <v>6199</v>
      </c>
      <c r="I51" s="30"/>
    </row>
    <row r="52" spans="2:9">
      <c r="B52" s="214" t="s">
        <v>539</v>
      </c>
      <c r="C52" s="262">
        <v>207903</v>
      </c>
      <c r="D52" s="262">
        <v>206094</v>
      </c>
      <c r="E52" s="262">
        <v>206616</v>
      </c>
      <c r="F52" s="262">
        <v>204902</v>
      </c>
      <c r="G52" s="264">
        <f t="shared" si="1"/>
        <v>825515</v>
      </c>
      <c r="I52" s="30"/>
    </row>
    <row r="53" spans="2:9">
      <c r="B53" s="214" t="s">
        <v>538</v>
      </c>
      <c r="C53" s="262">
        <v>224903</v>
      </c>
      <c r="D53" s="262">
        <v>222947</v>
      </c>
      <c r="E53" s="262">
        <v>223512</v>
      </c>
      <c r="F53" s="262">
        <v>221657</v>
      </c>
      <c r="G53" s="264">
        <f t="shared" si="1"/>
        <v>893019</v>
      </c>
      <c r="I53" s="30"/>
    </row>
    <row r="54" spans="2:9">
      <c r="B54" s="214" t="s">
        <v>592</v>
      </c>
      <c r="C54" s="262">
        <v>1627</v>
      </c>
      <c r="D54" s="262">
        <v>1613</v>
      </c>
      <c r="E54" s="262">
        <v>1617</v>
      </c>
      <c r="F54" s="262">
        <v>1603</v>
      </c>
      <c r="G54" s="264">
        <f t="shared" si="1"/>
        <v>6460</v>
      </c>
      <c r="I54" s="30"/>
    </row>
    <row r="55" spans="2:9">
      <c r="B55" s="214" t="s">
        <v>593</v>
      </c>
      <c r="C55" s="262">
        <v>364338</v>
      </c>
      <c r="D55" s="262">
        <v>361169</v>
      </c>
      <c r="E55" s="262">
        <v>362084</v>
      </c>
      <c r="F55" s="262">
        <v>359080</v>
      </c>
      <c r="G55" s="264">
        <f t="shared" si="1"/>
        <v>1446671</v>
      </c>
      <c r="I55" s="30"/>
    </row>
    <row r="56" spans="2:9">
      <c r="B56" s="214" t="s">
        <v>542</v>
      </c>
      <c r="C56" s="262">
        <v>185396</v>
      </c>
      <c r="D56" s="262">
        <v>183783</v>
      </c>
      <c r="E56" s="262">
        <v>184249</v>
      </c>
      <c r="F56" s="262">
        <v>182720</v>
      </c>
      <c r="G56" s="264">
        <f t="shared" si="1"/>
        <v>736148</v>
      </c>
      <c r="I56" s="30"/>
    </row>
    <row r="57" spans="2:9">
      <c r="B57" s="214" t="s">
        <v>544</v>
      </c>
      <c r="C57" s="262">
        <v>6179</v>
      </c>
      <c r="D57" s="262">
        <v>6126</v>
      </c>
      <c r="E57" s="262">
        <v>6141</v>
      </c>
      <c r="F57" s="262">
        <v>6090</v>
      </c>
      <c r="G57" s="264">
        <f t="shared" si="1"/>
        <v>24536</v>
      </c>
      <c r="I57" s="30"/>
    </row>
    <row r="58" spans="2:9">
      <c r="B58" s="214" t="s">
        <v>610</v>
      </c>
      <c r="C58" s="262">
        <v>91481</v>
      </c>
      <c r="D58" s="262">
        <v>90685</v>
      </c>
      <c r="E58" s="262">
        <v>90915</v>
      </c>
      <c r="F58" s="262">
        <v>90160</v>
      </c>
      <c r="G58" s="264">
        <f t="shared" si="1"/>
        <v>363241</v>
      </c>
      <c r="I58" s="30"/>
    </row>
    <row r="59" spans="2:9">
      <c r="B59" s="214" t="s">
        <v>548</v>
      </c>
      <c r="C59" s="262">
        <v>29427</v>
      </c>
      <c r="D59" s="262">
        <v>29171</v>
      </c>
      <c r="E59" s="262">
        <v>29245</v>
      </c>
      <c r="F59" s="262">
        <v>29002</v>
      </c>
      <c r="G59" s="264">
        <f t="shared" si="1"/>
        <v>116845</v>
      </c>
      <c r="I59" s="30"/>
    </row>
    <row r="60" spans="2:9">
      <c r="B60" s="214" t="s">
        <v>550</v>
      </c>
      <c r="C60" s="262">
        <v>1858667</v>
      </c>
      <c r="D60" s="262">
        <v>1842497</v>
      </c>
      <c r="E60" s="262">
        <v>1847166</v>
      </c>
      <c r="F60" s="262">
        <v>1831839</v>
      </c>
      <c r="G60" s="264">
        <f t="shared" si="1"/>
        <v>7380169</v>
      </c>
      <c r="I60" s="30"/>
    </row>
    <row r="61" spans="2:9">
      <c r="B61" s="214" t="s">
        <v>595</v>
      </c>
      <c r="C61" s="262">
        <v>238874</v>
      </c>
      <c r="D61" s="262">
        <v>236796</v>
      </c>
      <c r="E61" s="262">
        <v>237396</v>
      </c>
      <c r="F61" s="262">
        <v>235427</v>
      </c>
      <c r="G61" s="264">
        <f t="shared" si="1"/>
        <v>948493</v>
      </c>
      <c r="I61" s="30"/>
    </row>
    <row r="62" spans="2:9">
      <c r="B62" s="214" t="s">
        <v>596</v>
      </c>
      <c r="C62" s="262">
        <v>51578</v>
      </c>
      <c r="D62" s="262">
        <v>51129</v>
      </c>
      <c r="E62" s="262">
        <v>51259</v>
      </c>
      <c r="F62" s="262">
        <v>50833</v>
      </c>
      <c r="G62" s="264">
        <f t="shared" si="1"/>
        <v>204799</v>
      </c>
      <c r="I62" s="30"/>
    </row>
    <row r="63" spans="2:9">
      <c r="B63" s="214" t="s">
        <v>553</v>
      </c>
      <c r="C63" s="262">
        <v>687892</v>
      </c>
      <c r="D63" s="262">
        <v>681908</v>
      </c>
      <c r="E63" s="262">
        <v>683636</v>
      </c>
      <c r="F63" s="262">
        <v>677964</v>
      </c>
      <c r="G63" s="264">
        <f t="shared" si="1"/>
        <v>2731400</v>
      </c>
      <c r="I63" s="30"/>
    </row>
    <row r="64" spans="2:9">
      <c r="B64" s="214" t="s">
        <v>556</v>
      </c>
      <c r="C64" s="262">
        <v>11581</v>
      </c>
      <c r="D64" s="262">
        <v>11480</v>
      </c>
      <c r="E64" s="262">
        <v>11509</v>
      </c>
      <c r="F64" s="262">
        <v>11414</v>
      </c>
      <c r="G64" s="264">
        <f t="shared" si="1"/>
        <v>45984</v>
      </c>
      <c r="I64" s="30"/>
    </row>
    <row r="65" spans="2:9">
      <c r="B65" s="214" t="s">
        <v>635</v>
      </c>
      <c r="C65" s="262">
        <v>56517</v>
      </c>
      <c r="D65" s="262">
        <v>56026</v>
      </c>
      <c r="E65" s="262">
        <v>56168</v>
      </c>
      <c r="F65" s="262">
        <v>55702</v>
      </c>
      <c r="G65" s="264">
        <f t="shared" si="1"/>
        <v>224413</v>
      </c>
      <c r="I65" s="30"/>
    </row>
    <row r="66" spans="2:9">
      <c r="B66" s="214" t="s">
        <v>600</v>
      </c>
      <c r="C66" s="262">
        <v>1231654</v>
      </c>
      <c r="D66" s="262">
        <v>1220939</v>
      </c>
      <c r="E66" s="262">
        <v>1224033</v>
      </c>
      <c r="F66" s="262">
        <v>1213876</v>
      </c>
      <c r="G66" s="264">
        <f t="shared" si="1"/>
        <v>4890502</v>
      </c>
      <c r="I66" s="30"/>
    </row>
    <row r="67" spans="2:9">
      <c r="B67" s="214" t="s">
        <v>557</v>
      </c>
      <c r="C67" s="262">
        <v>1841065</v>
      </c>
      <c r="D67" s="262">
        <v>1825049</v>
      </c>
      <c r="E67" s="262">
        <v>1829673</v>
      </c>
      <c r="F67" s="262">
        <v>1814492</v>
      </c>
      <c r="G67" s="264">
        <f t="shared" si="1"/>
        <v>7310279</v>
      </c>
      <c r="I67" s="30"/>
    </row>
    <row r="68" spans="2:9">
      <c r="B68" s="214" t="s">
        <v>505</v>
      </c>
      <c r="C68" s="262">
        <v>86159</v>
      </c>
      <c r="D68" s="262">
        <v>85409</v>
      </c>
      <c r="E68" s="262">
        <v>85626</v>
      </c>
      <c r="F68" s="262">
        <v>84915</v>
      </c>
      <c r="G68" s="264">
        <f t="shared" si="1"/>
        <v>342109</v>
      </c>
      <c r="I68" s="30"/>
    </row>
    <row r="69" spans="2:9">
      <c r="B69" s="214" t="s">
        <v>356</v>
      </c>
      <c r="C69" s="262">
        <v>28248</v>
      </c>
      <c r="D69" s="262">
        <v>0</v>
      </c>
      <c r="E69" s="262">
        <v>0</v>
      </c>
      <c r="F69" s="262">
        <v>0</v>
      </c>
      <c r="G69" s="264">
        <f t="shared" si="1"/>
        <v>28248</v>
      </c>
      <c r="I69" s="30"/>
    </row>
    <row r="70" spans="2:9">
      <c r="B70" s="214" t="s">
        <v>561</v>
      </c>
      <c r="C70" s="262">
        <v>986363</v>
      </c>
      <c r="D70" s="262">
        <v>977782</v>
      </c>
      <c r="E70" s="262">
        <v>980260</v>
      </c>
      <c r="F70" s="262">
        <v>972126</v>
      </c>
      <c r="G70" s="264">
        <f t="shared" si="1"/>
        <v>3916531</v>
      </c>
      <c r="I70" s="30"/>
    </row>
    <row r="71" spans="2:9">
      <c r="B71" s="214" t="s">
        <v>563</v>
      </c>
      <c r="C71" s="262">
        <v>63</v>
      </c>
      <c r="D71" s="262">
        <v>62</v>
      </c>
      <c r="E71" s="262">
        <v>63</v>
      </c>
      <c r="F71" s="262">
        <v>62</v>
      </c>
      <c r="G71" s="264">
        <f t="shared" si="1"/>
        <v>250</v>
      </c>
      <c r="I71" s="30"/>
    </row>
    <row r="72" spans="2:9">
      <c r="B72" s="214" t="s">
        <v>603</v>
      </c>
      <c r="C72" s="262">
        <v>218150</v>
      </c>
      <c r="D72" s="262">
        <v>216252</v>
      </c>
      <c r="E72" s="262">
        <v>216800</v>
      </c>
      <c r="F72" s="262">
        <v>215001</v>
      </c>
      <c r="G72" s="264">
        <f t="shared" si="1"/>
        <v>866203</v>
      </c>
      <c r="I72" s="30"/>
    </row>
    <row r="73" spans="2:9">
      <c r="B73" s="214" t="s">
        <v>604</v>
      </c>
      <c r="C73" s="262">
        <v>26</v>
      </c>
      <c r="D73" s="262">
        <v>26</v>
      </c>
      <c r="E73" s="262">
        <v>26</v>
      </c>
      <c r="F73" s="262">
        <v>26</v>
      </c>
      <c r="G73" s="264">
        <f t="shared" si="1"/>
        <v>104</v>
      </c>
      <c r="I73" s="30"/>
    </row>
    <row r="74" spans="2:9">
      <c r="B74" s="213" t="s">
        <v>403</v>
      </c>
      <c r="C74" s="263">
        <f>SUM(C10:C73)</f>
        <v>22174225</v>
      </c>
      <c r="D74" s="263">
        <f>SUM(D10:D73)</f>
        <v>21953321</v>
      </c>
      <c r="E74" s="263">
        <f>SUM(E10:E73)</f>
        <v>21941999</v>
      </c>
      <c r="F74" s="263">
        <f>SUM(F10:F73)</f>
        <v>21759936</v>
      </c>
      <c r="G74" s="263">
        <f>SUM(G10:G73)</f>
        <v>87829481</v>
      </c>
      <c r="I74" s="30"/>
    </row>
    <row r="75" spans="2:9">
      <c r="I75" s="30"/>
    </row>
    <row r="76" spans="2:9">
      <c r="I76" s="30"/>
    </row>
    <row r="77" spans="2:9">
      <c r="B77" s="28" t="s">
        <v>110</v>
      </c>
      <c r="I77" s="30"/>
    </row>
    <row r="78" spans="2:9">
      <c r="I78" s="30"/>
    </row>
    <row r="79" spans="2:9">
      <c r="I79" s="30"/>
    </row>
    <row r="80" spans="2:9">
      <c r="I80" s="30"/>
    </row>
    <row r="81" spans="9:9">
      <c r="I81" s="30"/>
    </row>
    <row r="82" spans="9:9">
      <c r="I82" s="30"/>
    </row>
    <row r="83" spans="9:9">
      <c r="I83" s="30"/>
    </row>
    <row r="84" spans="9:9">
      <c r="I84" s="30"/>
    </row>
    <row r="85" spans="9:9">
      <c r="I85" s="30"/>
    </row>
    <row r="86" spans="9:9">
      <c r="I86" s="30"/>
    </row>
    <row r="87" spans="9:9">
      <c r="I87" s="30"/>
    </row>
    <row r="88" spans="9:9">
      <c r="I88" s="30"/>
    </row>
    <row r="89" spans="9:9">
      <c r="I89" s="30"/>
    </row>
    <row r="90" spans="9:9">
      <c r="I90" s="30"/>
    </row>
    <row r="91" spans="9:9">
      <c r="I91" s="30"/>
    </row>
    <row r="92" spans="9:9">
      <c r="I92" s="30"/>
    </row>
    <row r="93" spans="9:9">
      <c r="I93" s="30"/>
    </row>
    <row r="94" spans="9:9">
      <c r="I94" s="30"/>
    </row>
    <row r="95" spans="9:9" ht="14.5" customHeight="1"/>
  </sheetData>
  <hyperlinks>
    <hyperlink ref="B77" location="Introduction!A1" display="Return to information tab" xr:uid="{1BDC4ACC-8497-4834-9989-F23412E7C2A4}"/>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35B4-DC91-4B0B-825A-0761713CE6FA}">
  <sheetPr>
    <tabColor rgb="FF9E712A"/>
    <pageSetUpPr autoPageBreaks="0"/>
  </sheetPr>
  <dimension ref="B5:I95"/>
  <sheetViews>
    <sheetView showGridLines="0" workbookViewId="0">
      <selection activeCell="B77" sqref="B77"/>
    </sheetView>
  </sheetViews>
  <sheetFormatPr defaultRowHeight="14.5"/>
  <cols>
    <col min="1" max="1" width="2.453125" style="3" customWidth="1"/>
    <col min="2" max="2" width="55.54296875" style="3" customWidth="1"/>
    <col min="3" max="3" width="24.7265625" style="3" customWidth="1"/>
    <col min="4" max="6" width="30.54296875" style="3" bestFit="1" customWidth="1"/>
    <col min="7" max="7" width="29.08984375" style="3" customWidth="1"/>
    <col min="8" max="8" width="22.7265625" style="3" bestFit="1" customWidth="1"/>
    <col min="9" max="11" width="8.7265625" style="3"/>
    <col min="12" max="12" width="20.36328125" style="3" customWidth="1"/>
    <col min="13" max="16384" width="8.7265625" style="3"/>
  </cols>
  <sheetData>
    <row r="5" spans="2:9" ht="17.5">
      <c r="B5" s="16" t="s">
        <v>480</v>
      </c>
    </row>
    <row r="7" spans="2:9" ht="15">
      <c r="B7" s="5" t="s">
        <v>636</v>
      </c>
    </row>
    <row r="9" spans="2:9" ht="27">
      <c r="B9" s="57" t="s">
        <v>373</v>
      </c>
      <c r="C9" s="52" t="s">
        <v>629</v>
      </c>
      <c r="D9" s="52" t="s">
        <v>630</v>
      </c>
      <c r="E9" s="52" t="s">
        <v>631</v>
      </c>
      <c r="F9" s="52" t="s">
        <v>632</v>
      </c>
      <c r="G9" s="52" t="s">
        <v>633</v>
      </c>
      <c r="I9" s="31"/>
    </row>
    <row r="10" spans="2:9">
      <c r="B10" s="214" t="s">
        <v>246</v>
      </c>
      <c r="C10" s="262">
        <v>213</v>
      </c>
      <c r="D10" s="262">
        <v>213</v>
      </c>
      <c r="E10" s="262">
        <v>212</v>
      </c>
      <c r="F10" s="262">
        <v>210</v>
      </c>
      <c r="G10" s="264">
        <f t="shared" ref="G10:G41" si="0">SUM(C10:F10)</f>
        <v>848</v>
      </c>
      <c r="I10" s="30"/>
    </row>
    <row r="11" spans="2:9">
      <c r="B11" s="214" t="s">
        <v>487</v>
      </c>
      <c r="C11" s="262">
        <v>7950</v>
      </c>
      <c r="D11" s="262">
        <v>7938</v>
      </c>
      <c r="E11" s="262">
        <v>7931</v>
      </c>
      <c r="F11" s="262">
        <v>7854</v>
      </c>
      <c r="G11" s="264">
        <f t="shared" si="0"/>
        <v>31673</v>
      </c>
      <c r="I11" s="30"/>
    </row>
    <row r="12" spans="2:9">
      <c r="B12" s="214" t="s">
        <v>488</v>
      </c>
      <c r="C12" s="262">
        <v>821</v>
      </c>
      <c r="D12" s="262">
        <v>820</v>
      </c>
      <c r="E12" s="262">
        <v>819</v>
      </c>
      <c r="F12" s="262">
        <v>811</v>
      </c>
      <c r="G12" s="264">
        <f t="shared" si="0"/>
        <v>3271</v>
      </c>
      <c r="I12" s="30"/>
    </row>
    <row r="13" spans="2:9">
      <c r="B13" s="214" t="s">
        <v>491</v>
      </c>
      <c r="C13" s="262">
        <v>54</v>
      </c>
      <c r="D13" s="262">
        <v>54</v>
      </c>
      <c r="E13" s="262">
        <v>54</v>
      </c>
      <c r="F13" s="262">
        <v>54</v>
      </c>
      <c r="G13" s="264">
        <f t="shared" si="0"/>
        <v>216</v>
      </c>
      <c r="I13" s="30"/>
    </row>
    <row r="14" spans="2:9">
      <c r="B14" s="214" t="s">
        <v>492</v>
      </c>
      <c r="C14" s="262">
        <v>231398</v>
      </c>
      <c r="D14" s="262">
        <v>231054</v>
      </c>
      <c r="E14" s="262">
        <v>230842</v>
      </c>
      <c r="F14" s="262">
        <v>228608</v>
      </c>
      <c r="G14" s="264">
        <f t="shared" si="0"/>
        <v>921902</v>
      </c>
      <c r="I14" s="30"/>
    </row>
    <row r="15" spans="2:9">
      <c r="B15" s="214" t="s">
        <v>493</v>
      </c>
      <c r="C15" s="262">
        <v>2613</v>
      </c>
      <c r="D15" s="262">
        <v>2609</v>
      </c>
      <c r="E15" s="262">
        <v>2607</v>
      </c>
      <c r="F15" s="262">
        <v>2581</v>
      </c>
      <c r="G15" s="264">
        <f t="shared" si="0"/>
        <v>10410</v>
      </c>
      <c r="I15" s="30"/>
    </row>
    <row r="16" spans="2:9">
      <c r="B16" s="214" t="s">
        <v>574</v>
      </c>
      <c r="C16" s="262">
        <v>6528</v>
      </c>
      <c r="D16" s="262">
        <v>6519</v>
      </c>
      <c r="E16" s="262">
        <v>6513</v>
      </c>
      <c r="F16" s="262">
        <v>6450</v>
      </c>
      <c r="G16" s="264">
        <f t="shared" si="0"/>
        <v>26010</v>
      </c>
      <c r="I16" s="30"/>
    </row>
    <row r="17" spans="2:9">
      <c r="B17" s="214" t="s">
        <v>257</v>
      </c>
      <c r="C17" s="262">
        <v>542</v>
      </c>
      <c r="D17" s="262">
        <v>541</v>
      </c>
      <c r="E17" s="262">
        <v>540</v>
      </c>
      <c r="F17" s="262">
        <v>535</v>
      </c>
      <c r="G17" s="264">
        <f t="shared" si="0"/>
        <v>2158</v>
      </c>
      <c r="I17" s="30"/>
    </row>
    <row r="18" spans="2:9">
      <c r="B18" s="214" t="s">
        <v>258</v>
      </c>
      <c r="C18" s="262">
        <v>548</v>
      </c>
      <c r="D18" s="262">
        <v>547</v>
      </c>
      <c r="E18" s="262">
        <v>546</v>
      </c>
      <c r="F18" s="262">
        <v>541</v>
      </c>
      <c r="G18" s="264">
        <f t="shared" si="0"/>
        <v>2182</v>
      </c>
      <c r="I18" s="30"/>
    </row>
    <row r="19" spans="2:9">
      <c r="B19" s="214" t="s">
        <v>498</v>
      </c>
      <c r="C19" s="262">
        <v>1387</v>
      </c>
      <c r="D19" s="262">
        <v>1385</v>
      </c>
      <c r="E19" s="262">
        <v>1384</v>
      </c>
      <c r="F19" s="262">
        <v>1371</v>
      </c>
      <c r="G19" s="264">
        <f t="shared" si="0"/>
        <v>5527</v>
      </c>
      <c r="I19" s="30"/>
    </row>
    <row r="20" spans="2:9">
      <c r="B20" s="214" t="s">
        <v>575</v>
      </c>
      <c r="C20" s="262">
        <v>4062</v>
      </c>
      <c r="D20" s="262">
        <v>4056</v>
      </c>
      <c r="E20" s="262">
        <v>4053</v>
      </c>
      <c r="F20" s="262">
        <v>4013</v>
      </c>
      <c r="G20" s="264">
        <f t="shared" si="0"/>
        <v>16184</v>
      </c>
      <c r="I20" s="30"/>
    </row>
    <row r="21" spans="2:9">
      <c r="B21" s="214" t="s">
        <v>502</v>
      </c>
      <c r="C21" s="262">
        <v>6208</v>
      </c>
      <c r="D21" s="262">
        <v>6199</v>
      </c>
      <c r="E21" s="262">
        <v>6193</v>
      </c>
      <c r="F21" s="262">
        <v>6133</v>
      </c>
      <c r="G21" s="264">
        <f t="shared" si="0"/>
        <v>24733</v>
      </c>
      <c r="I21" s="30"/>
    </row>
    <row r="22" spans="2:9">
      <c r="B22" s="214" t="s">
        <v>504</v>
      </c>
      <c r="C22" s="262">
        <v>173596</v>
      </c>
      <c r="D22" s="262">
        <v>173338</v>
      </c>
      <c r="E22" s="262">
        <v>173179</v>
      </c>
      <c r="F22" s="262">
        <v>171503</v>
      </c>
      <c r="G22" s="264">
        <f t="shared" si="0"/>
        <v>691616</v>
      </c>
      <c r="I22" s="30"/>
    </row>
    <row r="23" spans="2:9">
      <c r="B23" s="214" t="s">
        <v>272</v>
      </c>
      <c r="C23" s="262">
        <v>124700</v>
      </c>
      <c r="D23" s="262">
        <v>124514</v>
      </c>
      <c r="E23" s="262">
        <v>124400</v>
      </c>
      <c r="F23" s="262">
        <v>123196</v>
      </c>
      <c r="G23" s="264">
        <f t="shared" si="0"/>
        <v>496810</v>
      </c>
      <c r="I23" s="30"/>
    </row>
    <row r="24" spans="2:9">
      <c r="B24" s="214" t="s">
        <v>273</v>
      </c>
      <c r="C24" s="262">
        <v>318</v>
      </c>
      <c r="D24" s="262">
        <v>318</v>
      </c>
      <c r="E24" s="262">
        <v>317</v>
      </c>
      <c r="F24" s="262">
        <v>314</v>
      </c>
      <c r="G24" s="264">
        <f t="shared" si="0"/>
        <v>1267</v>
      </c>
      <c r="I24" s="30"/>
    </row>
    <row r="25" spans="2:9">
      <c r="B25" s="214" t="s">
        <v>506</v>
      </c>
      <c r="C25" s="262">
        <v>396971</v>
      </c>
      <c r="D25" s="262">
        <v>396380</v>
      </c>
      <c r="E25" s="262">
        <v>396017</v>
      </c>
      <c r="F25" s="262">
        <v>392185</v>
      </c>
      <c r="G25" s="264">
        <f t="shared" si="0"/>
        <v>1581553</v>
      </c>
      <c r="I25" s="30"/>
    </row>
    <row r="26" spans="2:9">
      <c r="B26" s="214" t="s">
        <v>608</v>
      </c>
      <c r="C26" s="262">
        <v>4863</v>
      </c>
      <c r="D26" s="262">
        <v>4856</v>
      </c>
      <c r="E26" s="262">
        <v>4852</v>
      </c>
      <c r="F26" s="262">
        <v>4805</v>
      </c>
      <c r="G26" s="264">
        <f t="shared" si="0"/>
        <v>19376</v>
      </c>
      <c r="I26" s="30"/>
    </row>
    <row r="27" spans="2:9">
      <c r="B27" s="214" t="s">
        <v>533</v>
      </c>
      <c r="C27" s="262">
        <v>15771</v>
      </c>
      <c r="D27" s="262">
        <v>15748</v>
      </c>
      <c r="E27" s="262">
        <v>15733</v>
      </c>
      <c r="F27" s="262">
        <v>15581</v>
      </c>
      <c r="G27" s="264">
        <f t="shared" si="0"/>
        <v>62833</v>
      </c>
      <c r="I27" s="30"/>
    </row>
    <row r="28" spans="2:9">
      <c r="B28" s="214" t="s">
        <v>580</v>
      </c>
      <c r="C28" s="262">
        <v>2</v>
      </c>
      <c r="D28" s="262">
        <v>2</v>
      </c>
      <c r="E28" s="262">
        <v>2</v>
      </c>
      <c r="F28" s="262">
        <v>2</v>
      </c>
      <c r="G28" s="264">
        <f t="shared" si="0"/>
        <v>8</v>
      </c>
      <c r="I28" s="30"/>
    </row>
    <row r="29" spans="2:9">
      <c r="B29" s="214" t="s">
        <v>581</v>
      </c>
      <c r="C29" s="262">
        <v>4552</v>
      </c>
      <c r="D29" s="262">
        <v>4545</v>
      </c>
      <c r="E29" s="262">
        <v>4541</v>
      </c>
      <c r="F29" s="262">
        <v>4497</v>
      </c>
      <c r="G29" s="264">
        <f t="shared" si="0"/>
        <v>18135</v>
      </c>
      <c r="I29" s="30"/>
    </row>
    <row r="30" spans="2:9">
      <c r="B30" s="214" t="s">
        <v>611</v>
      </c>
      <c r="C30" s="262">
        <v>4567</v>
      </c>
      <c r="D30" s="262">
        <v>4560</v>
      </c>
      <c r="E30" s="262">
        <v>4556</v>
      </c>
      <c r="F30" s="262">
        <v>4512</v>
      </c>
      <c r="G30" s="264">
        <f t="shared" si="0"/>
        <v>18195</v>
      </c>
      <c r="I30" s="30"/>
    </row>
    <row r="31" spans="2:9">
      <c r="B31" s="214" t="s">
        <v>508</v>
      </c>
      <c r="C31" s="262">
        <v>76421</v>
      </c>
      <c r="D31" s="262">
        <v>76307</v>
      </c>
      <c r="E31" s="262">
        <v>76237</v>
      </c>
      <c r="F31" s="262">
        <v>75499</v>
      </c>
      <c r="G31" s="264">
        <f t="shared" si="0"/>
        <v>304464</v>
      </c>
      <c r="I31" s="30"/>
    </row>
    <row r="32" spans="2:9">
      <c r="B32" s="214" t="s">
        <v>583</v>
      </c>
      <c r="C32" s="262">
        <v>1227</v>
      </c>
      <c r="D32" s="262">
        <v>1226</v>
      </c>
      <c r="E32" s="262">
        <v>1225</v>
      </c>
      <c r="F32" s="262">
        <v>1213</v>
      </c>
      <c r="G32" s="264">
        <f t="shared" si="0"/>
        <v>4891</v>
      </c>
      <c r="I32" s="30"/>
    </row>
    <row r="33" spans="2:9">
      <c r="B33" s="214" t="s">
        <v>512</v>
      </c>
      <c r="C33" s="262">
        <v>300</v>
      </c>
      <c r="D33" s="262">
        <v>299</v>
      </c>
      <c r="E33" s="262">
        <v>299</v>
      </c>
      <c r="F33" s="262">
        <v>296</v>
      </c>
      <c r="G33" s="264">
        <f t="shared" si="0"/>
        <v>1194</v>
      </c>
      <c r="I33" s="30"/>
    </row>
    <row r="34" spans="2:9">
      <c r="B34" s="214" t="s">
        <v>515</v>
      </c>
      <c r="C34" s="262">
        <v>427</v>
      </c>
      <c r="D34" s="262">
        <v>426</v>
      </c>
      <c r="E34" s="262">
        <v>425</v>
      </c>
      <c r="F34" s="262">
        <v>421</v>
      </c>
      <c r="G34" s="264">
        <f t="shared" si="0"/>
        <v>1699</v>
      </c>
      <c r="I34" s="30"/>
    </row>
    <row r="35" spans="2:9">
      <c r="B35" s="214" t="s">
        <v>586</v>
      </c>
      <c r="C35" s="262">
        <v>215</v>
      </c>
      <c r="D35" s="262">
        <v>214</v>
      </c>
      <c r="E35" s="262">
        <v>214</v>
      </c>
      <c r="F35" s="262">
        <v>212</v>
      </c>
      <c r="G35" s="264">
        <f t="shared" si="0"/>
        <v>855</v>
      </c>
      <c r="I35" s="30"/>
    </row>
    <row r="36" spans="2:9">
      <c r="B36" s="214" t="s">
        <v>516</v>
      </c>
      <c r="C36" s="262">
        <v>6258</v>
      </c>
      <c r="D36" s="262">
        <v>6249</v>
      </c>
      <c r="E36" s="262">
        <v>6243</v>
      </c>
      <c r="F36" s="262">
        <v>6182</v>
      </c>
      <c r="G36" s="264">
        <f t="shared" si="0"/>
        <v>24932</v>
      </c>
      <c r="I36" s="30"/>
    </row>
    <row r="37" spans="2:9">
      <c r="B37" s="214" t="s">
        <v>634</v>
      </c>
      <c r="C37" s="262">
        <v>899</v>
      </c>
      <c r="D37" s="262">
        <v>898</v>
      </c>
      <c r="E37" s="262">
        <v>897</v>
      </c>
      <c r="F37" s="262">
        <v>888</v>
      </c>
      <c r="G37" s="264">
        <f t="shared" si="0"/>
        <v>3582</v>
      </c>
      <c r="I37" s="30"/>
    </row>
    <row r="38" spans="2:9">
      <c r="B38" s="214" t="s">
        <v>518</v>
      </c>
      <c r="C38" s="262">
        <v>5205</v>
      </c>
      <c r="D38" s="262">
        <v>5197</v>
      </c>
      <c r="E38" s="262">
        <v>5192</v>
      </c>
      <c r="F38" s="262">
        <v>5142</v>
      </c>
      <c r="G38" s="264">
        <f t="shared" si="0"/>
        <v>20736</v>
      </c>
      <c r="I38" s="30"/>
    </row>
    <row r="39" spans="2:9">
      <c r="B39" s="214" t="s">
        <v>301</v>
      </c>
      <c r="C39" s="262">
        <v>1091</v>
      </c>
      <c r="D39" s="262">
        <v>1089</v>
      </c>
      <c r="E39" s="262">
        <v>1088</v>
      </c>
      <c r="F39" s="262">
        <v>1077</v>
      </c>
      <c r="G39" s="264">
        <f t="shared" si="0"/>
        <v>4345</v>
      </c>
      <c r="I39" s="30"/>
    </row>
    <row r="40" spans="2:9">
      <c r="B40" s="214" t="s">
        <v>520</v>
      </c>
      <c r="C40" s="262">
        <v>1098</v>
      </c>
      <c r="D40" s="262">
        <v>1096</v>
      </c>
      <c r="E40" s="262">
        <v>0</v>
      </c>
      <c r="F40" s="262">
        <v>0</v>
      </c>
      <c r="G40" s="264">
        <f t="shared" si="0"/>
        <v>2194</v>
      </c>
      <c r="I40" s="30"/>
    </row>
    <row r="41" spans="2:9">
      <c r="B41" s="214" t="s">
        <v>587</v>
      </c>
      <c r="C41" s="262">
        <v>2</v>
      </c>
      <c r="D41" s="262">
        <v>2</v>
      </c>
      <c r="E41" s="262">
        <v>2</v>
      </c>
      <c r="F41" s="262">
        <v>2</v>
      </c>
      <c r="G41" s="264">
        <f t="shared" si="0"/>
        <v>8</v>
      </c>
      <c r="I41" s="30"/>
    </row>
    <row r="42" spans="2:9">
      <c r="B42" s="214" t="s">
        <v>522</v>
      </c>
      <c r="C42" s="262">
        <v>116576</v>
      </c>
      <c r="D42" s="262">
        <v>116402</v>
      </c>
      <c r="E42" s="262">
        <v>116296</v>
      </c>
      <c r="F42" s="262">
        <v>115170</v>
      </c>
      <c r="G42" s="264">
        <f t="shared" ref="G42:G73" si="1">SUM(C42:F42)</f>
        <v>464444</v>
      </c>
      <c r="I42" s="30"/>
    </row>
    <row r="43" spans="2:9">
      <c r="B43" s="214" t="s">
        <v>525</v>
      </c>
      <c r="C43" s="262">
        <v>6083</v>
      </c>
      <c r="D43" s="262">
        <v>6074</v>
      </c>
      <c r="E43" s="262">
        <v>0</v>
      </c>
      <c r="F43" s="262">
        <v>0</v>
      </c>
      <c r="G43" s="264">
        <f t="shared" si="1"/>
        <v>12157</v>
      </c>
      <c r="I43" s="30"/>
    </row>
    <row r="44" spans="2:9">
      <c r="B44" s="214" t="s">
        <v>569</v>
      </c>
      <c r="C44" s="262">
        <v>3831</v>
      </c>
      <c r="D44" s="262">
        <v>3825</v>
      </c>
      <c r="E44" s="262">
        <v>3821</v>
      </c>
      <c r="F44" s="262">
        <v>3784</v>
      </c>
      <c r="G44" s="264">
        <f t="shared" si="1"/>
        <v>15261</v>
      </c>
      <c r="I44" s="30"/>
    </row>
    <row r="45" spans="2:9">
      <c r="B45" s="214" t="s">
        <v>588</v>
      </c>
      <c r="C45" s="262">
        <v>35</v>
      </c>
      <c r="D45" s="262">
        <v>35</v>
      </c>
      <c r="E45" s="262">
        <v>35</v>
      </c>
      <c r="F45" s="262">
        <v>35</v>
      </c>
      <c r="G45" s="264">
        <f t="shared" si="1"/>
        <v>140</v>
      </c>
      <c r="I45" s="30"/>
    </row>
    <row r="46" spans="2:9">
      <c r="B46" s="214" t="s">
        <v>591</v>
      </c>
      <c r="C46" s="262">
        <v>28</v>
      </c>
      <c r="D46" s="262">
        <v>28</v>
      </c>
      <c r="E46" s="262">
        <v>28</v>
      </c>
      <c r="F46" s="262">
        <v>28</v>
      </c>
      <c r="G46" s="264">
        <f t="shared" si="1"/>
        <v>112</v>
      </c>
      <c r="I46" s="30"/>
    </row>
    <row r="47" spans="2:9">
      <c r="B47" s="214" t="s">
        <v>532</v>
      </c>
      <c r="C47" s="262">
        <v>5387</v>
      </c>
      <c r="D47" s="262">
        <v>5379</v>
      </c>
      <c r="E47" s="262">
        <v>5374</v>
      </c>
      <c r="F47" s="262">
        <v>5322</v>
      </c>
      <c r="G47" s="264">
        <f t="shared" si="1"/>
        <v>21462</v>
      </c>
      <c r="I47" s="30"/>
    </row>
    <row r="48" spans="2:9">
      <c r="B48" s="214" t="s">
        <v>535</v>
      </c>
      <c r="C48" s="262">
        <v>200405</v>
      </c>
      <c r="D48" s="262">
        <v>200107</v>
      </c>
      <c r="E48" s="262">
        <v>199924</v>
      </c>
      <c r="F48" s="262">
        <v>197989</v>
      </c>
      <c r="G48" s="264">
        <f t="shared" si="1"/>
        <v>798425</v>
      </c>
      <c r="I48" s="30"/>
    </row>
    <row r="49" spans="2:9">
      <c r="B49" s="214" t="s">
        <v>534</v>
      </c>
      <c r="C49" s="262">
        <v>49236</v>
      </c>
      <c r="D49" s="262">
        <v>49163</v>
      </c>
      <c r="E49" s="262">
        <v>49118</v>
      </c>
      <c r="F49" s="262">
        <v>48642</v>
      </c>
      <c r="G49" s="264">
        <f t="shared" si="1"/>
        <v>196159</v>
      </c>
      <c r="I49" s="30"/>
    </row>
    <row r="50" spans="2:9">
      <c r="B50" s="214" t="s">
        <v>531</v>
      </c>
      <c r="C50" s="262">
        <v>5041</v>
      </c>
      <c r="D50" s="262">
        <v>5033</v>
      </c>
      <c r="E50" s="262">
        <v>5029</v>
      </c>
      <c r="F50" s="262">
        <v>4980</v>
      </c>
      <c r="G50" s="264">
        <f t="shared" si="1"/>
        <v>20083</v>
      </c>
      <c r="I50" s="30"/>
    </row>
    <row r="51" spans="2:9">
      <c r="B51" s="214" t="s">
        <v>536</v>
      </c>
      <c r="C51" s="262">
        <v>166</v>
      </c>
      <c r="D51" s="262">
        <v>166</v>
      </c>
      <c r="E51" s="262">
        <v>166</v>
      </c>
      <c r="F51" s="262">
        <v>164</v>
      </c>
      <c r="G51" s="264">
        <f t="shared" si="1"/>
        <v>662</v>
      </c>
      <c r="I51" s="30"/>
    </row>
    <row r="52" spans="2:9">
      <c r="B52" s="214" t="s">
        <v>539</v>
      </c>
      <c r="C52" s="262">
        <v>22164</v>
      </c>
      <c r="D52" s="262">
        <v>22131</v>
      </c>
      <c r="E52" s="262">
        <v>22111</v>
      </c>
      <c r="F52" s="262">
        <v>21897</v>
      </c>
      <c r="G52" s="264">
        <f t="shared" si="1"/>
        <v>88303</v>
      </c>
      <c r="I52" s="30"/>
    </row>
    <row r="53" spans="2:9">
      <c r="B53" s="214" t="s">
        <v>538</v>
      </c>
      <c r="C53" s="262">
        <v>23977</v>
      </c>
      <c r="D53" s="262">
        <v>23941</v>
      </c>
      <c r="E53" s="262">
        <v>23919</v>
      </c>
      <c r="F53" s="262">
        <v>23687</v>
      </c>
      <c r="G53" s="264">
        <f t="shared" si="1"/>
        <v>95524</v>
      </c>
      <c r="I53" s="30"/>
    </row>
    <row r="54" spans="2:9">
      <c r="B54" s="214" t="s">
        <v>592</v>
      </c>
      <c r="C54" s="262">
        <v>173</v>
      </c>
      <c r="D54" s="262">
        <v>173</v>
      </c>
      <c r="E54" s="262">
        <v>173</v>
      </c>
      <c r="F54" s="262">
        <v>171</v>
      </c>
      <c r="G54" s="264">
        <f t="shared" si="1"/>
        <v>690</v>
      </c>
      <c r="I54" s="30"/>
    </row>
    <row r="55" spans="2:9">
      <c r="B55" s="214" t="s">
        <v>593</v>
      </c>
      <c r="C55" s="262">
        <v>38842</v>
      </c>
      <c r="D55" s="262">
        <v>38784</v>
      </c>
      <c r="E55" s="262">
        <v>38748</v>
      </c>
      <c r="F55" s="262">
        <v>38374</v>
      </c>
      <c r="G55" s="264">
        <f t="shared" si="1"/>
        <v>154748</v>
      </c>
      <c r="I55" s="30"/>
    </row>
    <row r="56" spans="2:9">
      <c r="B56" s="214" t="s">
        <v>542</v>
      </c>
      <c r="C56" s="262">
        <v>19765</v>
      </c>
      <c r="D56" s="262">
        <v>19735</v>
      </c>
      <c r="E56" s="262">
        <v>19717</v>
      </c>
      <c r="F56" s="262">
        <v>19526</v>
      </c>
      <c r="G56" s="264">
        <f t="shared" si="1"/>
        <v>78743</v>
      </c>
      <c r="I56" s="30"/>
    </row>
    <row r="57" spans="2:9">
      <c r="B57" s="214" t="s">
        <v>544</v>
      </c>
      <c r="C57" s="262">
        <v>658</v>
      </c>
      <c r="D57" s="262">
        <v>657</v>
      </c>
      <c r="E57" s="262">
        <v>657</v>
      </c>
      <c r="F57" s="262">
        <v>650</v>
      </c>
      <c r="G57" s="264">
        <f t="shared" si="1"/>
        <v>2622</v>
      </c>
      <c r="I57" s="30"/>
    </row>
    <row r="58" spans="2:9">
      <c r="B58" s="214" t="s">
        <v>610</v>
      </c>
      <c r="C58" s="262">
        <v>9752</v>
      </c>
      <c r="D58" s="262">
        <v>9738</v>
      </c>
      <c r="E58" s="262">
        <v>9729</v>
      </c>
      <c r="F58" s="262">
        <v>9635</v>
      </c>
      <c r="G58" s="264">
        <f t="shared" si="1"/>
        <v>38854</v>
      </c>
      <c r="I58" s="30"/>
    </row>
    <row r="59" spans="2:9">
      <c r="B59" s="214" t="s">
        <v>548</v>
      </c>
      <c r="C59" s="262">
        <v>3137</v>
      </c>
      <c r="D59" s="262">
        <v>3132</v>
      </c>
      <c r="E59" s="262">
        <v>3129</v>
      </c>
      <c r="F59" s="262">
        <v>3099</v>
      </c>
      <c r="G59" s="264">
        <f t="shared" si="1"/>
        <v>12497</v>
      </c>
      <c r="I59" s="30"/>
    </row>
    <row r="60" spans="2:9">
      <c r="B60" s="214" t="s">
        <v>550</v>
      </c>
      <c r="C60" s="262">
        <v>198153</v>
      </c>
      <c r="D60" s="262">
        <v>197858</v>
      </c>
      <c r="E60" s="262">
        <v>197677</v>
      </c>
      <c r="F60" s="262">
        <v>195764</v>
      </c>
      <c r="G60" s="264">
        <f t="shared" si="1"/>
        <v>789452</v>
      </c>
      <c r="I60" s="30"/>
    </row>
    <row r="61" spans="2:9">
      <c r="B61" s="214" t="s">
        <v>595</v>
      </c>
      <c r="C61" s="262">
        <v>25466</v>
      </c>
      <c r="D61" s="262">
        <v>25428</v>
      </c>
      <c r="E61" s="262">
        <v>25405</v>
      </c>
      <c r="F61" s="262">
        <v>25159</v>
      </c>
      <c r="G61" s="264">
        <f t="shared" si="1"/>
        <v>101458</v>
      </c>
      <c r="I61" s="30"/>
    </row>
    <row r="62" spans="2:9">
      <c r="B62" s="214" t="s">
        <v>596</v>
      </c>
      <c r="C62" s="262">
        <v>5498</v>
      </c>
      <c r="D62" s="262">
        <v>5490</v>
      </c>
      <c r="E62" s="262">
        <v>5485</v>
      </c>
      <c r="F62" s="262">
        <v>5432</v>
      </c>
      <c r="G62" s="264">
        <f t="shared" si="1"/>
        <v>21905</v>
      </c>
      <c r="I62" s="30"/>
    </row>
    <row r="63" spans="2:9">
      <c r="B63" s="214" t="s">
        <v>553</v>
      </c>
      <c r="C63" s="262">
        <v>73336</v>
      </c>
      <c r="D63" s="262">
        <v>73227</v>
      </c>
      <c r="E63" s="262">
        <v>73160</v>
      </c>
      <c r="F63" s="262">
        <v>72452</v>
      </c>
      <c r="G63" s="264">
        <f t="shared" si="1"/>
        <v>292175</v>
      </c>
      <c r="I63" s="30"/>
    </row>
    <row r="64" spans="2:9">
      <c r="B64" s="214" t="s">
        <v>556</v>
      </c>
      <c r="C64" s="262">
        <v>1234</v>
      </c>
      <c r="D64" s="262">
        <v>1232</v>
      </c>
      <c r="E64" s="262">
        <v>1231</v>
      </c>
      <c r="F64" s="262">
        <v>1219</v>
      </c>
      <c r="G64" s="264">
        <f t="shared" si="1"/>
        <v>4916</v>
      </c>
      <c r="I64" s="30"/>
    </row>
    <row r="65" spans="2:9">
      <c r="B65" s="214" t="s">
        <v>635</v>
      </c>
      <c r="C65" s="262">
        <v>6025</v>
      </c>
      <c r="D65" s="262">
        <v>6016</v>
      </c>
      <c r="E65" s="262">
        <v>6010</v>
      </c>
      <c r="F65" s="262">
        <v>5952</v>
      </c>
      <c r="G65" s="264">
        <f t="shared" si="1"/>
        <v>24003</v>
      </c>
      <c r="I65" s="30"/>
    </row>
    <row r="66" spans="2:9">
      <c r="B66" s="214" t="s">
        <v>600</v>
      </c>
      <c r="C66" s="262">
        <v>131307</v>
      </c>
      <c r="D66" s="262">
        <v>131111</v>
      </c>
      <c r="E66" s="262">
        <v>130991</v>
      </c>
      <c r="F66" s="262">
        <v>129724</v>
      </c>
      <c r="G66" s="264">
        <f t="shared" si="1"/>
        <v>523133</v>
      </c>
      <c r="I66" s="30"/>
    </row>
    <row r="67" spans="2:9">
      <c r="B67" s="214" t="s">
        <v>557</v>
      </c>
      <c r="C67" s="262">
        <v>196276</v>
      </c>
      <c r="D67" s="262">
        <v>195984</v>
      </c>
      <c r="E67" s="262">
        <v>195805</v>
      </c>
      <c r="F67" s="262">
        <v>193910</v>
      </c>
      <c r="G67" s="264">
        <f t="shared" si="1"/>
        <v>781975</v>
      </c>
      <c r="I67" s="30"/>
    </row>
    <row r="68" spans="2:9">
      <c r="B68" s="214" t="s">
        <v>505</v>
      </c>
      <c r="C68" s="262">
        <v>9185</v>
      </c>
      <c r="D68" s="262">
        <v>9171</v>
      </c>
      <c r="E68" s="262">
        <v>9163</v>
      </c>
      <c r="F68" s="262">
        <v>9074</v>
      </c>
      <c r="G68" s="264">
        <f t="shared" si="1"/>
        <v>36593</v>
      </c>
      <c r="I68" s="30"/>
    </row>
    <row r="69" spans="2:9">
      <c r="B69" s="214" t="s">
        <v>356</v>
      </c>
      <c r="C69" s="262">
        <v>3011</v>
      </c>
      <c r="D69" s="262">
        <v>0</v>
      </c>
      <c r="E69" s="262">
        <v>0</v>
      </c>
      <c r="F69" s="262">
        <v>0</v>
      </c>
      <c r="G69" s="264">
        <f t="shared" si="1"/>
        <v>3011</v>
      </c>
      <c r="I69" s="30"/>
    </row>
    <row r="70" spans="2:9">
      <c r="B70" s="214" t="s">
        <v>561</v>
      </c>
      <c r="C70" s="262">
        <v>105156</v>
      </c>
      <c r="D70" s="262">
        <v>105000</v>
      </c>
      <c r="E70" s="262">
        <v>104903</v>
      </c>
      <c r="F70" s="262">
        <v>103888</v>
      </c>
      <c r="G70" s="264">
        <f t="shared" si="1"/>
        <v>418947</v>
      </c>
      <c r="I70" s="30"/>
    </row>
    <row r="71" spans="2:9">
      <c r="B71" s="214" t="s">
        <v>563</v>
      </c>
      <c r="C71" s="262">
        <v>6</v>
      </c>
      <c r="D71" s="262">
        <v>6</v>
      </c>
      <c r="E71" s="262">
        <v>6</v>
      </c>
      <c r="F71" s="262">
        <v>6</v>
      </c>
      <c r="G71" s="264">
        <f t="shared" si="1"/>
        <v>24</v>
      </c>
      <c r="I71" s="30"/>
    </row>
    <row r="72" spans="2:9">
      <c r="B72" s="214" t="s">
        <v>603</v>
      </c>
      <c r="C72" s="262">
        <v>23257</v>
      </c>
      <c r="D72" s="262">
        <v>23222</v>
      </c>
      <c r="E72" s="262">
        <v>23201</v>
      </c>
      <c r="F72" s="262">
        <v>22976</v>
      </c>
      <c r="G72" s="264">
        <f t="shared" si="1"/>
        <v>92656</v>
      </c>
      <c r="I72" s="30"/>
    </row>
    <row r="73" spans="2:9">
      <c r="B73" s="214" t="s">
        <v>604</v>
      </c>
      <c r="C73" s="262">
        <v>2</v>
      </c>
      <c r="D73" s="262">
        <v>2</v>
      </c>
      <c r="E73" s="262">
        <v>2</v>
      </c>
      <c r="F73" s="262">
        <v>2</v>
      </c>
      <c r="G73" s="264">
        <f t="shared" si="1"/>
        <v>8</v>
      </c>
      <c r="I73" s="30"/>
    </row>
    <row r="74" spans="2:9">
      <c r="B74" s="213" t="s">
        <v>403</v>
      </c>
      <c r="C74" s="263">
        <f>SUM(C10:C73)</f>
        <v>2363975</v>
      </c>
      <c r="D74" s="263">
        <f>SUM(D10:D73)</f>
        <v>2357449</v>
      </c>
      <c r="E74" s="263">
        <f>SUM(E10:E73)</f>
        <v>2348126</v>
      </c>
      <c r="F74" s="263">
        <f>SUM(F10:F73)</f>
        <v>2325399</v>
      </c>
      <c r="G74" s="263">
        <f>SUM(G10:G73)</f>
        <v>9394949</v>
      </c>
      <c r="I74" s="30"/>
    </row>
    <row r="75" spans="2:9">
      <c r="I75" s="30"/>
    </row>
    <row r="76" spans="2:9">
      <c r="I76" s="30"/>
    </row>
    <row r="77" spans="2:9">
      <c r="B77" s="28" t="s">
        <v>110</v>
      </c>
      <c r="I77" s="30"/>
    </row>
    <row r="78" spans="2:9">
      <c r="I78" s="30"/>
    </row>
    <row r="79" spans="2:9">
      <c r="I79" s="30"/>
    </row>
    <row r="80" spans="2:9">
      <c r="I80" s="30"/>
    </row>
    <row r="81" spans="9:9">
      <c r="I81" s="30"/>
    </row>
    <row r="82" spans="9:9">
      <c r="I82" s="30"/>
    </row>
    <row r="83" spans="9:9">
      <c r="I83" s="30"/>
    </row>
    <row r="84" spans="9:9">
      <c r="I84" s="30"/>
    </row>
    <row r="85" spans="9:9">
      <c r="I85" s="30"/>
    </row>
    <row r="86" spans="9:9">
      <c r="I86" s="30"/>
    </row>
    <row r="87" spans="9:9">
      <c r="I87" s="30"/>
    </row>
    <row r="88" spans="9:9">
      <c r="I88" s="30"/>
    </row>
    <row r="89" spans="9:9">
      <c r="I89" s="30"/>
    </row>
    <row r="90" spans="9:9">
      <c r="I90" s="30"/>
    </row>
    <row r="91" spans="9:9">
      <c r="I91" s="30"/>
    </row>
    <row r="92" spans="9:9">
      <c r="I92" s="30"/>
    </row>
    <row r="93" spans="9:9">
      <c r="I93" s="30"/>
    </row>
    <row r="94" spans="9:9">
      <c r="I94" s="30"/>
    </row>
    <row r="95" spans="9:9" ht="14.5" customHeight="1"/>
  </sheetData>
  <hyperlinks>
    <hyperlink ref="B77" location="Introduction!A1" display="Return to information tab" xr:uid="{109ACA4B-C46A-4E5A-9F82-B763693E121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4E4F-2A56-465C-9A13-B902A443BB7B}">
  <sheetPr>
    <tabColor rgb="FF9E712A"/>
    <pageSetUpPr autoPageBreaks="0"/>
  </sheetPr>
  <dimension ref="B5:M128"/>
  <sheetViews>
    <sheetView showGridLines="0" workbookViewId="0">
      <selection activeCell="B19" sqref="B19"/>
    </sheetView>
  </sheetViews>
  <sheetFormatPr defaultRowHeight="14.5"/>
  <cols>
    <col min="1" max="1" width="2.453125" style="3" customWidth="1"/>
    <col min="2" max="2" width="41.1796875" style="3" customWidth="1"/>
    <col min="3" max="13" width="16" style="3" bestFit="1" customWidth="1"/>
    <col min="14" max="16384" width="8.7265625" style="3"/>
  </cols>
  <sheetData>
    <row r="5" spans="2:13" ht="17.5">
      <c r="B5" s="16" t="s">
        <v>455</v>
      </c>
    </row>
    <row r="7" spans="2:13" ht="15">
      <c r="B7" s="5" t="s">
        <v>693</v>
      </c>
    </row>
    <row r="9" spans="2:13">
      <c r="C9"/>
    </row>
    <row r="10" spans="2:13">
      <c r="B10" s="184"/>
      <c r="C10" s="181" t="s">
        <v>451</v>
      </c>
      <c r="D10" s="182" t="s">
        <v>452</v>
      </c>
      <c r="E10" s="183" t="s">
        <v>453</v>
      </c>
      <c r="F10" s="61" t="s">
        <v>46</v>
      </c>
      <c r="G10" s="61" t="s">
        <v>47</v>
      </c>
      <c r="H10" s="61" t="s">
        <v>48</v>
      </c>
      <c r="I10" s="61" t="s">
        <v>49</v>
      </c>
      <c r="J10" s="61" t="s">
        <v>50</v>
      </c>
      <c r="K10" s="212" t="s">
        <v>31</v>
      </c>
      <c r="L10" s="212" t="s">
        <v>32</v>
      </c>
      <c r="M10" s="212" t="s">
        <v>33</v>
      </c>
    </row>
    <row r="11" spans="2:13" ht="27">
      <c r="B11" s="213" t="s">
        <v>434</v>
      </c>
      <c r="C11" s="160" t="s">
        <v>435</v>
      </c>
      <c r="D11" s="160" t="s">
        <v>436</v>
      </c>
      <c r="E11" s="160" t="s">
        <v>437</v>
      </c>
      <c r="F11" s="160" t="s">
        <v>438</v>
      </c>
      <c r="G11" s="160" t="s">
        <v>439</v>
      </c>
      <c r="H11" s="160" t="s">
        <v>440</v>
      </c>
      <c r="I11" s="160" t="s">
        <v>441</v>
      </c>
      <c r="J11" s="160" t="s">
        <v>442</v>
      </c>
      <c r="K11" s="179" t="s">
        <v>443</v>
      </c>
      <c r="L11" s="179" t="s">
        <v>444</v>
      </c>
      <c r="M11" s="179" t="s">
        <v>445</v>
      </c>
    </row>
    <row r="12" spans="2:13">
      <c r="B12" s="213" t="s">
        <v>446</v>
      </c>
      <c r="C12" s="159">
        <v>24969364</v>
      </c>
      <c r="D12" s="159">
        <v>34404733</v>
      </c>
      <c r="E12" s="159">
        <v>44773499</v>
      </c>
      <c r="F12" s="159">
        <v>60757250</v>
      </c>
      <c r="G12" s="159">
        <v>71276525</v>
      </c>
      <c r="H12" s="159">
        <v>84384727</v>
      </c>
      <c r="I12" s="159">
        <v>90214078</v>
      </c>
      <c r="J12" s="159">
        <v>103220879</v>
      </c>
      <c r="K12" s="193">
        <v>107643960</v>
      </c>
      <c r="L12" s="193">
        <v>115942339</v>
      </c>
      <c r="M12" s="193">
        <v>105263447</v>
      </c>
    </row>
    <row r="13" spans="2:13">
      <c r="B13" s="213" t="s">
        <v>447</v>
      </c>
      <c r="C13" s="180">
        <v>14.35</v>
      </c>
      <c r="D13" s="180">
        <v>3.58</v>
      </c>
      <c r="E13" s="180">
        <v>3.67</v>
      </c>
      <c r="F13" s="180">
        <v>0.7</v>
      </c>
      <c r="G13" s="180">
        <v>0.35</v>
      </c>
      <c r="H13" s="180">
        <v>0</v>
      </c>
      <c r="I13" s="180">
        <v>5.0999999999999996</v>
      </c>
      <c r="J13" s="180">
        <v>5.85</v>
      </c>
      <c r="K13" s="180">
        <v>7.82</v>
      </c>
      <c r="L13" s="180">
        <v>5.65</v>
      </c>
      <c r="M13" s="180">
        <v>4.42</v>
      </c>
    </row>
    <row r="14" spans="2:13">
      <c r="B14" s="213" t="s">
        <v>448</v>
      </c>
      <c r="C14" s="180">
        <v>51.34</v>
      </c>
      <c r="D14" s="180">
        <v>42.27</v>
      </c>
      <c r="E14" s="180">
        <v>44.38</v>
      </c>
      <c r="F14" s="180">
        <v>42.72</v>
      </c>
      <c r="G14" s="180">
        <v>43.65</v>
      </c>
      <c r="H14" s="180">
        <v>44.33</v>
      </c>
      <c r="I14" s="180">
        <v>49.87</v>
      </c>
      <c r="J14" s="180">
        <v>51.432662289380424</v>
      </c>
      <c r="K14" s="180">
        <v>55.04</v>
      </c>
      <c r="L14" s="180">
        <v>54.43</v>
      </c>
      <c r="M14" s="180">
        <v>54.47</v>
      </c>
    </row>
    <row r="15" spans="2:13">
      <c r="B15" s="213" t="s">
        <v>449</v>
      </c>
      <c r="C15" s="160">
        <v>1.07</v>
      </c>
      <c r="D15" s="160">
        <v>1.1200000000000001</v>
      </c>
      <c r="E15" s="160">
        <v>1.27</v>
      </c>
      <c r="F15" s="160">
        <v>1.27</v>
      </c>
      <c r="G15" s="160">
        <v>1.28</v>
      </c>
      <c r="H15" s="160">
        <v>1.31</v>
      </c>
      <c r="I15" s="160">
        <v>1.32</v>
      </c>
      <c r="J15" s="160">
        <v>1.34</v>
      </c>
      <c r="K15" s="179">
        <v>1.34</v>
      </c>
      <c r="L15" s="179">
        <v>1.35</v>
      </c>
      <c r="M15" s="191">
        <v>1.3591249054158001</v>
      </c>
    </row>
    <row r="16" spans="2:13">
      <c r="B16" s="213" t="s">
        <v>450</v>
      </c>
      <c r="C16" s="180">
        <v>54.93</v>
      </c>
      <c r="D16" s="180">
        <v>47.34</v>
      </c>
      <c r="E16" s="180">
        <v>56.36</v>
      </c>
      <c r="F16" s="180">
        <v>54.25</v>
      </c>
      <c r="G16" s="180">
        <v>55.87</v>
      </c>
      <c r="H16" s="180">
        <v>58.07</v>
      </c>
      <c r="I16" s="180">
        <v>65.83</v>
      </c>
      <c r="J16" s="180">
        <v>68.92</v>
      </c>
      <c r="K16" s="180">
        <v>73.75</v>
      </c>
      <c r="L16" s="180">
        <v>73.48</v>
      </c>
      <c r="M16" s="180">
        <v>74.03</v>
      </c>
    </row>
    <row r="17" spans="2:13">
      <c r="B17" s="192" t="s">
        <v>191</v>
      </c>
      <c r="C17" s="195">
        <f>C12*C14</f>
        <v>1281927147.76</v>
      </c>
      <c r="D17" s="195">
        <f t="shared" ref="D17:L17" si="0">D12*D14</f>
        <v>1454288063.9100001</v>
      </c>
      <c r="E17" s="195">
        <f t="shared" si="0"/>
        <v>1987047885.6200001</v>
      </c>
      <c r="F17" s="195">
        <f t="shared" si="0"/>
        <v>2595549720</v>
      </c>
      <c r="G17" s="195">
        <f t="shared" si="0"/>
        <v>3111220316.25</v>
      </c>
      <c r="H17" s="195">
        <f t="shared" si="0"/>
        <v>3740774947.9099998</v>
      </c>
      <c r="I17" s="195">
        <f t="shared" si="0"/>
        <v>4498976069.8599997</v>
      </c>
      <c r="J17" s="195">
        <f t="shared" si="0"/>
        <v>5308924610.8199997</v>
      </c>
      <c r="K17" s="195">
        <f t="shared" si="0"/>
        <v>5924723558.3999996</v>
      </c>
      <c r="L17" s="196">
        <f t="shared" si="0"/>
        <v>6310741511.7699995</v>
      </c>
      <c r="M17" s="196">
        <f>M12*M14</f>
        <v>5733699958.0900002</v>
      </c>
    </row>
    <row r="19" spans="2:13">
      <c r="B19" s="28" t="s">
        <v>110</v>
      </c>
    </row>
    <row r="104" spans="9:9">
      <c r="I104" s="30"/>
    </row>
    <row r="105" spans="9:9">
      <c r="I105" s="30"/>
    </row>
    <row r="107" spans="9:9">
      <c r="I107" s="30"/>
    </row>
    <row r="108" spans="9:9">
      <c r="I108" s="30"/>
    </row>
    <row r="109" spans="9:9">
      <c r="I109" s="30"/>
    </row>
    <row r="110" spans="9:9">
      <c r="I110" s="30"/>
    </row>
    <row r="111" spans="9:9">
      <c r="I111" s="30"/>
    </row>
    <row r="112" spans="9:9">
      <c r="I112" s="30"/>
    </row>
    <row r="113" spans="2:9">
      <c r="I113" s="30"/>
    </row>
    <row r="114" spans="2:9">
      <c r="I114" s="30"/>
    </row>
    <row r="115" spans="2:9">
      <c r="I115" s="30"/>
    </row>
    <row r="116" spans="2:9">
      <c r="I116" s="30"/>
    </row>
    <row r="117" spans="2:9">
      <c r="I117" s="30"/>
    </row>
    <row r="118" spans="2:9">
      <c r="I118" s="30"/>
    </row>
    <row r="119" spans="2:9">
      <c r="I119" s="30"/>
    </row>
    <row r="120" spans="2:9">
      <c r="I120" s="30"/>
    </row>
    <row r="122" spans="2:9">
      <c r="B122" s="70"/>
    </row>
    <row r="124" spans="2:9">
      <c r="B124" s="28"/>
    </row>
    <row r="126" spans="2:9">
      <c r="B126" s="35"/>
      <c r="C126" s="27"/>
      <c r="D126" s="27"/>
      <c r="E126" s="27"/>
      <c r="F126" s="27"/>
    </row>
    <row r="127" spans="2:9">
      <c r="C127" s="27"/>
      <c r="D127" s="27"/>
      <c r="E127" s="27"/>
      <c r="F127" s="27"/>
    </row>
    <row r="128" spans="2:9">
      <c r="B128" s="35"/>
      <c r="C128" s="27"/>
      <c r="D128" s="27"/>
      <c r="E128" s="27"/>
      <c r="F128" s="27"/>
    </row>
  </sheetData>
  <hyperlinks>
    <hyperlink ref="B19" location="Introduction!A1" display="Return to information tab" xr:uid="{02156FA6-8D03-436E-B4EC-66E68F094937}"/>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4799-8FEA-44E7-ABBE-2B4B9C2BAC0B}">
  <sheetPr>
    <tabColor rgb="FFE86E1E"/>
    <pageSetUpPr autoPageBreaks="0"/>
  </sheetPr>
  <dimension ref="B5:L20"/>
  <sheetViews>
    <sheetView showGridLines="0" workbookViewId="0"/>
  </sheetViews>
  <sheetFormatPr defaultRowHeight="14.5"/>
  <cols>
    <col min="1" max="1" width="2.453125" customWidth="1"/>
    <col min="2" max="2" width="15.36328125" customWidth="1"/>
    <col min="3" max="4" width="17.453125" customWidth="1"/>
    <col min="5" max="5" width="15.36328125" customWidth="1"/>
    <col min="6" max="6" width="21.6328125" customWidth="1"/>
    <col min="7" max="7" width="18.90625" customWidth="1"/>
    <col min="12" max="12" width="10.7265625" bestFit="1" customWidth="1"/>
  </cols>
  <sheetData>
    <row r="5" spans="2:12" ht="17.5">
      <c r="B5" s="16" t="s">
        <v>93</v>
      </c>
    </row>
    <row r="6" spans="2:12">
      <c r="B6" s="3"/>
    </row>
    <row r="7" spans="2:12" ht="15">
      <c r="B7" s="5" t="s">
        <v>113</v>
      </c>
    </row>
    <row r="9" spans="2:12" ht="18.5" customHeight="1">
      <c r="B9" s="73" t="s">
        <v>82</v>
      </c>
      <c r="C9" s="61" t="s">
        <v>65</v>
      </c>
      <c r="D9" s="61" t="s">
        <v>66</v>
      </c>
      <c r="E9" s="61" t="s">
        <v>67</v>
      </c>
      <c r="F9" s="61" t="s">
        <v>68</v>
      </c>
      <c r="G9" s="62" t="s">
        <v>8</v>
      </c>
    </row>
    <row r="10" spans="2:12">
      <c r="B10" s="63" t="s">
        <v>60</v>
      </c>
      <c r="C10" s="64">
        <v>37814333</v>
      </c>
      <c r="D10" s="64">
        <v>2264066</v>
      </c>
      <c r="E10" s="64">
        <v>4004940</v>
      </c>
      <c r="F10" s="65">
        <v>0</v>
      </c>
      <c r="G10" s="66">
        <f>SUM(C10:F10)</f>
        <v>44083339</v>
      </c>
    </row>
    <row r="11" spans="2:12">
      <c r="B11" s="63" t="s">
        <v>61</v>
      </c>
      <c r="C11" s="64">
        <v>5959215</v>
      </c>
      <c r="D11" s="64">
        <v>15122851</v>
      </c>
      <c r="E11" s="64">
        <v>2445110</v>
      </c>
      <c r="F11" s="64">
        <v>3739103</v>
      </c>
      <c r="G11" s="66">
        <f>SUM(C11:F11)</f>
        <v>27266279</v>
      </c>
    </row>
    <row r="12" spans="2:12">
      <c r="B12" s="63" t="s">
        <v>57</v>
      </c>
      <c r="C12" s="64">
        <v>16844037</v>
      </c>
      <c r="D12" s="64">
        <v>2397402</v>
      </c>
      <c r="E12" s="64">
        <v>664049</v>
      </c>
      <c r="F12" s="64">
        <v>1575414</v>
      </c>
      <c r="G12" s="66">
        <f t="shared" ref="G12:G17" si="0">SUM(C12:F12)</f>
        <v>21480902</v>
      </c>
      <c r="L12" s="41"/>
    </row>
    <row r="13" spans="2:12">
      <c r="B13" s="63" t="s">
        <v>63</v>
      </c>
      <c r="C13" s="64">
        <v>8737422</v>
      </c>
      <c r="D13" s="64">
        <v>55047</v>
      </c>
      <c r="E13" s="64">
        <v>770567</v>
      </c>
      <c r="F13" s="64">
        <v>562654</v>
      </c>
      <c r="G13" s="66">
        <f t="shared" si="0"/>
        <v>10125690</v>
      </c>
      <c r="L13" s="41"/>
    </row>
    <row r="14" spans="2:12">
      <c r="B14" s="63" t="s">
        <v>59</v>
      </c>
      <c r="C14" s="64">
        <v>2496508</v>
      </c>
      <c r="D14" s="64">
        <v>308950</v>
      </c>
      <c r="E14" s="64">
        <v>76716</v>
      </c>
      <c r="F14" s="64">
        <v>50322</v>
      </c>
      <c r="G14" s="66">
        <f t="shared" si="0"/>
        <v>2932496</v>
      </c>
      <c r="L14" s="41"/>
    </row>
    <row r="15" spans="2:12">
      <c r="B15" s="63" t="s">
        <v>58</v>
      </c>
      <c r="C15" s="64">
        <v>64826</v>
      </c>
      <c r="D15" s="64">
        <v>2345323</v>
      </c>
      <c r="E15" s="64">
        <v>147121</v>
      </c>
      <c r="F15" s="64">
        <v>53314</v>
      </c>
      <c r="G15" s="66">
        <f t="shared" si="0"/>
        <v>2610584</v>
      </c>
      <c r="L15" s="41"/>
    </row>
    <row r="16" spans="2:12">
      <c r="B16" s="63" t="s">
        <v>62</v>
      </c>
      <c r="C16" s="64">
        <v>641666</v>
      </c>
      <c r="D16" s="64">
        <v>31560</v>
      </c>
      <c r="E16" s="64">
        <v>31711</v>
      </c>
      <c r="F16" s="65">
        <v>0</v>
      </c>
      <c r="G16" s="66">
        <f t="shared" si="0"/>
        <v>704937</v>
      </c>
    </row>
    <row r="17" spans="2:7">
      <c r="B17" s="63" t="s">
        <v>64</v>
      </c>
      <c r="C17" s="65">
        <v>0</v>
      </c>
      <c r="D17" s="64">
        <v>48655</v>
      </c>
      <c r="E17" s="65">
        <v>0</v>
      </c>
      <c r="F17" s="65">
        <v>0</v>
      </c>
      <c r="G17" s="66">
        <f t="shared" si="0"/>
        <v>48655</v>
      </c>
    </row>
    <row r="18" spans="2:7">
      <c r="B18" s="57" t="s">
        <v>8</v>
      </c>
      <c r="C18" s="58">
        <f>SUM(C10:C17)</f>
        <v>72558007</v>
      </c>
      <c r="D18" s="58">
        <f>SUM(D10:D17)</f>
        <v>22573854</v>
      </c>
      <c r="E18" s="58">
        <f>SUM(E10:E17)</f>
        <v>8140214</v>
      </c>
      <c r="F18" s="58">
        <f>SUM(F10:F17)</f>
        <v>5980807</v>
      </c>
      <c r="G18" s="58">
        <f>SUM(G10:G17)</f>
        <v>109252882</v>
      </c>
    </row>
    <row r="20" spans="2:7">
      <c r="B20" s="28" t="s">
        <v>110</v>
      </c>
    </row>
  </sheetData>
  <hyperlinks>
    <hyperlink ref="B20" location="Introduction!A1" display="Return to information tab" xr:uid="{3CC9DE86-65EF-4E3E-BFEE-8231DADA278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B524-A0AD-4805-9950-12D6E2DDB15C}">
  <sheetPr>
    <tabColor rgb="FF079448"/>
    <pageSetUpPr autoPageBreaks="0"/>
  </sheetPr>
  <dimension ref="B5:I25"/>
  <sheetViews>
    <sheetView showGridLines="0" zoomScaleNormal="100" workbookViewId="0">
      <selection activeCell="A5" sqref="A5"/>
    </sheetView>
  </sheetViews>
  <sheetFormatPr defaultRowHeight="14.5"/>
  <cols>
    <col min="1" max="1" width="2.453125" customWidth="1"/>
    <col min="2" max="2" width="21" customWidth="1"/>
    <col min="3" max="3" width="14.26953125" customWidth="1"/>
    <col min="4" max="10" width="13.36328125" customWidth="1"/>
  </cols>
  <sheetData>
    <row r="5" spans="2:9" ht="17.5">
      <c r="B5" s="16" t="s">
        <v>94</v>
      </c>
    </row>
    <row r="6" spans="2:9">
      <c r="B6" s="3"/>
    </row>
    <row r="7" spans="2:9" ht="15">
      <c r="B7" s="5" t="s">
        <v>228</v>
      </c>
    </row>
    <row r="9" spans="2:9" ht="40.5">
      <c r="B9" s="238"/>
      <c r="C9" s="212" t="s">
        <v>147</v>
      </c>
      <c r="D9" s="212" t="s">
        <v>147</v>
      </c>
      <c r="E9" s="212" t="s">
        <v>148</v>
      </c>
      <c r="F9" s="212" t="s">
        <v>148</v>
      </c>
      <c r="G9" s="212" t="s">
        <v>149</v>
      </c>
      <c r="H9" s="212" t="s">
        <v>149</v>
      </c>
      <c r="I9" s="68" t="s">
        <v>155</v>
      </c>
    </row>
    <row r="10" spans="2:9">
      <c r="B10" s="149" t="s">
        <v>478</v>
      </c>
      <c r="C10" s="67" t="s">
        <v>150</v>
      </c>
      <c r="D10" s="67" t="s">
        <v>151</v>
      </c>
      <c r="E10" s="68" t="s">
        <v>150</v>
      </c>
      <c r="F10" s="68" t="s">
        <v>151</v>
      </c>
      <c r="G10" s="68" t="s">
        <v>150</v>
      </c>
      <c r="H10" s="68" t="s">
        <v>151</v>
      </c>
      <c r="I10" s="68" t="s">
        <v>670</v>
      </c>
    </row>
    <row r="11" spans="2:9" ht="14.5" customHeight="1">
      <c r="B11" s="276" t="s">
        <v>672</v>
      </c>
      <c r="C11" s="65">
        <v>65</v>
      </c>
      <c r="D11" s="65">
        <v>12</v>
      </c>
      <c r="E11" s="239">
        <v>166</v>
      </c>
      <c r="F11" s="239">
        <v>248</v>
      </c>
      <c r="G11" s="239">
        <v>19</v>
      </c>
      <c r="H11" s="66">
        <v>1354</v>
      </c>
      <c r="I11" s="239">
        <v>24</v>
      </c>
    </row>
    <row r="12" spans="2:9" ht="14.5" customHeight="1">
      <c r="B12" s="276" t="s">
        <v>673</v>
      </c>
      <c r="C12" s="65">
        <v>0</v>
      </c>
      <c r="D12" s="65">
        <v>0</v>
      </c>
      <c r="E12" s="239">
        <v>0</v>
      </c>
      <c r="F12" s="239">
        <v>0</v>
      </c>
      <c r="G12" s="239">
        <v>0</v>
      </c>
      <c r="H12" s="239">
        <v>0</v>
      </c>
      <c r="I12" s="239">
        <v>0</v>
      </c>
    </row>
    <row r="13" spans="2:9" ht="14.5" customHeight="1">
      <c r="B13" s="276" t="s">
        <v>674</v>
      </c>
      <c r="C13" s="65">
        <v>0</v>
      </c>
      <c r="D13" s="65">
        <v>51</v>
      </c>
      <c r="E13" s="239">
        <v>285</v>
      </c>
      <c r="F13" s="66">
        <v>1138</v>
      </c>
      <c r="G13" s="239">
        <v>13</v>
      </c>
      <c r="H13" s="239">
        <v>745</v>
      </c>
      <c r="I13" s="239">
        <v>378</v>
      </c>
    </row>
    <row r="14" spans="2:9" ht="27">
      <c r="B14" s="276" t="s">
        <v>675</v>
      </c>
      <c r="C14" s="65">
        <v>0</v>
      </c>
      <c r="D14" s="65">
        <v>0</v>
      </c>
      <c r="E14" s="239">
        <v>24</v>
      </c>
      <c r="F14" s="239">
        <v>0</v>
      </c>
      <c r="G14" s="239">
        <v>0</v>
      </c>
      <c r="H14" s="239">
        <v>0</v>
      </c>
      <c r="I14" s="239">
        <v>0</v>
      </c>
    </row>
    <row r="15" spans="2:9" ht="27">
      <c r="B15" s="276" t="s">
        <v>676</v>
      </c>
      <c r="C15" s="65">
        <v>55</v>
      </c>
      <c r="D15" s="65">
        <v>12</v>
      </c>
      <c r="E15" s="239">
        <v>64</v>
      </c>
      <c r="F15" s="239">
        <v>410</v>
      </c>
      <c r="G15" s="239">
        <v>17</v>
      </c>
      <c r="H15" s="66">
        <v>1533</v>
      </c>
      <c r="I15" s="239">
        <v>372</v>
      </c>
    </row>
    <row r="16" spans="2:9" ht="27">
      <c r="B16" s="276" t="s">
        <v>677</v>
      </c>
      <c r="C16" s="65">
        <v>1</v>
      </c>
      <c r="D16" s="65">
        <v>0</v>
      </c>
      <c r="E16" s="239">
        <v>3</v>
      </c>
      <c r="F16" s="239">
        <v>13</v>
      </c>
      <c r="G16" s="239">
        <v>0</v>
      </c>
      <c r="H16" s="239">
        <v>2</v>
      </c>
      <c r="I16" s="239">
        <v>30</v>
      </c>
    </row>
    <row r="17" spans="2:9" ht="27">
      <c r="B17" s="276" t="s">
        <v>678</v>
      </c>
      <c r="C17" s="65">
        <v>0</v>
      </c>
      <c r="D17" s="65">
        <v>51</v>
      </c>
      <c r="E17" s="239">
        <v>268</v>
      </c>
      <c r="F17" s="239">
        <v>963</v>
      </c>
      <c r="G17" s="239">
        <v>14</v>
      </c>
      <c r="H17" s="239">
        <v>564</v>
      </c>
      <c r="I17" s="239">
        <v>0</v>
      </c>
    </row>
    <row r="18" spans="2:9" ht="27">
      <c r="B18" s="276" t="s">
        <v>679</v>
      </c>
      <c r="C18" s="65">
        <v>9</v>
      </c>
      <c r="D18" s="65">
        <v>0</v>
      </c>
      <c r="E18" s="239">
        <v>140</v>
      </c>
      <c r="F18" s="239">
        <v>0</v>
      </c>
      <c r="G18" s="239">
        <v>1</v>
      </c>
      <c r="H18" s="239">
        <v>0</v>
      </c>
      <c r="I18" s="239">
        <v>0</v>
      </c>
    </row>
    <row r="19" spans="2:9">
      <c r="B19" s="69" t="s">
        <v>154</v>
      </c>
    </row>
    <row r="20" spans="2:9">
      <c r="B20" s="46"/>
    </row>
    <row r="21" spans="2:9">
      <c r="B21" s="46" t="s">
        <v>229</v>
      </c>
    </row>
    <row r="22" spans="2:9" ht="15">
      <c r="B22" s="46" t="s">
        <v>230</v>
      </c>
    </row>
    <row r="23" spans="2:9">
      <c r="B23" s="275" t="s">
        <v>671</v>
      </c>
    </row>
    <row r="24" spans="2:9">
      <c r="B24" s="29"/>
    </row>
    <row r="25" spans="2:9">
      <c r="B25" s="28" t="s">
        <v>110</v>
      </c>
    </row>
  </sheetData>
  <hyperlinks>
    <hyperlink ref="B25" location="Introduction!A1" display="Return to information tab" xr:uid="{083D34D1-721F-47B2-868A-EFBA898E80FE}"/>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44672-B44C-4BC0-AC35-F39BE3AE6117}">
  <sheetPr>
    <tabColor rgb="FF079448"/>
    <pageSetUpPr autoPageBreaks="0"/>
  </sheetPr>
  <dimension ref="B5:L21"/>
  <sheetViews>
    <sheetView showGridLines="0" topLeftCell="A13" zoomScaleNormal="100" workbookViewId="0">
      <selection activeCell="B18" sqref="B18:F18"/>
    </sheetView>
  </sheetViews>
  <sheetFormatPr defaultRowHeight="14.5"/>
  <cols>
    <col min="1" max="1" width="2.453125" customWidth="1"/>
    <col min="2" max="2" width="40.36328125" customWidth="1"/>
    <col min="3" max="3" width="19.1796875" customWidth="1"/>
    <col min="4" max="5" width="14.81640625" customWidth="1"/>
    <col min="6" max="6" width="14.54296875" customWidth="1"/>
  </cols>
  <sheetData>
    <row r="5" spans="2:6" ht="17.5">
      <c r="B5" s="16" t="s">
        <v>94</v>
      </c>
    </row>
    <row r="6" spans="2:6">
      <c r="B6" s="3"/>
    </row>
    <row r="7" spans="2:6" ht="15">
      <c r="B7" s="5" t="s">
        <v>644</v>
      </c>
    </row>
    <row r="9" spans="2:6" ht="54">
      <c r="B9" s="72"/>
      <c r="C9" s="212" t="s">
        <v>156</v>
      </c>
      <c r="D9" s="212" t="s">
        <v>157</v>
      </c>
      <c r="E9" s="212" t="s">
        <v>158</v>
      </c>
      <c r="F9" s="212" t="s">
        <v>159</v>
      </c>
    </row>
    <row r="10" spans="2:6">
      <c r="B10" s="277" t="s">
        <v>31</v>
      </c>
      <c r="C10" s="65">
        <v>24.35</v>
      </c>
      <c r="D10" s="71">
        <v>38.31</v>
      </c>
      <c r="E10" s="71">
        <v>26.71</v>
      </c>
      <c r="F10" s="247">
        <v>0.89880000000000004</v>
      </c>
    </row>
    <row r="11" spans="2:6">
      <c r="B11" s="277" t="s">
        <v>32</v>
      </c>
      <c r="C11" s="65">
        <v>22.55</v>
      </c>
      <c r="D11" s="71">
        <v>31.15</v>
      </c>
      <c r="E11" s="71">
        <v>23.57</v>
      </c>
      <c r="F11" s="247">
        <v>0.90859999999999996</v>
      </c>
    </row>
    <row r="12" spans="2:6">
      <c r="B12" s="277" t="s">
        <v>33</v>
      </c>
      <c r="C12" s="248">
        <v>24.9</v>
      </c>
      <c r="D12" s="71">
        <v>29.66</v>
      </c>
      <c r="E12" s="71">
        <v>20.59</v>
      </c>
      <c r="F12" s="247">
        <v>0.88949999999999996</v>
      </c>
    </row>
    <row r="13" spans="2:6">
      <c r="B13" s="57" t="s">
        <v>471</v>
      </c>
      <c r="C13" s="83">
        <v>55.6</v>
      </c>
      <c r="D13" s="84">
        <v>55.6</v>
      </c>
      <c r="E13" s="84">
        <v>55.6</v>
      </c>
      <c r="F13" s="242" t="s">
        <v>456</v>
      </c>
    </row>
    <row r="14" spans="2:6">
      <c r="B14" s="57" t="s">
        <v>472</v>
      </c>
      <c r="C14" s="65">
        <v>75</v>
      </c>
      <c r="D14" s="71">
        <v>75</v>
      </c>
      <c r="E14" s="71" t="s">
        <v>473</v>
      </c>
      <c r="F14" s="244" t="s">
        <v>456</v>
      </c>
    </row>
    <row r="17" spans="2:12" ht="68.5" customHeight="1">
      <c r="B17" s="291" t="s">
        <v>457</v>
      </c>
      <c r="C17" s="291"/>
      <c r="D17" s="291"/>
      <c r="E17" s="291"/>
      <c r="F17" s="291"/>
      <c r="G17" s="269"/>
      <c r="H17" s="269"/>
      <c r="I17" s="269"/>
      <c r="J17" s="269"/>
      <c r="K17" s="269"/>
      <c r="L17" s="269"/>
    </row>
    <row r="18" spans="2:12" ht="66.5" customHeight="1">
      <c r="B18" s="291" t="s">
        <v>458</v>
      </c>
      <c r="C18" s="291"/>
      <c r="D18" s="291"/>
      <c r="E18" s="291"/>
      <c r="F18" s="291"/>
      <c r="G18" s="269"/>
      <c r="H18" s="269"/>
      <c r="I18" s="269"/>
      <c r="J18" s="269"/>
      <c r="K18" s="269"/>
      <c r="L18" s="269"/>
    </row>
    <row r="19" spans="2:12">
      <c r="B19" s="29"/>
    </row>
    <row r="20" spans="2:12">
      <c r="B20" s="28" t="s">
        <v>110</v>
      </c>
    </row>
    <row r="21" spans="2:12">
      <c r="B21" s="29"/>
    </row>
  </sheetData>
  <mergeCells count="2">
    <mergeCell ref="B17:F17"/>
    <mergeCell ref="B18:F18"/>
  </mergeCells>
  <hyperlinks>
    <hyperlink ref="B20" location="Introduction!A1" display="Return to information tab" xr:uid="{BC2505A8-E359-43AF-B0BC-C4641E23B19F}"/>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CA485-1E54-4D6C-BF8F-042ABDD86C02}">
  <sheetPr>
    <tabColor rgb="FF079448"/>
    <pageSetUpPr autoPageBreaks="0"/>
  </sheetPr>
  <dimension ref="B5:D37"/>
  <sheetViews>
    <sheetView showGridLines="0" workbookViewId="0">
      <selection activeCell="A5" sqref="A5"/>
    </sheetView>
  </sheetViews>
  <sheetFormatPr defaultRowHeight="14.5"/>
  <cols>
    <col min="1" max="1" width="2.453125" customWidth="1"/>
    <col min="2" max="2" width="18" customWidth="1"/>
    <col min="3" max="3" width="38" bestFit="1" customWidth="1"/>
    <col min="4" max="4" width="28.6328125" bestFit="1" customWidth="1"/>
  </cols>
  <sheetData>
    <row r="5" spans="2:2" ht="17.5">
      <c r="B5" s="16" t="s">
        <v>94</v>
      </c>
    </row>
    <row r="6" spans="2:2">
      <c r="B6" s="3"/>
    </row>
    <row r="7" spans="2:2" ht="15">
      <c r="B7" s="5" t="s">
        <v>116</v>
      </c>
    </row>
    <row r="30" spans="2:4" ht="15">
      <c r="B30" s="44" t="s">
        <v>82</v>
      </c>
      <c r="C30" s="89" t="s">
        <v>231</v>
      </c>
      <c r="D30" s="89" t="s">
        <v>215</v>
      </c>
    </row>
    <row r="31" spans="2:4">
      <c r="B31" s="87" t="s">
        <v>213</v>
      </c>
      <c r="C31" s="90">
        <v>181746783.06745997</v>
      </c>
      <c r="D31" s="88">
        <f>C31/C35</f>
        <v>0.1721382031391839</v>
      </c>
    </row>
    <row r="32" spans="2:4">
      <c r="B32" s="87" t="s">
        <v>21</v>
      </c>
      <c r="C32" s="90">
        <v>840342946.47000003</v>
      </c>
      <c r="D32" s="88">
        <f>C32/C35</f>
        <v>0.79591573718441422</v>
      </c>
    </row>
    <row r="33" spans="2:4">
      <c r="B33" s="87" t="s">
        <v>214</v>
      </c>
      <c r="C33" s="90">
        <v>32283596.329999998</v>
      </c>
      <c r="D33" s="88">
        <f>C33/C35</f>
        <v>3.0576828757702082E-2</v>
      </c>
    </row>
    <row r="34" spans="2:4">
      <c r="B34" s="87" t="s">
        <v>20</v>
      </c>
      <c r="C34" s="90">
        <v>1445660</v>
      </c>
      <c r="D34" s="88">
        <f>C34/C35</f>
        <v>1.3692309186998063E-3</v>
      </c>
    </row>
    <row r="35" spans="2:4">
      <c r="B35" s="85" t="s">
        <v>8</v>
      </c>
      <c r="C35" s="91">
        <f>SUM(C31:C34)</f>
        <v>1055818985.86746</v>
      </c>
      <c r="D35" s="86">
        <f>C35/C35</f>
        <v>1</v>
      </c>
    </row>
    <row r="36" spans="2:4">
      <c r="C36" s="278"/>
    </row>
    <row r="37" spans="2:4">
      <c r="B37" s="28" t="s">
        <v>110</v>
      </c>
    </row>
  </sheetData>
  <hyperlinks>
    <hyperlink ref="B37" location="Introduction!A1" display="Return to information tab" xr:uid="{F7305E06-277F-408D-9FD7-01B578DE5DF3}"/>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ca9306fc-8436-45f0-b931-e34f519be3a3" ContentTypeId="0x01010062488AB1AA15E14D84DFA7E22D330EDE" PreviousValue="true"/>
</file>

<file path=customXml/item2.xml><?xml version="1.0" encoding="utf-8"?>
<p:properties xmlns:p="http://schemas.microsoft.com/office/2006/metadata/properties" xmlns:xsi="http://www.w3.org/2001/XMLSchema-instance" xmlns:pc="http://schemas.microsoft.com/office/infopath/2007/PartnerControls">
  <documentManagement>
    <Descriptor xmlns="631298fc-6a88-4548-b7d9-3b164918c4a3" xsi:nil="true"/>
    <Classification xmlns="631298fc-6a88-4548-b7d9-3b164918c4a3">Unclassified</Classification>
    <Publication_x0020_Date_x003a_ xmlns="631298fc-6a88-4548-b7d9-3b164918c4a3" xsi:nil="true"/>
    <Recipient xmlns="631298fc-6a88-4548-b7d9-3b164918c4a3" xsi:nil="true"/>
    <Ref_x0020_No xmlns="631298fc-6a88-4548-b7d9-3b164918c4a3" xsi:nil="true"/>
    <_x003a__x003a_ xmlns="631298fc-6a88-4548-b7d9-3b164918c4a3">-Main Document</_x003a__x003a_>
    <_x003a_ xmlns="631298fc-6a88-4548-b7d9-3b164918c4a3" xsi:nil="true"/>
    <_Status xmlns="http://schemas.microsoft.com/sharepoint/v3/fields">Draft</_Status>
  </documentManagement>
</p:properties>
</file>

<file path=customXml/item3.xml><?xml version="1.0" encoding="utf-8"?>
<ct:contentTypeSchema xmlns:ct="http://schemas.microsoft.com/office/2006/metadata/contentType" xmlns:ma="http://schemas.microsoft.com/office/2006/metadata/properties/metaAttributes" ct:_="" ma:_="" ma:contentTypeName="OfgemExternalPublication" ma:contentTypeID="0x01010062488AB1AA15E14D84DFA7E22D330EDE001DDF095C52963B4599377801E20BD369" ma:contentTypeVersion="0" ma:contentTypeDescription="Documents published externally eg Consultation" ma:contentTypeScope="" ma:versionID="a94d790e32c1e27966ec4c1fd996cc14">
  <xsd:schema xmlns:xsd="http://www.w3.org/2001/XMLSchema" xmlns:xs="http://www.w3.org/2001/XMLSchema" xmlns:p="http://schemas.microsoft.com/office/2006/metadata/properties" xmlns:ns2="631298fc-6a88-4548-b7d9-3b164918c4a3" xmlns:ns3="http://schemas.microsoft.com/sharepoint/v3/fields" xmlns:ns4="207cba57-4b93-415b-a57b-602c6ed2f38f" targetNamespace="http://schemas.microsoft.com/office/2006/metadata/properties" ma:root="true" ma:fieldsID="d8db8fb9fdd556c4d17f3f7fce3cda1e" ns2:_="" ns3:_="" ns4:_="">
    <xsd:import namespace="631298fc-6a88-4548-b7d9-3b164918c4a3"/>
    <xsd:import namespace="http://schemas.microsoft.com/sharepoint/v3/fields"/>
    <xsd:import namespace="207cba57-4b93-415b-a57b-602c6ed2f38f"/>
    <xsd:element name="properties">
      <xsd:complexType>
        <xsd:sequence>
          <xsd:element name="documentManagement">
            <xsd:complexType>
              <xsd:all>
                <xsd:element ref="ns2:_x003a_" minOccurs="0"/>
                <xsd:element ref="ns2:_x003a__x003a_" minOccurs="0"/>
                <xsd:element ref="ns2:Ref_x0020_No" minOccurs="0"/>
                <xsd:element ref="ns2:Recipient" minOccurs="0"/>
                <xsd:element ref="ns2:Classification" minOccurs="0"/>
                <xsd:element ref="ns2:Descriptor" minOccurs="0"/>
                <xsd:element ref="ns3:_Status" minOccurs="0"/>
                <xsd:element ref="ns2:Publication_x0020_Date_x003a_"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_x003a_" ma:index="8"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9"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Ref_x0020_No" ma:index="10" nillable="true" ma:displayName="Ref No" ma:internalName="Ref_x0020_No">
      <xsd:simpleType>
        <xsd:restriction base="dms:Text">
          <xsd:maxLength value="255"/>
        </xsd:restriction>
      </xsd:simpleType>
    </xsd:element>
    <xsd:element name="Recipient" ma:index="11" nillable="true" ma:displayName="Recipient" ma:description="Internal or external person(s) or group (eg Exec, SMT or Authority).  For Legal Advice put recipient of advice." ma:internalName="Recipient">
      <xsd:simpleType>
        <xsd:restriction base="dms:Text">
          <xsd:maxLength value="255"/>
        </xsd:restrict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element name="Publication_x0020_Date_x003a_" ma:index="15" nillable="true" ma:displayName="Publication Date:" ma:default="[today]" ma:description="The Publication Date" ma:format="DateOnly" ma:internalName="Publication_x0020_Date_x003A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4"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207cba57-4b93-415b-a57b-602c6ed2f38f"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Props1.xml><?xml version="1.0" encoding="utf-8"?>
<ds:datastoreItem xmlns:ds="http://schemas.openxmlformats.org/officeDocument/2006/customXml" ds:itemID="{CA8F2594-0F48-4949-9776-5FC06A65FCF3}">
  <ds:schemaRefs>
    <ds:schemaRef ds:uri="Microsoft.SharePoint.Taxonomy.ContentTypeSync"/>
  </ds:schemaRefs>
</ds:datastoreItem>
</file>

<file path=customXml/itemProps2.xml><?xml version="1.0" encoding="utf-8"?>
<ds:datastoreItem xmlns:ds="http://schemas.openxmlformats.org/officeDocument/2006/customXml" ds:itemID="{3DA748F6-FFAC-4755-84B3-EF3444B779E9}">
  <ds:schemaRefs>
    <ds:schemaRef ds:uri="207cba57-4b93-415b-a57b-602c6ed2f38f"/>
    <ds:schemaRef ds:uri="http://purl.org/dc/terms/"/>
    <ds:schemaRef ds:uri="http://schemas.microsoft.com/sharepoint/v3/fields"/>
    <ds:schemaRef ds:uri="631298fc-6a88-4548-b7d9-3b164918c4a3"/>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A507326-8946-4B32-AC6B-66ABF5D3AD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207cba57-4b93-415b-a57b-602c6ed2f3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2FBBC86-065C-41AE-ACB1-B71A7765CF8B}">
  <ds:schemaRefs>
    <ds:schemaRef ds:uri="http://schemas.microsoft.com/sharepoint/events"/>
  </ds:schemaRefs>
</ds:datastoreItem>
</file>

<file path=customXml/itemProps5.xml><?xml version="1.0" encoding="utf-8"?>
<ds:datastoreItem xmlns:ds="http://schemas.openxmlformats.org/officeDocument/2006/customXml" ds:itemID="{FCD35014-88A9-483F-A4AD-7CFA628D3EE2}">
  <ds:schemaRefs>
    <ds:schemaRef ds:uri="http://schemas.microsoft.com/sharepoint/v3/contenttype/forms"/>
  </ds:schemaRefs>
</ds:datastoreItem>
</file>

<file path=customXml/itemProps6.xml><?xml version="1.0" encoding="utf-8"?>
<ds:datastoreItem xmlns:ds="http://schemas.openxmlformats.org/officeDocument/2006/customXml" ds:itemID="{B96CE273-9A92-4512-A40E-E54E0AAE597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9</vt:i4>
      </vt:variant>
    </vt:vector>
  </HeadingPairs>
  <TitlesOfParts>
    <vt:vector size="68" baseType="lpstr">
      <vt:lpstr>Introduction</vt:lpstr>
      <vt:lpstr>Table 2.1</vt:lpstr>
      <vt:lpstr>Fig 2.1 &amp; 2.2</vt:lpstr>
      <vt:lpstr>Fig 2.3</vt:lpstr>
      <vt:lpstr>Fig 2.4</vt:lpstr>
      <vt:lpstr>Table 2.2</vt:lpstr>
      <vt:lpstr>Table 3.1</vt:lpstr>
      <vt:lpstr>Table 3.2</vt:lpstr>
      <vt:lpstr>Fig 3.1</vt:lpstr>
      <vt:lpstr>Fig 3.2</vt:lpstr>
      <vt:lpstr>Fig 3.3</vt:lpstr>
      <vt:lpstr>Fig 3.4</vt:lpstr>
      <vt:lpstr>Fig 3.5</vt:lpstr>
      <vt:lpstr>Table 4.1</vt:lpstr>
      <vt:lpstr>Table 4.2</vt:lpstr>
      <vt:lpstr>Table 4.3</vt:lpstr>
      <vt:lpstr>Fig 4.1</vt:lpstr>
      <vt:lpstr>Table 4.4</vt:lpstr>
      <vt:lpstr>Table 4.5</vt:lpstr>
      <vt:lpstr>Fig 4.2</vt:lpstr>
      <vt:lpstr>Table 4.6</vt:lpstr>
      <vt:lpstr>Fig 4.3</vt:lpstr>
      <vt:lpstr>Table 4.7</vt:lpstr>
      <vt:lpstr>Fig 4.4</vt:lpstr>
      <vt:lpstr>Fig 4.5</vt:lpstr>
      <vt:lpstr>Table 4.8</vt:lpstr>
      <vt:lpstr>Fig 4.6</vt:lpstr>
      <vt:lpstr>Fig 4.7</vt:lpstr>
      <vt:lpstr>Fig 5.1</vt:lpstr>
      <vt:lpstr>Fig 5.2</vt:lpstr>
      <vt:lpstr>Fig 5.3</vt:lpstr>
      <vt:lpstr>Fig 5.4</vt:lpstr>
      <vt:lpstr>Fig 5.5</vt:lpstr>
      <vt:lpstr>Table 5.1</vt:lpstr>
      <vt:lpstr>Table 6.1</vt:lpstr>
      <vt:lpstr>Fig 6.1</vt:lpstr>
      <vt:lpstr>Fig 6.2</vt:lpstr>
      <vt:lpstr>Fig 6.3</vt:lpstr>
      <vt:lpstr>Table 6.2</vt:lpstr>
      <vt:lpstr>Fig 6.4</vt:lpstr>
      <vt:lpstr>Fig 6.5</vt:lpstr>
      <vt:lpstr>Table 7.1</vt:lpstr>
      <vt:lpstr>Table 7.2</vt:lpstr>
      <vt:lpstr>Table 7.3</vt:lpstr>
      <vt:lpstr>Table A1.1</vt:lpstr>
      <vt:lpstr>Table A1.2</vt:lpstr>
      <vt:lpstr>Table A1.3</vt:lpstr>
      <vt:lpstr>Table A1.4</vt:lpstr>
      <vt:lpstr>Table A1.5</vt:lpstr>
      <vt:lpstr>Tables A1.6 &amp; A1.7</vt:lpstr>
      <vt:lpstr>Table A2.1</vt:lpstr>
      <vt:lpstr>Table A2.2</vt:lpstr>
      <vt:lpstr>Table A2.3</vt:lpstr>
      <vt:lpstr>Table A2.4</vt:lpstr>
      <vt:lpstr>Table A2.5</vt:lpstr>
      <vt:lpstr>Table A2.6</vt:lpstr>
      <vt:lpstr>Table A2.7</vt:lpstr>
      <vt:lpstr>Table A2.8</vt:lpstr>
      <vt:lpstr>Table A3.1</vt:lpstr>
      <vt:lpstr>'Table 3.1'!_ftn1</vt:lpstr>
      <vt:lpstr>'Table 3.2'!_ftn2</vt:lpstr>
      <vt:lpstr>'Table 3.2'!_ftnref1</vt:lpstr>
      <vt:lpstr>'Table 3.2'!_ftnref2</vt:lpstr>
      <vt:lpstr>'Table 4.7'!_Hlk89782176</vt:lpstr>
      <vt:lpstr>'Table 7.3'!_Hlk96006389</vt:lpstr>
      <vt:lpstr>FIG.4.5_RO.year</vt:lpstr>
      <vt:lpstr>FIG.4.5_ROC.MWh.support</vt:lpstr>
      <vt:lpstr>FIG.4.5_Tech.type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RO Annual Report 2020-21 - Dataset</dc:title>
  <dc:creator/>
  <cp:lastModifiedBy/>
  <dcterms:created xsi:type="dcterms:W3CDTF">2021-07-27T15:24:09Z</dcterms:created>
  <dcterms:modified xsi:type="dcterms:W3CDTF">2022-03-28T16:31:25Z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37491133-21c7-4ed3-90f3-dea2b0ae9814</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ClsUserRVM">
    <vt:lpwstr>[]</vt:lpwstr>
  </property>
  <property fmtid="{D5CDD505-2E9C-101B-9397-08002B2CF9AE}" pid="7" name="bjCentreHeaderLabel-first">
    <vt:lpwstr>&amp;"Verdana,Regular"&amp;10&amp;K000000Internal Only</vt:lpwstr>
  </property>
  <property fmtid="{D5CDD505-2E9C-101B-9397-08002B2CF9AE}" pid="8" name="bjCentreFooterLabel-first">
    <vt:lpwstr>&amp;"Verdana,Regular"&amp;10&amp;K000000Internal Only</vt:lpwstr>
  </property>
  <property fmtid="{D5CDD505-2E9C-101B-9397-08002B2CF9AE}" pid="9" name="bjCentreHeaderLabel-even">
    <vt:lpwstr>&amp;"Verdana,Regular"&amp;10&amp;K000000Internal Only</vt:lpwstr>
  </property>
  <property fmtid="{D5CDD505-2E9C-101B-9397-08002B2CF9AE}" pid="10" name="bjCentreFooterLabel-even">
    <vt:lpwstr>&amp;"Verdana,Regular"&amp;10&amp;K000000Internal Only</vt:lpwstr>
  </property>
  <property fmtid="{D5CDD505-2E9C-101B-9397-08002B2CF9AE}" pid="11" name="bjCentreHeaderLabel">
    <vt:lpwstr>&amp;"Verdana,Regular"&amp;10&amp;K000000Internal Only</vt:lpwstr>
  </property>
  <property fmtid="{D5CDD505-2E9C-101B-9397-08002B2CF9AE}" pid="12" name="bjCentreFooterLabel">
    <vt:lpwstr>&amp;"Verdana,Regular"&amp;10&amp;K000000Internal Only</vt:lpwstr>
  </property>
  <property fmtid="{D5CDD505-2E9C-101B-9397-08002B2CF9AE}" pid="13" name="bjSaver">
    <vt:lpwstr>v0ALUGlD65QmWDUbmmLgy1/mR7uoiv/X</vt:lpwstr>
  </property>
  <property fmtid="{D5CDD505-2E9C-101B-9397-08002B2CF9AE}" pid="14" name="ContentTypeId">
    <vt:lpwstr>0x01010062488AB1AA15E14D84DFA7E22D330EDE001DDF095C52963B4599377801E20BD369</vt:lpwstr>
  </property>
  <property fmtid="{D5CDD505-2E9C-101B-9397-08002B2CF9AE}" pid="15" name="BJSCc5a055b0-1bed-4579_x">
    <vt:lpwstr/>
  </property>
  <property fmtid="{D5CDD505-2E9C-101B-9397-08002B2CF9AE}" pid="16" name="BJSCdd9eba61-d6b9-469b_x">
    <vt:lpwstr>Internal Only</vt:lpwstr>
  </property>
  <property fmtid="{D5CDD505-2E9C-101B-9397-08002B2CF9AE}" pid="17" name="BJSCSummaryMarking">
    <vt:lpwstr>OFFICIAL Internal Only</vt:lpwstr>
  </property>
  <property fmtid="{D5CDD505-2E9C-101B-9397-08002B2CF9AE}" pid="18"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ies>
</file>