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HareL\Documents\"/>
    </mc:Choice>
  </mc:AlternateContent>
  <xr:revisionPtr revIDLastSave="0" documentId="8_{94C80E3B-988B-428E-BDF5-0E6EC74CFF56}" xr6:coauthVersionLast="47" xr6:coauthVersionMax="47" xr10:uidLastSave="{00000000-0000-0000-0000-000000000000}"/>
  <bookViews>
    <workbookView xWindow="-110" yWindow="-110" windowWidth="19420" windowHeight="10420" activeTab="6" xr2:uid="{6E4D9656-AC95-45B9-8F2C-E9871E0918D4}"/>
  </bookViews>
  <sheets>
    <sheet name="Readme" sheetId="9" r:id="rId1"/>
    <sheet name="The Market Stabilisation Charge" sheetId="8" r:id="rId2"/>
    <sheet name="Calculations" sheetId="4" r:id="rId3"/>
    <sheet name="Wpc" sheetId="5" r:id="rId4"/>
    <sheet name="Wpc chart" sheetId="7" r:id="rId5"/>
    <sheet name="Wc" sheetId="3" r:id="rId6"/>
    <sheet name="Wc chart" sheetId="6" r:id="rId7"/>
  </sheets>
  <definedNames>
    <definedName name="DDr">Wpc!#REF!</definedName>
    <definedName name="DDt">Wpc!#REF!</definedName>
    <definedName name="LSLT">Calculations!$C$22</definedName>
    <definedName name="PCc">Wpc!$D$6</definedName>
    <definedName name="PCn">Wpc!$D$7</definedName>
    <definedName name="PCn_0">Wpc!$D$6</definedName>
    <definedName name="PCn_1">Wpc!$D$7</definedName>
    <definedName name="PCn_2">Wpc!$D$8</definedName>
    <definedName name="PCna">Wpc!$D$7</definedName>
    <definedName name="R_n">Wc!#REF!</definedName>
    <definedName name="R_r">Wc!#REF!</definedName>
    <definedName name="Rn">Wpc!#REF!</definedName>
    <definedName name="Rr">Wpc!#REF!</definedName>
    <definedName name="Sn">Wpc!$D$10</definedName>
    <definedName name="Sr">Wpc!$D$9</definedName>
    <definedName name="TDr">Wc!#REF!</definedName>
    <definedName name="TDt">Wc!#REF!</definedName>
    <definedName name="Wc">Wc!$D$13</definedName>
    <definedName name="Wn">Wc!#REF!</definedName>
    <definedName name="Wpc">Wpc!$D$11</definedName>
    <definedName name="Wr">Wc!#REF!</definedName>
    <definedName name="Wt">Wpc!$D$12</definedName>
    <definedName name="X">Calculations!$C$17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8" l="1"/>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5" i="8"/>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22" i="3"/>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1" i="5"/>
  <c r="D18" i="4"/>
  <c r="E13" i="3"/>
  <c r="E7" i="5"/>
  <c r="E8" i="5"/>
  <c r="E6" i="5"/>
  <c r="D7" i="3"/>
  <c r="D6" i="3"/>
  <c r="D10" i="5"/>
  <c r="D9" i="5"/>
  <c r="D10" i="4"/>
  <c r="D11" i="4"/>
  <c r="B30" i="4" s="1"/>
  <c r="D9" i="4"/>
  <c r="C20" i="4"/>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1" i="5"/>
  <c r="H22" i="3"/>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1" i="5"/>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22" i="3"/>
  <c r="I6" i="8" l="1"/>
  <c r="I8" i="8"/>
  <c r="I10" i="8"/>
  <c r="I12" i="8"/>
  <c r="I14" i="8"/>
  <c r="I16" i="8"/>
  <c r="I18" i="8"/>
  <c r="I20" i="8"/>
  <c r="I22" i="8"/>
  <c r="I24" i="8"/>
  <c r="I26" i="8"/>
  <c r="I28" i="8"/>
  <c r="I30" i="8"/>
  <c r="I32" i="8"/>
  <c r="I34" i="8"/>
  <c r="I36" i="8"/>
  <c r="I38" i="8"/>
  <c r="I40" i="8"/>
  <c r="I42" i="8"/>
  <c r="I44" i="8"/>
  <c r="I46" i="8"/>
  <c r="I48" i="8"/>
  <c r="I9" i="8"/>
  <c r="I13" i="8"/>
  <c r="I17" i="8"/>
  <c r="I21" i="8"/>
  <c r="I25" i="8"/>
  <c r="I29" i="8"/>
  <c r="I33" i="8"/>
  <c r="I37" i="8"/>
  <c r="I41" i="8"/>
  <c r="I45" i="8"/>
  <c r="I49" i="8"/>
  <c r="I51" i="8"/>
  <c r="I53" i="8"/>
  <c r="I55" i="8"/>
  <c r="I57" i="8"/>
  <c r="I59" i="8"/>
  <c r="I61" i="8"/>
  <c r="I63" i="8"/>
  <c r="I65" i="8"/>
  <c r="I67" i="8"/>
  <c r="I69" i="8"/>
  <c r="I71" i="8"/>
  <c r="I73" i="8"/>
  <c r="I75" i="8"/>
  <c r="I77" i="8"/>
  <c r="I79" i="8"/>
  <c r="I81" i="8"/>
  <c r="I83" i="8"/>
  <c r="I85" i="8"/>
  <c r="I87" i="8"/>
  <c r="I89" i="8"/>
  <c r="I91" i="8"/>
  <c r="I93" i="8"/>
  <c r="I95" i="8"/>
  <c r="I97" i="8"/>
  <c r="I99" i="8"/>
  <c r="I101" i="8"/>
  <c r="I103" i="8"/>
  <c r="I105" i="8"/>
  <c r="I107" i="8"/>
  <c r="I109" i="8"/>
  <c r="I111" i="8"/>
  <c r="I113" i="8"/>
  <c r="I115" i="8"/>
  <c r="I117" i="8"/>
  <c r="I119" i="8"/>
  <c r="I121" i="8"/>
  <c r="I123" i="8"/>
  <c r="I125" i="8"/>
  <c r="I127" i="8"/>
  <c r="I129" i="8"/>
  <c r="I11" i="8"/>
  <c r="I19" i="8"/>
  <c r="I27" i="8"/>
  <c r="I35" i="8"/>
  <c r="I43" i="8"/>
  <c r="I50" i="8"/>
  <c r="I54" i="8"/>
  <c r="I58" i="8"/>
  <c r="I62" i="8"/>
  <c r="I66" i="8"/>
  <c r="I70" i="8"/>
  <c r="I74" i="8"/>
  <c r="I78" i="8"/>
  <c r="I82" i="8"/>
  <c r="I86" i="8"/>
  <c r="I90" i="8"/>
  <c r="I94" i="8"/>
  <c r="I98" i="8"/>
  <c r="I102" i="8"/>
  <c r="I106" i="8"/>
  <c r="I110" i="8"/>
  <c r="I114" i="8"/>
  <c r="I118" i="8"/>
  <c r="I122" i="8"/>
  <c r="I126" i="8"/>
  <c r="I5" i="8"/>
  <c r="I7" i="8"/>
  <c r="I15" i="8"/>
  <c r="I23" i="8"/>
  <c r="I31" i="8"/>
  <c r="I39" i="8"/>
  <c r="I47" i="8"/>
  <c r="I52" i="8"/>
  <c r="I56" i="8"/>
  <c r="I60" i="8"/>
  <c r="I64" i="8"/>
  <c r="I68" i="8"/>
  <c r="I72" i="8"/>
  <c r="I76" i="8"/>
  <c r="I80" i="8"/>
  <c r="I84" i="8"/>
  <c r="I88" i="8"/>
  <c r="I92" i="8"/>
  <c r="I96" i="8"/>
  <c r="I100" i="8"/>
  <c r="I104" i="8"/>
  <c r="I108" i="8"/>
  <c r="I112" i="8"/>
  <c r="I116" i="8"/>
  <c r="I120" i="8"/>
  <c r="I124" i="8"/>
  <c r="I128" i="8"/>
  <c r="B31" i="4"/>
  <c r="F36" i="4"/>
  <c r="F37" i="4"/>
  <c r="F38" i="4"/>
  <c r="F39" i="4"/>
  <c r="F40" i="4"/>
  <c r="F41" i="4"/>
  <c r="F42" i="4"/>
  <c r="F43" i="4"/>
  <c r="F44" i="4"/>
  <c r="F45" i="4"/>
  <c r="F46" i="4"/>
  <c r="F35" i="4"/>
  <c r="D46" i="4"/>
  <c r="D45" i="4"/>
  <c r="D44" i="4"/>
  <c r="D43" i="4"/>
  <c r="D42" i="4"/>
  <c r="D41" i="4"/>
  <c r="D40" i="4"/>
  <c r="D37" i="4"/>
  <c r="D38" i="4"/>
  <c r="D39" i="4"/>
  <c r="D36" i="4"/>
  <c r="D35" i="4"/>
  <c r="C5" i="4"/>
  <c r="D5" i="4" s="1"/>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22" i="3"/>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1" i="5"/>
  <c r="D8" i="3"/>
  <c r="D13"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AB15" i="5"/>
  <c r="AD15" i="5" s="1"/>
  <c r="Z15" i="5"/>
  <c r="W15" i="5"/>
  <c r="Y15" i="5" s="1"/>
  <c r="AE14" i="5"/>
  <c r="AB14" i="5"/>
  <c r="AD14" i="5" s="1"/>
  <c r="Z14" i="5"/>
  <c r="W14" i="5"/>
  <c r="Y14" i="5" s="1"/>
  <c r="AE13" i="5"/>
  <c r="AB13" i="5"/>
  <c r="AD13" i="5" s="1"/>
  <c r="Z13" i="5"/>
  <c r="W13" i="5"/>
  <c r="Y13" i="5" s="1"/>
  <c r="AE12" i="5"/>
  <c r="AB12" i="5"/>
  <c r="AA12" i="5" s="1"/>
  <c r="Z12" i="5"/>
  <c r="W12" i="5"/>
  <c r="Y12" i="5" s="1"/>
  <c r="AE11" i="5"/>
  <c r="AB11" i="5"/>
  <c r="AA11" i="5" s="1"/>
  <c r="Z11" i="5"/>
  <c r="W11" i="5"/>
  <c r="Y11" i="5" s="1"/>
  <c r="AE10" i="5"/>
  <c r="AB10" i="5"/>
  <c r="AD10" i="5" s="1"/>
  <c r="Z10" i="5"/>
  <c r="W10" i="5"/>
  <c r="Y10" i="5" s="1"/>
  <c r="AE9" i="5"/>
  <c r="AB9" i="5"/>
  <c r="AF9" i="5" s="1"/>
  <c r="AH9" i="5" s="1"/>
  <c r="Z9" i="5"/>
  <c r="W9" i="5"/>
  <c r="Y9" i="5" s="1"/>
  <c r="AE8" i="5"/>
  <c r="AB8" i="5"/>
  <c r="AD8" i="5" s="1"/>
  <c r="Z8" i="5"/>
  <c r="W8" i="5"/>
  <c r="Y8" i="5" s="1"/>
  <c r="AE7" i="5"/>
  <c r="AB7" i="5"/>
  <c r="AD7" i="5" s="1"/>
  <c r="Z7" i="5"/>
  <c r="W7" i="5"/>
  <c r="Y7" i="5" s="1"/>
  <c r="AF6" i="5"/>
  <c r="AH6" i="5" s="1"/>
  <c r="AE6" i="5"/>
  <c r="AD6" i="5"/>
  <c r="AA6" i="5"/>
  <c r="Z6" i="5"/>
  <c r="Y6" i="5"/>
  <c r="AB6" i="3"/>
  <c r="AC6" i="3"/>
  <c r="AD6" i="3"/>
  <c r="AG6" i="3"/>
  <c r="AH6" i="3"/>
  <c r="AI6" i="3"/>
  <c r="AK6" i="3" s="1"/>
  <c r="Z7" i="3"/>
  <c r="AB7" i="3" s="1"/>
  <c r="AC7" i="3"/>
  <c r="AE7" i="3"/>
  <c r="AD7" i="3" s="1"/>
  <c r="AH7" i="3"/>
  <c r="Z8" i="3"/>
  <c r="AB8" i="3" s="1"/>
  <c r="AC8" i="3"/>
  <c r="AE8" i="3"/>
  <c r="AG8" i="3" s="1"/>
  <c r="AH8" i="3"/>
  <c r="Z9" i="3"/>
  <c r="AB9" i="3" s="1"/>
  <c r="AC9" i="3"/>
  <c r="AE9" i="3"/>
  <c r="AI9" i="3" s="1"/>
  <c r="AK9" i="3" s="1"/>
  <c r="AH9" i="3"/>
  <c r="Z10" i="3"/>
  <c r="AB10" i="3" s="1"/>
  <c r="AC10" i="3"/>
  <c r="AE10" i="3"/>
  <c r="AI10" i="3" s="1"/>
  <c r="AK10" i="3" s="1"/>
  <c r="AH10" i="3"/>
  <c r="AE15" i="3"/>
  <c r="AI15" i="3" s="1"/>
  <c r="AK15" i="3" s="1"/>
  <c r="AC15" i="3"/>
  <c r="Z15" i="3"/>
  <c r="AB15" i="3" s="1"/>
  <c r="AH14" i="3"/>
  <c r="AE14" i="3"/>
  <c r="AI14" i="3" s="1"/>
  <c r="AK14" i="3" s="1"/>
  <c r="AC14" i="3"/>
  <c r="Z14" i="3"/>
  <c r="AB14" i="3" s="1"/>
  <c r="AH13" i="3"/>
  <c r="AE13" i="3"/>
  <c r="AG13" i="3" s="1"/>
  <c r="AC13" i="3"/>
  <c r="Z13" i="3"/>
  <c r="AB13" i="3" s="1"/>
  <c r="AH12" i="3"/>
  <c r="AE12" i="3"/>
  <c r="AG12" i="3" s="1"/>
  <c r="AC12" i="3"/>
  <c r="Z12" i="3"/>
  <c r="AB12" i="3" s="1"/>
  <c r="AH11" i="3"/>
  <c r="AE11" i="3"/>
  <c r="AD11" i="3" s="1"/>
  <c r="AC11" i="3"/>
  <c r="Z11" i="3"/>
  <c r="AB11" i="3" s="1"/>
  <c r="H24" i="8" l="1"/>
  <c r="H26" i="8"/>
  <c r="H28" i="8"/>
  <c r="H30" i="8"/>
  <c r="H32" i="8"/>
  <c r="H34" i="8"/>
  <c r="H36" i="8"/>
  <c r="H38" i="8"/>
  <c r="H40" i="8"/>
  <c r="H42" i="8"/>
  <c r="H44" i="8"/>
  <c r="H25" i="8"/>
  <c r="H29" i="8"/>
  <c r="H33" i="8"/>
  <c r="H37" i="8"/>
  <c r="H41" i="8"/>
  <c r="H27" i="8"/>
  <c r="H31" i="8"/>
  <c r="H35" i="8"/>
  <c r="H39" i="8"/>
  <c r="H43" i="8"/>
  <c r="H66" i="8"/>
  <c r="H68" i="8"/>
  <c r="H70" i="8"/>
  <c r="H72" i="8"/>
  <c r="H74" i="8"/>
  <c r="H76" i="8"/>
  <c r="H78" i="8"/>
  <c r="H80" i="8"/>
  <c r="H82" i="8"/>
  <c r="H84" i="8"/>
  <c r="H65" i="8"/>
  <c r="H69" i="8"/>
  <c r="H73" i="8"/>
  <c r="H77" i="8"/>
  <c r="H81" i="8"/>
  <c r="H85" i="8"/>
  <c r="H67" i="8"/>
  <c r="H71" i="8"/>
  <c r="H75" i="8"/>
  <c r="H79" i="8"/>
  <c r="H83" i="8"/>
  <c r="C19" i="4"/>
  <c r="H108" i="8"/>
  <c r="H110" i="8"/>
  <c r="H112" i="8"/>
  <c r="H114" i="8"/>
  <c r="H116" i="8"/>
  <c r="H118" i="8"/>
  <c r="H120" i="8"/>
  <c r="H122" i="8"/>
  <c r="H124" i="8"/>
  <c r="H126" i="8"/>
  <c r="H128" i="8"/>
  <c r="H109" i="8"/>
  <c r="H113" i="8"/>
  <c r="H117" i="8"/>
  <c r="H121" i="8"/>
  <c r="H125" i="8"/>
  <c r="H129" i="8"/>
  <c r="H111" i="8"/>
  <c r="H115" i="8"/>
  <c r="H119" i="8"/>
  <c r="H123" i="8"/>
  <c r="H127" i="8"/>
  <c r="H6" i="8"/>
  <c r="H8" i="8"/>
  <c r="H10" i="8"/>
  <c r="H12" i="8"/>
  <c r="H14" i="8"/>
  <c r="H16" i="8"/>
  <c r="H18" i="8"/>
  <c r="H20" i="8"/>
  <c r="H22" i="8"/>
  <c r="H5" i="8"/>
  <c r="H9" i="8"/>
  <c r="H13" i="8"/>
  <c r="H17" i="8"/>
  <c r="H21" i="8"/>
  <c r="H7" i="8"/>
  <c r="H11" i="8"/>
  <c r="H15" i="8"/>
  <c r="H19" i="8"/>
  <c r="H23" i="8"/>
  <c r="H46" i="8"/>
  <c r="H48" i="8"/>
  <c r="H50" i="8"/>
  <c r="H52" i="8"/>
  <c r="H54" i="8"/>
  <c r="H56" i="8"/>
  <c r="H58" i="8"/>
  <c r="H60" i="8"/>
  <c r="H62" i="8"/>
  <c r="H64" i="8"/>
  <c r="H45" i="8"/>
  <c r="H49" i="8"/>
  <c r="H53" i="8"/>
  <c r="H57" i="8"/>
  <c r="H61" i="8"/>
  <c r="H47" i="8"/>
  <c r="H51" i="8"/>
  <c r="H55" i="8"/>
  <c r="H59" i="8"/>
  <c r="H63" i="8"/>
  <c r="H86" i="8"/>
  <c r="H88" i="8"/>
  <c r="H90" i="8"/>
  <c r="H92" i="8"/>
  <c r="H94" i="8"/>
  <c r="H96" i="8"/>
  <c r="H98" i="8"/>
  <c r="H100" i="8"/>
  <c r="H102" i="8"/>
  <c r="H104" i="8"/>
  <c r="H106" i="8"/>
  <c r="H89" i="8"/>
  <c r="H93" i="8"/>
  <c r="H97" i="8"/>
  <c r="H101" i="8"/>
  <c r="H105" i="8"/>
  <c r="H87" i="8"/>
  <c r="H91" i="8"/>
  <c r="H95" i="8"/>
  <c r="H99" i="8"/>
  <c r="H103" i="8"/>
  <c r="H107" i="8"/>
  <c r="AL13" i="3"/>
  <c r="D9" i="3"/>
  <c r="AA8" i="5"/>
  <c r="AG9" i="3"/>
  <c r="AG10" i="3"/>
  <c r="AF11" i="5"/>
  <c r="AH11" i="5" s="1"/>
  <c r="AA15" i="5"/>
  <c r="AA7" i="5"/>
  <c r="AA14" i="5"/>
  <c r="AF7" i="5"/>
  <c r="AH7" i="5" s="1"/>
  <c r="AA9" i="5"/>
  <c r="AD11" i="5"/>
  <c r="AD12" i="5"/>
  <c r="AA10" i="5"/>
  <c r="AF12" i="5"/>
  <c r="AH12" i="5" s="1"/>
  <c r="AF10" i="5"/>
  <c r="AH10" i="5" s="1"/>
  <c r="AD9" i="5"/>
  <c r="AF8" i="5"/>
  <c r="AH8" i="5" s="1"/>
  <c r="AF14" i="5"/>
  <c r="AH14" i="5" s="1"/>
  <c r="AF15" i="5"/>
  <c r="AH15" i="5" s="1"/>
  <c r="AF13" i="5"/>
  <c r="AH13" i="5" s="1"/>
  <c r="AA13" i="5"/>
  <c r="AD13" i="3"/>
  <c r="AD8" i="3"/>
  <c r="AD15" i="3"/>
  <c r="AI8" i="3"/>
  <c r="AK8" i="3" s="1"/>
  <c r="AI7" i="3"/>
  <c r="AK7" i="3" s="1"/>
  <c r="AD10" i="3"/>
  <c r="AD9" i="3"/>
  <c r="AG7" i="3"/>
  <c r="AD12" i="3"/>
  <c r="AD14" i="3"/>
  <c r="AI12" i="3"/>
  <c r="AK12" i="3" s="1"/>
  <c r="AI13" i="3"/>
  <c r="AG15" i="3"/>
  <c r="AI11" i="3"/>
  <c r="AK11" i="3" s="1"/>
  <c r="AG14" i="3"/>
  <c r="AG11" i="3"/>
  <c r="F24" i="3" l="1"/>
  <c r="L24" i="3" s="1"/>
  <c r="M24" i="3" s="1"/>
  <c r="F26" i="3"/>
  <c r="F28" i="3"/>
  <c r="L28" i="3" s="1"/>
  <c r="M28" i="3" s="1"/>
  <c r="F30" i="3"/>
  <c r="F32" i="3"/>
  <c r="F34" i="3"/>
  <c r="F36" i="3"/>
  <c r="F38" i="3"/>
  <c r="F40" i="3"/>
  <c r="L40" i="3" s="1"/>
  <c r="M40" i="3" s="1"/>
  <c r="F42" i="3"/>
  <c r="F44" i="3"/>
  <c r="F46" i="3"/>
  <c r="F48" i="3"/>
  <c r="F50" i="3"/>
  <c r="F52" i="3"/>
  <c r="L52" i="3" s="1"/>
  <c r="M52" i="3" s="1"/>
  <c r="F54" i="3"/>
  <c r="F56" i="3"/>
  <c r="L56" i="3" s="1"/>
  <c r="M56" i="3" s="1"/>
  <c r="F58" i="3"/>
  <c r="F60" i="3"/>
  <c r="F62" i="3"/>
  <c r="F64" i="3"/>
  <c r="F66" i="3"/>
  <c r="F68" i="3"/>
  <c r="L68" i="3" s="1"/>
  <c r="M68" i="3" s="1"/>
  <c r="F70" i="3"/>
  <c r="F72" i="3"/>
  <c r="L72" i="3" s="1"/>
  <c r="M72" i="3" s="1"/>
  <c r="F74" i="3"/>
  <c r="F76" i="3"/>
  <c r="L76" i="3" s="1"/>
  <c r="M76" i="3" s="1"/>
  <c r="F78" i="3"/>
  <c r="F80" i="3"/>
  <c r="F82" i="3"/>
  <c r="F84" i="3"/>
  <c r="F86" i="3"/>
  <c r="F88" i="3"/>
  <c r="L88" i="3" s="1"/>
  <c r="M88" i="3" s="1"/>
  <c r="F90" i="3"/>
  <c r="F92" i="3"/>
  <c r="F94" i="3"/>
  <c r="F96" i="3"/>
  <c r="F98" i="3"/>
  <c r="F100" i="3"/>
  <c r="L100" i="3" s="1"/>
  <c r="M100" i="3" s="1"/>
  <c r="F102" i="3"/>
  <c r="F104" i="3"/>
  <c r="L104" i="3" s="1"/>
  <c r="M104" i="3" s="1"/>
  <c r="F106" i="3"/>
  <c r="F108" i="3"/>
  <c r="F110" i="3"/>
  <c r="F112" i="3"/>
  <c r="F114" i="3"/>
  <c r="F116" i="3"/>
  <c r="F118" i="3"/>
  <c r="F120" i="3"/>
  <c r="L120" i="3" s="1"/>
  <c r="M120" i="3" s="1"/>
  <c r="F122" i="3"/>
  <c r="F124" i="3"/>
  <c r="L124" i="3" s="1"/>
  <c r="M124" i="3" s="1"/>
  <c r="F126" i="3"/>
  <c r="F128" i="3"/>
  <c r="F130" i="3"/>
  <c r="F132" i="3"/>
  <c r="L132" i="3" s="1"/>
  <c r="M132" i="3" s="1"/>
  <c r="F134" i="3"/>
  <c r="F136" i="3"/>
  <c r="L136" i="3" s="1"/>
  <c r="M136" i="3" s="1"/>
  <c r="F138" i="3"/>
  <c r="F140" i="3"/>
  <c r="F142" i="3"/>
  <c r="F144" i="3"/>
  <c r="F146" i="3"/>
  <c r="F23" i="3"/>
  <c r="L23" i="3" s="1"/>
  <c r="M23" i="3" s="1"/>
  <c r="F25" i="3"/>
  <c r="F27" i="3"/>
  <c r="F29" i="3"/>
  <c r="F31" i="3"/>
  <c r="F33" i="3"/>
  <c r="F35" i="3"/>
  <c r="L35" i="3" s="1"/>
  <c r="M35" i="3" s="1"/>
  <c r="F37" i="3"/>
  <c r="F39" i="3"/>
  <c r="L39" i="3" s="1"/>
  <c r="M39" i="3" s="1"/>
  <c r="F41" i="3"/>
  <c r="F43" i="3"/>
  <c r="F45" i="3"/>
  <c r="F47" i="3"/>
  <c r="F49" i="3"/>
  <c r="F51" i="3"/>
  <c r="L51" i="3" s="1"/>
  <c r="M51" i="3" s="1"/>
  <c r="F53" i="3"/>
  <c r="F55" i="3"/>
  <c r="L55" i="3" s="1"/>
  <c r="M55" i="3" s="1"/>
  <c r="F57" i="3"/>
  <c r="F59" i="3"/>
  <c r="F61" i="3"/>
  <c r="F63" i="3"/>
  <c r="F65" i="3"/>
  <c r="F67" i="3"/>
  <c r="L67" i="3" s="1"/>
  <c r="M67" i="3" s="1"/>
  <c r="F71" i="3"/>
  <c r="F75" i="3"/>
  <c r="F79" i="3"/>
  <c r="F83" i="3"/>
  <c r="L83" i="3" s="1"/>
  <c r="M83" i="3" s="1"/>
  <c r="F87" i="3"/>
  <c r="F91" i="3"/>
  <c r="F95" i="3"/>
  <c r="F99" i="3"/>
  <c r="L99" i="3" s="1"/>
  <c r="M99" i="3" s="1"/>
  <c r="F103" i="3"/>
  <c r="F107" i="3"/>
  <c r="F111" i="3"/>
  <c r="F115" i="3"/>
  <c r="L115" i="3" s="1"/>
  <c r="M115" i="3" s="1"/>
  <c r="F119" i="3"/>
  <c r="F123" i="3"/>
  <c r="F127" i="3"/>
  <c r="F131" i="3"/>
  <c r="L131" i="3" s="1"/>
  <c r="M131" i="3" s="1"/>
  <c r="F135" i="3"/>
  <c r="F139" i="3"/>
  <c r="F143" i="3"/>
  <c r="F22" i="3"/>
  <c r="L22" i="3" s="1"/>
  <c r="F69" i="3"/>
  <c r="F73" i="3"/>
  <c r="F77" i="3"/>
  <c r="F81" i="3"/>
  <c r="L81" i="3" s="1"/>
  <c r="M81" i="3" s="1"/>
  <c r="F85" i="3"/>
  <c r="F89" i="3"/>
  <c r="F93" i="3"/>
  <c r="F97" i="3"/>
  <c r="L97" i="3" s="1"/>
  <c r="M97" i="3" s="1"/>
  <c r="F101" i="3"/>
  <c r="F105" i="3"/>
  <c r="F109" i="3"/>
  <c r="F113" i="3"/>
  <c r="L113" i="3" s="1"/>
  <c r="M113" i="3" s="1"/>
  <c r="F117" i="3"/>
  <c r="F121" i="3"/>
  <c r="F125" i="3"/>
  <c r="F129" i="3"/>
  <c r="L129" i="3" s="1"/>
  <c r="M129" i="3" s="1"/>
  <c r="F133" i="3"/>
  <c r="F137" i="3"/>
  <c r="F141" i="3"/>
  <c r="F145" i="3"/>
  <c r="L145" i="3" s="1"/>
  <c r="M145" i="3" s="1"/>
  <c r="E22" i="3"/>
  <c r="E23" i="3" s="1"/>
  <c r="F23" i="5"/>
  <c r="F25" i="5"/>
  <c r="F27" i="5"/>
  <c r="F31" i="5"/>
  <c r="F33" i="5"/>
  <c r="L33" i="5" s="1"/>
  <c r="F35" i="5"/>
  <c r="F39" i="5"/>
  <c r="F41" i="5"/>
  <c r="F43" i="5"/>
  <c r="F47" i="5"/>
  <c r="F49" i="5"/>
  <c r="L49" i="5" s="1"/>
  <c r="F51" i="5"/>
  <c r="F55" i="5"/>
  <c r="F57" i="5"/>
  <c r="F59" i="5"/>
  <c r="F63" i="5"/>
  <c r="F65" i="5"/>
  <c r="L65" i="5" s="1"/>
  <c r="F67" i="5"/>
  <c r="F71" i="5"/>
  <c r="F73" i="5"/>
  <c r="F75" i="5"/>
  <c r="F79" i="5"/>
  <c r="F81" i="5"/>
  <c r="L81" i="5" s="1"/>
  <c r="F83" i="5"/>
  <c r="F87" i="5"/>
  <c r="F89" i="5"/>
  <c r="F91" i="5"/>
  <c r="F95" i="5"/>
  <c r="F97" i="5"/>
  <c r="L97" i="5" s="1"/>
  <c r="F99" i="5"/>
  <c r="F103" i="5"/>
  <c r="F105" i="5"/>
  <c r="F107" i="5"/>
  <c r="F111" i="5"/>
  <c r="F113" i="5"/>
  <c r="L113" i="5" s="1"/>
  <c r="F115" i="5"/>
  <c r="F119" i="5"/>
  <c r="F121" i="5"/>
  <c r="F123" i="5"/>
  <c r="F127" i="5"/>
  <c r="F129" i="5"/>
  <c r="L129" i="5" s="1"/>
  <c r="F131" i="5"/>
  <c r="F135" i="5"/>
  <c r="F137" i="5"/>
  <c r="F139" i="5"/>
  <c r="F143" i="5"/>
  <c r="F145" i="5"/>
  <c r="L145" i="5" s="1"/>
  <c r="F147" i="5"/>
  <c r="F151" i="5"/>
  <c r="F153" i="5"/>
  <c r="F155" i="5"/>
  <c r="F159" i="5"/>
  <c r="F161" i="5"/>
  <c r="L161" i="5" s="1"/>
  <c r="F163" i="5"/>
  <c r="F167" i="5"/>
  <c r="F169" i="5"/>
  <c r="F171" i="5"/>
  <c r="F175" i="5"/>
  <c r="F177" i="5"/>
  <c r="L177" i="5" s="1"/>
  <c r="F179" i="5"/>
  <c r="F183" i="5"/>
  <c r="F185" i="5"/>
  <c r="F187" i="5"/>
  <c r="F24" i="5"/>
  <c r="F30" i="5"/>
  <c r="F34" i="5"/>
  <c r="F40" i="5"/>
  <c r="L40" i="5" s="1"/>
  <c r="F46" i="5"/>
  <c r="F50" i="5"/>
  <c r="F56" i="5"/>
  <c r="F62" i="5"/>
  <c r="L62" i="5" s="1"/>
  <c r="F66" i="5"/>
  <c r="F72" i="5"/>
  <c r="L72" i="5" s="1"/>
  <c r="F78" i="5"/>
  <c r="F82" i="5"/>
  <c r="F88" i="5"/>
  <c r="F94" i="5"/>
  <c r="L94" i="5" s="1"/>
  <c r="F98" i="5"/>
  <c r="F104" i="5"/>
  <c r="L104" i="5" s="1"/>
  <c r="F110" i="5"/>
  <c r="F114" i="5"/>
  <c r="F120" i="5"/>
  <c r="F126" i="5"/>
  <c r="F130" i="5"/>
  <c r="F136" i="5"/>
  <c r="L136" i="5" s="1"/>
  <c r="F142" i="5"/>
  <c r="F146" i="5"/>
  <c r="F152" i="5"/>
  <c r="F158" i="5"/>
  <c r="F162" i="5"/>
  <c r="F168" i="5"/>
  <c r="L168" i="5" s="1"/>
  <c r="F174" i="5"/>
  <c r="F178" i="5"/>
  <c r="F184" i="5"/>
  <c r="F190" i="5"/>
  <c r="L190" i="5" s="1"/>
  <c r="F192" i="5"/>
  <c r="F194" i="5"/>
  <c r="F198" i="5"/>
  <c r="F200" i="5"/>
  <c r="L200" i="5" s="1"/>
  <c r="F202" i="5"/>
  <c r="F21" i="5"/>
  <c r="F22" i="5"/>
  <c r="F26" i="5"/>
  <c r="L26" i="5" s="1"/>
  <c r="F32" i="5"/>
  <c r="F38" i="5"/>
  <c r="L38" i="5" s="1"/>
  <c r="F42" i="5"/>
  <c r="F48" i="5"/>
  <c r="F54" i="5"/>
  <c r="F58" i="5"/>
  <c r="L58" i="5" s="1"/>
  <c r="F64" i="5"/>
  <c r="F70" i="5"/>
  <c r="F74" i="5"/>
  <c r="F80" i="5"/>
  <c r="F86" i="5"/>
  <c r="F90" i="5"/>
  <c r="L90" i="5" s="1"/>
  <c r="F96" i="5"/>
  <c r="F102" i="5"/>
  <c r="F106" i="5"/>
  <c r="F112" i="5"/>
  <c r="F118" i="5"/>
  <c r="F122" i="5"/>
  <c r="L122" i="5" s="1"/>
  <c r="F128" i="5"/>
  <c r="F134" i="5"/>
  <c r="L134" i="5" s="1"/>
  <c r="F138" i="5"/>
  <c r="F144" i="5"/>
  <c r="F150" i="5"/>
  <c r="F154" i="5"/>
  <c r="L154" i="5" s="1"/>
  <c r="F160" i="5"/>
  <c r="F166" i="5"/>
  <c r="L166" i="5" s="1"/>
  <c r="F170" i="5"/>
  <c r="F176" i="5"/>
  <c r="F182" i="5"/>
  <c r="F186" i="5"/>
  <c r="L186" i="5" s="1"/>
  <c r="F191" i="5"/>
  <c r="F193" i="5"/>
  <c r="L193" i="5" s="1"/>
  <c r="F195" i="5"/>
  <c r="F199" i="5"/>
  <c r="F201" i="5"/>
  <c r="F203" i="5"/>
  <c r="F197" i="5"/>
  <c r="F181" i="5"/>
  <c r="L181" i="5" s="1"/>
  <c r="F165" i="5"/>
  <c r="F149" i="5"/>
  <c r="L149" i="5" s="1"/>
  <c r="F133" i="5"/>
  <c r="F117" i="5"/>
  <c r="F101" i="5"/>
  <c r="F85" i="5"/>
  <c r="L85" i="5" s="1"/>
  <c r="F69" i="5"/>
  <c r="F53" i="5"/>
  <c r="F37" i="5"/>
  <c r="F196" i="5"/>
  <c r="L196" i="5" s="1"/>
  <c r="F180" i="5"/>
  <c r="F164" i="5"/>
  <c r="L164" i="5" s="1"/>
  <c r="F148" i="5"/>
  <c r="F132" i="5"/>
  <c r="L132" i="5" s="1"/>
  <c r="F116" i="5"/>
  <c r="F100" i="5"/>
  <c r="L100" i="5" s="1"/>
  <c r="F84" i="5"/>
  <c r="F68" i="5"/>
  <c r="L68" i="5" s="1"/>
  <c r="F52" i="5"/>
  <c r="F36" i="5"/>
  <c r="L36" i="5" s="1"/>
  <c r="F189" i="5"/>
  <c r="F173" i="5"/>
  <c r="F157" i="5"/>
  <c r="F141" i="5"/>
  <c r="F125" i="5"/>
  <c r="F109" i="5"/>
  <c r="F93" i="5"/>
  <c r="F77" i="5"/>
  <c r="L77" i="5" s="1"/>
  <c r="F61" i="5"/>
  <c r="F45" i="5"/>
  <c r="F29" i="5"/>
  <c r="F188" i="5"/>
  <c r="F172" i="5"/>
  <c r="F156" i="5"/>
  <c r="F140" i="5"/>
  <c r="F124" i="5"/>
  <c r="F108" i="5"/>
  <c r="F92" i="5"/>
  <c r="F76" i="5"/>
  <c r="F60" i="5"/>
  <c r="F44" i="5"/>
  <c r="F28" i="5"/>
  <c r="L44" i="3"/>
  <c r="M44" i="3" s="1"/>
  <c r="L60" i="3"/>
  <c r="M60" i="3" s="1"/>
  <c r="L92" i="3"/>
  <c r="M92" i="3" s="1"/>
  <c r="L116" i="3"/>
  <c r="M116" i="3" s="1"/>
  <c r="L29" i="3"/>
  <c r="M29" i="3" s="1"/>
  <c r="L37" i="3"/>
  <c r="L45" i="3"/>
  <c r="M45" i="3" s="1"/>
  <c r="L53" i="3"/>
  <c r="M53" i="3" s="1"/>
  <c r="L61" i="3"/>
  <c r="M61" i="3" s="1"/>
  <c r="L69" i="3"/>
  <c r="M69" i="3" s="1"/>
  <c r="L77" i="3"/>
  <c r="M77" i="3" s="1"/>
  <c r="L85" i="3"/>
  <c r="M85" i="3" s="1"/>
  <c r="L93" i="3"/>
  <c r="M93" i="3" s="1"/>
  <c r="L101" i="3"/>
  <c r="L109" i="3"/>
  <c r="M109" i="3" s="1"/>
  <c r="L117" i="3"/>
  <c r="M117" i="3" s="1"/>
  <c r="L125" i="3"/>
  <c r="M125" i="3" s="1"/>
  <c r="L133" i="3"/>
  <c r="M133" i="3" s="1"/>
  <c r="L141" i="3"/>
  <c r="M141" i="3" s="1"/>
  <c r="L30" i="3"/>
  <c r="M30" i="3" s="1"/>
  <c r="L126" i="3"/>
  <c r="M126" i="3" s="1"/>
  <c r="L31" i="3"/>
  <c r="M31" i="3" s="1"/>
  <c r="L47" i="3"/>
  <c r="M47" i="3" s="1"/>
  <c r="L63" i="3"/>
  <c r="M63" i="3" s="1"/>
  <c r="L71" i="3"/>
  <c r="M71" i="3" s="1"/>
  <c r="L79" i="3"/>
  <c r="M79" i="3" s="1"/>
  <c r="L87" i="3"/>
  <c r="L95" i="3"/>
  <c r="M95" i="3" s="1"/>
  <c r="L103" i="3"/>
  <c r="M103" i="3" s="1"/>
  <c r="L111" i="3"/>
  <c r="M111" i="3" s="1"/>
  <c r="L119" i="3"/>
  <c r="M119" i="3" s="1"/>
  <c r="L127" i="3"/>
  <c r="M127" i="3" s="1"/>
  <c r="L135" i="3"/>
  <c r="M135" i="3" s="1"/>
  <c r="L143" i="3"/>
  <c r="M143" i="3" s="1"/>
  <c r="L54" i="3"/>
  <c r="L70" i="3"/>
  <c r="M70" i="3" s="1"/>
  <c r="L102" i="3"/>
  <c r="L134" i="3"/>
  <c r="M134" i="3" s="1"/>
  <c r="L32" i="3"/>
  <c r="M32" i="3" s="1"/>
  <c r="L48" i="3"/>
  <c r="M48" i="3" s="1"/>
  <c r="L64" i="3"/>
  <c r="M64" i="3" s="1"/>
  <c r="L80" i="3"/>
  <c r="M80" i="3" s="1"/>
  <c r="L96" i="3"/>
  <c r="M96" i="3" s="1"/>
  <c r="L112" i="3"/>
  <c r="M112" i="3" s="1"/>
  <c r="L128" i="3"/>
  <c r="M128" i="3" s="1"/>
  <c r="L144" i="3"/>
  <c r="M144" i="3" s="1"/>
  <c r="L86" i="3"/>
  <c r="M86" i="3" s="1"/>
  <c r="L25" i="3"/>
  <c r="M25" i="3" s="1"/>
  <c r="L33" i="3"/>
  <c r="M33" i="3" s="1"/>
  <c r="L41" i="3"/>
  <c r="M41" i="3" s="1"/>
  <c r="L49" i="3"/>
  <c r="L57" i="3"/>
  <c r="M57" i="3" s="1"/>
  <c r="L65" i="3"/>
  <c r="M65" i="3" s="1"/>
  <c r="L73" i="3"/>
  <c r="M73" i="3" s="1"/>
  <c r="L89" i="3"/>
  <c r="M89" i="3" s="1"/>
  <c r="L105" i="3"/>
  <c r="M105" i="3" s="1"/>
  <c r="L121" i="3"/>
  <c r="M121" i="3" s="1"/>
  <c r="L137" i="3"/>
  <c r="M137" i="3" s="1"/>
  <c r="L62" i="3"/>
  <c r="M62" i="3" s="1"/>
  <c r="L118" i="3"/>
  <c r="M118" i="3" s="1"/>
  <c r="L26" i="3"/>
  <c r="M26" i="3" s="1"/>
  <c r="L34" i="3"/>
  <c r="M34" i="3" s="1"/>
  <c r="L42" i="3"/>
  <c r="L50" i="3"/>
  <c r="M50" i="3" s="1"/>
  <c r="L58" i="3"/>
  <c r="M58" i="3" s="1"/>
  <c r="L66" i="3"/>
  <c r="M66" i="3" s="1"/>
  <c r="L74" i="3"/>
  <c r="M74" i="3" s="1"/>
  <c r="L82" i="3"/>
  <c r="M82" i="3" s="1"/>
  <c r="L90" i="3"/>
  <c r="M90" i="3" s="1"/>
  <c r="L98" i="3"/>
  <c r="L106" i="3"/>
  <c r="M106" i="3" s="1"/>
  <c r="L114" i="3"/>
  <c r="M114" i="3" s="1"/>
  <c r="L122" i="3"/>
  <c r="M122" i="3" s="1"/>
  <c r="L130" i="3"/>
  <c r="M130" i="3" s="1"/>
  <c r="L138" i="3"/>
  <c r="M138" i="3" s="1"/>
  <c r="L146" i="3"/>
  <c r="M146" i="3" s="1"/>
  <c r="L84" i="3"/>
  <c r="M84" i="3" s="1"/>
  <c r="L46" i="3"/>
  <c r="M46" i="3" s="1"/>
  <c r="L94" i="3"/>
  <c r="M94" i="3" s="1"/>
  <c r="L142" i="3"/>
  <c r="M142" i="3" s="1"/>
  <c r="L27" i="3"/>
  <c r="M27" i="3" s="1"/>
  <c r="L43" i="3"/>
  <c r="M43" i="3" s="1"/>
  <c r="L59" i="3"/>
  <c r="M59" i="3" s="1"/>
  <c r="L75" i="3"/>
  <c r="M75" i="3" s="1"/>
  <c r="L91" i="3"/>
  <c r="M91" i="3" s="1"/>
  <c r="L107" i="3"/>
  <c r="M107" i="3" s="1"/>
  <c r="L123" i="3"/>
  <c r="M123" i="3" s="1"/>
  <c r="L139" i="3"/>
  <c r="M139" i="3" s="1"/>
  <c r="L36" i="3"/>
  <c r="M36" i="3" s="1"/>
  <c r="L108" i="3"/>
  <c r="M108" i="3" s="1"/>
  <c r="L140" i="3"/>
  <c r="M140" i="3" s="1"/>
  <c r="L38" i="3"/>
  <c r="M38" i="3" s="1"/>
  <c r="L78" i="3"/>
  <c r="M78" i="3" s="1"/>
  <c r="L110" i="3"/>
  <c r="L23" i="5"/>
  <c r="L31" i="5"/>
  <c r="L39" i="5"/>
  <c r="L47" i="5"/>
  <c r="L55" i="5"/>
  <c r="L63" i="5"/>
  <c r="L71" i="5"/>
  <c r="L79" i="5"/>
  <c r="L87" i="5"/>
  <c r="L95" i="5"/>
  <c r="L103" i="5"/>
  <c r="L111" i="5"/>
  <c r="L119" i="5"/>
  <c r="L127" i="5"/>
  <c r="L135" i="5"/>
  <c r="L143" i="5"/>
  <c r="L151" i="5"/>
  <c r="L159" i="5"/>
  <c r="L167" i="5"/>
  <c r="L175" i="5"/>
  <c r="L183" i="5"/>
  <c r="L191" i="5"/>
  <c r="L199" i="5"/>
  <c r="L24" i="5"/>
  <c r="L32" i="5"/>
  <c r="L48" i="5"/>
  <c r="L56" i="5"/>
  <c r="L64" i="5"/>
  <c r="L80" i="5"/>
  <c r="L88" i="5"/>
  <c r="L96" i="5"/>
  <c r="L112" i="5"/>
  <c r="L120" i="5"/>
  <c r="L128" i="5"/>
  <c r="L144" i="5"/>
  <c r="L152" i="5"/>
  <c r="L160" i="5"/>
  <c r="L176" i="5"/>
  <c r="L184" i="5"/>
  <c r="L192" i="5"/>
  <c r="L45" i="5"/>
  <c r="L69" i="5"/>
  <c r="L101" i="5"/>
  <c r="L125" i="5"/>
  <c r="L165" i="5"/>
  <c r="L189" i="5"/>
  <c r="L25" i="5"/>
  <c r="L41" i="5"/>
  <c r="L57" i="5"/>
  <c r="L73" i="5"/>
  <c r="L89" i="5"/>
  <c r="L105" i="5"/>
  <c r="L121" i="5"/>
  <c r="L137" i="5"/>
  <c r="L153" i="5"/>
  <c r="L169" i="5"/>
  <c r="L185" i="5"/>
  <c r="L201" i="5"/>
  <c r="L141" i="5"/>
  <c r="L34" i="5"/>
  <c r="L42" i="5"/>
  <c r="L50" i="5"/>
  <c r="L66" i="5"/>
  <c r="L74" i="5"/>
  <c r="L82" i="5"/>
  <c r="L98" i="5"/>
  <c r="L106" i="5"/>
  <c r="L114" i="5"/>
  <c r="L130" i="5"/>
  <c r="L138" i="5"/>
  <c r="L146" i="5"/>
  <c r="L162" i="5"/>
  <c r="L170" i="5"/>
  <c r="L178" i="5"/>
  <c r="L194" i="5"/>
  <c r="L202" i="5"/>
  <c r="L53" i="5"/>
  <c r="L93" i="5"/>
  <c r="L133" i="5"/>
  <c r="L27" i="5"/>
  <c r="L35" i="5"/>
  <c r="L43" i="5"/>
  <c r="L51" i="5"/>
  <c r="L59" i="5"/>
  <c r="L67" i="5"/>
  <c r="L75" i="5"/>
  <c r="L83" i="5"/>
  <c r="L91" i="5"/>
  <c r="L99" i="5"/>
  <c r="L107" i="5"/>
  <c r="L115" i="5"/>
  <c r="L123" i="5"/>
  <c r="L131" i="5"/>
  <c r="L139" i="5"/>
  <c r="L147" i="5"/>
  <c r="L155" i="5"/>
  <c r="L163" i="5"/>
  <c r="L171" i="5"/>
  <c r="L179" i="5"/>
  <c r="L187" i="5"/>
  <c r="L195" i="5"/>
  <c r="L203" i="5"/>
  <c r="L29" i="5"/>
  <c r="L61" i="5"/>
  <c r="L117" i="5"/>
  <c r="L173" i="5"/>
  <c r="L197" i="5"/>
  <c r="L28" i="5"/>
  <c r="L44" i="5"/>
  <c r="L52" i="5"/>
  <c r="L60" i="5"/>
  <c r="L76" i="5"/>
  <c r="L84" i="5"/>
  <c r="L92" i="5"/>
  <c r="L108" i="5"/>
  <c r="L116" i="5"/>
  <c r="L124" i="5"/>
  <c r="L140" i="5"/>
  <c r="L148" i="5"/>
  <c r="L156" i="5"/>
  <c r="L172" i="5"/>
  <c r="L180" i="5"/>
  <c r="L188" i="5"/>
  <c r="L21" i="5"/>
  <c r="L37" i="5"/>
  <c r="L109" i="5"/>
  <c r="L157" i="5"/>
  <c r="L54" i="5"/>
  <c r="L118" i="5"/>
  <c r="L182" i="5"/>
  <c r="L126" i="5"/>
  <c r="L78" i="5"/>
  <c r="L150" i="5"/>
  <c r="L70" i="5"/>
  <c r="L198" i="5"/>
  <c r="L142" i="5"/>
  <c r="L86" i="5"/>
  <c r="L22" i="5"/>
  <c r="L30" i="5"/>
  <c r="L158" i="5"/>
  <c r="L102" i="5"/>
  <c r="L46" i="5"/>
  <c r="L110" i="5"/>
  <c r="L174" i="5"/>
  <c r="M49" i="3"/>
  <c r="M98" i="3"/>
  <c r="M37" i="3"/>
  <c r="M101" i="3"/>
  <c r="M54" i="3"/>
  <c r="M102" i="3"/>
  <c r="M110" i="3"/>
  <c r="E21" i="5"/>
  <c r="M87" i="3"/>
  <c r="AK13" i="3"/>
  <c r="J22" i="3" l="1"/>
  <c r="J21" i="5"/>
  <c r="K21" i="5" s="1"/>
  <c r="M199" i="5"/>
  <c r="N199" i="5"/>
  <c r="O199" i="5" s="1"/>
  <c r="J199" i="5"/>
  <c r="N197" i="5"/>
  <c r="O197" i="5" s="1"/>
  <c r="M197" i="5"/>
  <c r="J197" i="5"/>
  <c r="M52" i="5"/>
  <c r="N52" i="5"/>
  <c r="O52" i="5" s="1"/>
  <c r="J52" i="5"/>
  <c r="N153" i="5"/>
  <c r="O153" i="5" s="1"/>
  <c r="J153" i="5"/>
  <c r="M144" i="5"/>
  <c r="N144" i="5"/>
  <c r="O144" i="5" s="1"/>
  <c r="J144" i="5"/>
  <c r="M47" i="5"/>
  <c r="N47" i="5"/>
  <c r="O47" i="5" s="1"/>
  <c r="J47" i="5"/>
  <c r="N96" i="5"/>
  <c r="O96" i="5" s="1"/>
  <c r="M96" i="5"/>
  <c r="J96" i="5"/>
  <c r="M142" i="5"/>
  <c r="N142" i="5"/>
  <c r="O142" i="5" s="1"/>
  <c r="J142" i="5"/>
  <c r="M189" i="5"/>
  <c r="N189" i="5"/>
  <c r="O189" i="5" s="1"/>
  <c r="J189" i="5"/>
  <c r="M61" i="5"/>
  <c r="N61" i="5"/>
  <c r="O61" i="5" s="1"/>
  <c r="J61" i="5"/>
  <c r="N108" i="5"/>
  <c r="O108" i="5" s="1"/>
  <c r="J108" i="5"/>
  <c r="N163" i="5"/>
  <c r="O163" i="5" s="1"/>
  <c r="J163" i="5"/>
  <c r="K163" i="5" s="1"/>
  <c r="N35" i="5"/>
  <c r="O35" i="5" s="1"/>
  <c r="M35" i="5"/>
  <c r="J35" i="5"/>
  <c r="N90" i="5"/>
  <c r="O90" i="5" s="1"/>
  <c r="J90" i="5"/>
  <c r="M81" i="5"/>
  <c r="N81" i="5"/>
  <c r="O81" i="5" s="1"/>
  <c r="J81" i="5"/>
  <c r="N21" i="5"/>
  <c r="O21" i="5" s="1"/>
  <c r="M21" i="5"/>
  <c r="M119" i="5"/>
  <c r="N119" i="5"/>
  <c r="O119" i="5" s="1"/>
  <c r="J119" i="5"/>
  <c r="M112" i="5"/>
  <c r="N112" i="5"/>
  <c r="O112" i="5" s="1"/>
  <c r="J112" i="5"/>
  <c r="N200" i="5"/>
  <c r="O200" i="5" s="1"/>
  <c r="M200" i="5"/>
  <c r="J200" i="5"/>
  <c r="M135" i="5"/>
  <c r="N135" i="5"/>
  <c r="O135" i="5" s="1"/>
  <c r="J135" i="5"/>
  <c r="N64" i="5"/>
  <c r="O64" i="5" s="1"/>
  <c r="M64" i="5"/>
  <c r="J64" i="5"/>
  <c r="M198" i="5"/>
  <c r="N198" i="5"/>
  <c r="O198" i="5" s="1"/>
  <c r="J198" i="5"/>
  <c r="N134" i="5"/>
  <c r="O134" i="5" s="1"/>
  <c r="M134" i="5"/>
  <c r="J134" i="5"/>
  <c r="M70" i="5"/>
  <c r="N70" i="5"/>
  <c r="O70" i="5" s="1"/>
  <c r="J70" i="5"/>
  <c r="M181" i="5"/>
  <c r="N181" i="5"/>
  <c r="O181" i="5" s="1"/>
  <c r="J181" i="5"/>
  <c r="M117" i="5"/>
  <c r="N117" i="5"/>
  <c r="O117" i="5" s="1"/>
  <c r="J117" i="5"/>
  <c r="M53" i="5"/>
  <c r="N53" i="5"/>
  <c r="O53" i="5" s="1"/>
  <c r="J53" i="5"/>
  <c r="N164" i="5"/>
  <c r="O164" i="5" s="1"/>
  <c r="J164" i="5"/>
  <c r="M100" i="5"/>
  <c r="N100" i="5"/>
  <c r="O100" i="5" s="1"/>
  <c r="J100" i="5"/>
  <c r="N36" i="5"/>
  <c r="O36" i="5" s="1"/>
  <c r="M36" i="5"/>
  <c r="J36" i="5"/>
  <c r="N155" i="5"/>
  <c r="O155" i="5" s="1"/>
  <c r="M155" i="5"/>
  <c r="J155" i="5"/>
  <c r="N91" i="5"/>
  <c r="O91" i="5" s="1"/>
  <c r="M91" i="5"/>
  <c r="J91" i="5"/>
  <c r="N27" i="5"/>
  <c r="O27" i="5" s="1"/>
  <c r="M27" i="5"/>
  <c r="J27" i="5"/>
  <c r="N146" i="5"/>
  <c r="O146" i="5" s="1"/>
  <c r="M146" i="5"/>
  <c r="J146" i="5"/>
  <c r="M82" i="5"/>
  <c r="N82" i="5"/>
  <c r="O82" i="5" s="1"/>
  <c r="J82" i="5"/>
  <c r="N201" i="5"/>
  <c r="O201" i="5" s="1"/>
  <c r="J201" i="5"/>
  <c r="M137" i="5"/>
  <c r="N137" i="5"/>
  <c r="O137" i="5" s="1"/>
  <c r="J137" i="5"/>
  <c r="M73" i="5"/>
  <c r="N73" i="5"/>
  <c r="O73" i="5" s="1"/>
  <c r="J73" i="5"/>
  <c r="N176" i="5"/>
  <c r="O176" i="5" s="1"/>
  <c r="M176" i="5"/>
  <c r="J176" i="5"/>
  <c r="M150" i="5"/>
  <c r="N150" i="5"/>
  <c r="O150" i="5" s="1"/>
  <c r="J150" i="5"/>
  <c r="N69" i="5"/>
  <c r="O69" i="5" s="1"/>
  <c r="M69" i="5"/>
  <c r="J69" i="5"/>
  <c r="N171" i="5"/>
  <c r="O171" i="5" s="1"/>
  <c r="M171" i="5"/>
  <c r="J171" i="5"/>
  <c r="M162" i="5"/>
  <c r="N162" i="5"/>
  <c r="O162" i="5" s="1"/>
  <c r="J162" i="5"/>
  <c r="M34" i="5"/>
  <c r="N34" i="5"/>
  <c r="O34" i="5" s="1"/>
  <c r="J34" i="5"/>
  <c r="M151" i="5"/>
  <c r="N151" i="5"/>
  <c r="O151" i="5" s="1"/>
  <c r="J151" i="5"/>
  <c r="M167" i="5"/>
  <c r="N167" i="5"/>
  <c r="O167" i="5" s="1"/>
  <c r="J167" i="5"/>
  <c r="N31" i="5"/>
  <c r="O31" i="5" s="1"/>
  <c r="M31" i="5"/>
  <c r="J31" i="5"/>
  <c r="M78" i="5"/>
  <c r="N78" i="5"/>
  <c r="O78" i="5" s="1"/>
  <c r="J78" i="5"/>
  <c r="M125" i="5"/>
  <c r="N125" i="5"/>
  <c r="O125" i="5" s="1"/>
  <c r="J125" i="5"/>
  <c r="M172" i="5"/>
  <c r="N172" i="5"/>
  <c r="O172" i="5" s="1"/>
  <c r="J172" i="5"/>
  <c r="M44" i="5"/>
  <c r="N44" i="5"/>
  <c r="O44" i="5" s="1"/>
  <c r="J44" i="5"/>
  <c r="N99" i="5"/>
  <c r="O99" i="5" s="1"/>
  <c r="M99" i="5"/>
  <c r="J99" i="5"/>
  <c r="M154" i="5"/>
  <c r="N154" i="5"/>
  <c r="O154" i="5" s="1"/>
  <c r="J154" i="5"/>
  <c r="N26" i="5"/>
  <c r="O26" i="5" s="1"/>
  <c r="J26" i="5"/>
  <c r="M145" i="5"/>
  <c r="N145" i="5"/>
  <c r="O145" i="5" s="1"/>
  <c r="J145" i="5"/>
  <c r="N24" i="5"/>
  <c r="O24" i="5" s="1"/>
  <c r="M24" i="5"/>
  <c r="M87" i="5"/>
  <c r="N87" i="5"/>
  <c r="O87" i="5" s="1"/>
  <c r="J87" i="5"/>
  <c r="N80" i="5"/>
  <c r="O80" i="5" s="1"/>
  <c r="J80" i="5"/>
  <c r="N168" i="5"/>
  <c r="O168" i="5" s="1"/>
  <c r="M168" i="5"/>
  <c r="J168" i="5"/>
  <c r="M103" i="5"/>
  <c r="N103" i="5"/>
  <c r="O103" i="5" s="1"/>
  <c r="J103" i="5"/>
  <c r="N32" i="5"/>
  <c r="O32" i="5" s="1"/>
  <c r="M32" i="5"/>
  <c r="J32" i="5"/>
  <c r="M190" i="5"/>
  <c r="N190" i="5"/>
  <c r="O190" i="5" s="1"/>
  <c r="J190" i="5"/>
  <c r="M126" i="5"/>
  <c r="N126" i="5"/>
  <c r="O126" i="5" s="1"/>
  <c r="J126" i="5"/>
  <c r="M62" i="5"/>
  <c r="N62" i="5"/>
  <c r="O62" i="5" s="1"/>
  <c r="J62" i="5"/>
  <c r="N173" i="5"/>
  <c r="O173" i="5" s="1"/>
  <c r="M173" i="5"/>
  <c r="J173" i="5"/>
  <c r="M109" i="5"/>
  <c r="N109" i="5"/>
  <c r="O109" i="5" s="1"/>
  <c r="J109" i="5"/>
  <c r="M45" i="5"/>
  <c r="N45" i="5"/>
  <c r="O45" i="5" s="1"/>
  <c r="J45" i="5"/>
  <c r="N156" i="5"/>
  <c r="O156" i="5" s="1"/>
  <c r="J156" i="5"/>
  <c r="N92" i="5"/>
  <c r="O92" i="5" s="1"/>
  <c r="M92" i="5"/>
  <c r="J92" i="5"/>
  <c r="N28" i="5"/>
  <c r="O28" i="5" s="1"/>
  <c r="J28" i="5"/>
  <c r="N147" i="5"/>
  <c r="O147" i="5" s="1"/>
  <c r="M147" i="5"/>
  <c r="J147" i="5"/>
  <c r="N83" i="5"/>
  <c r="O83" i="5" s="1"/>
  <c r="M83" i="5"/>
  <c r="J83" i="5"/>
  <c r="M202" i="5"/>
  <c r="N202" i="5"/>
  <c r="O202" i="5" s="1"/>
  <c r="J202" i="5"/>
  <c r="N138" i="5"/>
  <c r="O138" i="5" s="1"/>
  <c r="M138" i="5"/>
  <c r="J138" i="5"/>
  <c r="N74" i="5"/>
  <c r="O74" i="5" s="1"/>
  <c r="M74" i="5"/>
  <c r="J74" i="5"/>
  <c r="M193" i="5"/>
  <c r="N193" i="5"/>
  <c r="O193" i="5" s="1"/>
  <c r="J193" i="5"/>
  <c r="M129" i="5"/>
  <c r="N129" i="5"/>
  <c r="O129" i="5" s="1"/>
  <c r="J129" i="5"/>
  <c r="M65" i="5"/>
  <c r="N65" i="5"/>
  <c r="O65" i="5" s="1"/>
  <c r="J65" i="5"/>
  <c r="M128" i="5"/>
  <c r="J128" i="5"/>
  <c r="N128" i="5"/>
  <c r="O128" i="5" s="1"/>
  <c r="M116" i="5"/>
  <c r="N116" i="5"/>
  <c r="O116" i="5" s="1"/>
  <c r="J116" i="5"/>
  <c r="M89" i="5"/>
  <c r="N89" i="5"/>
  <c r="O89" i="5" s="1"/>
  <c r="J89" i="5"/>
  <c r="M23" i="5"/>
  <c r="N23" i="5"/>
  <c r="O23" i="5" s="1"/>
  <c r="M71" i="5"/>
  <c r="N71" i="5"/>
  <c r="O71" i="5" s="1"/>
  <c r="J71" i="5"/>
  <c r="N118" i="5"/>
  <c r="O118" i="5" s="1"/>
  <c r="M118" i="5"/>
  <c r="J118" i="5"/>
  <c r="M165" i="5"/>
  <c r="N165" i="5"/>
  <c r="O165" i="5" s="1"/>
  <c r="J165" i="5"/>
  <c r="N148" i="5"/>
  <c r="O148" i="5" s="1"/>
  <c r="J148" i="5"/>
  <c r="N139" i="5"/>
  <c r="O139" i="5" s="1"/>
  <c r="M139" i="5"/>
  <c r="J139" i="5"/>
  <c r="N130" i="5"/>
  <c r="O130" i="5" s="1"/>
  <c r="M130" i="5"/>
  <c r="J130" i="5"/>
  <c r="N66" i="5"/>
  <c r="O66" i="5" s="1"/>
  <c r="J66" i="5"/>
  <c r="M185" i="5"/>
  <c r="N185" i="5"/>
  <c r="O185" i="5" s="1"/>
  <c r="J185" i="5"/>
  <c r="M22" i="5"/>
  <c r="N22" i="5"/>
  <c r="O22" i="5" s="1"/>
  <c r="N184" i="5"/>
  <c r="O184" i="5" s="1"/>
  <c r="M184" i="5"/>
  <c r="J184" i="5"/>
  <c r="M175" i="5"/>
  <c r="N175" i="5"/>
  <c r="O175" i="5" s="1"/>
  <c r="J175" i="5"/>
  <c r="M104" i="5"/>
  <c r="N104" i="5"/>
  <c r="O104" i="5" s="1"/>
  <c r="J104" i="5"/>
  <c r="M39" i="5"/>
  <c r="N39" i="5"/>
  <c r="O39" i="5" s="1"/>
  <c r="J39" i="5"/>
  <c r="N159" i="5"/>
  <c r="O159" i="5" s="1"/>
  <c r="M159" i="5"/>
  <c r="J159" i="5"/>
  <c r="M174" i="5"/>
  <c r="N174" i="5"/>
  <c r="O174" i="5" s="1"/>
  <c r="J174" i="5"/>
  <c r="M110" i="5"/>
  <c r="N110" i="5"/>
  <c r="O110" i="5" s="1"/>
  <c r="J110" i="5"/>
  <c r="M46" i="5"/>
  <c r="N46" i="5"/>
  <c r="O46" i="5" s="1"/>
  <c r="J46" i="5"/>
  <c r="M157" i="5"/>
  <c r="N157" i="5"/>
  <c r="O157" i="5" s="1"/>
  <c r="J157" i="5"/>
  <c r="M93" i="5"/>
  <c r="N93" i="5"/>
  <c r="O93" i="5" s="1"/>
  <c r="J93" i="5"/>
  <c r="M29" i="5"/>
  <c r="N29" i="5"/>
  <c r="O29" i="5" s="1"/>
  <c r="J29" i="5"/>
  <c r="N140" i="5"/>
  <c r="O140" i="5" s="1"/>
  <c r="M140" i="5"/>
  <c r="J140" i="5"/>
  <c r="N76" i="5"/>
  <c r="O76" i="5" s="1"/>
  <c r="M76" i="5"/>
  <c r="J76" i="5"/>
  <c r="N195" i="5"/>
  <c r="O195" i="5" s="1"/>
  <c r="M195" i="5"/>
  <c r="J195" i="5"/>
  <c r="N131" i="5"/>
  <c r="O131" i="5" s="1"/>
  <c r="M131" i="5"/>
  <c r="J131" i="5"/>
  <c r="N67" i="5"/>
  <c r="O67" i="5" s="1"/>
  <c r="M67" i="5"/>
  <c r="J67" i="5"/>
  <c r="M186" i="5"/>
  <c r="N186" i="5"/>
  <c r="O186" i="5" s="1"/>
  <c r="J186" i="5"/>
  <c r="N122" i="5"/>
  <c r="O122" i="5" s="1"/>
  <c r="M122" i="5"/>
  <c r="J122" i="5"/>
  <c r="N58" i="5"/>
  <c r="O58" i="5" s="1"/>
  <c r="M58" i="5"/>
  <c r="J58" i="5"/>
  <c r="M177" i="5"/>
  <c r="N177" i="5"/>
  <c r="O177" i="5" s="1"/>
  <c r="J177" i="5"/>
  <c r="M113" i="5"/>
  <c r="N113" i="5"/>
  <c r="O113" i="5" s="1"/>
  <c r="J113" i="5"/>
  <c r="M49" i="5"/>
  <c r="N49" i="5"/>
  <c r="O49" i="5" s="1"/>
  <c r="J49" i="5"/>
  <c r="M79" i="5"/>
  <c r="N79" i="5"/>
  <c r="O79" i="5" s="1"/>
  <c r="J79" i="5"/>
  <c r="N86" i="5"/>
  <c r="O86" i="5" s="1"/>
  <c r="M86" i="5"/>
  <c r="J86" i="5"/>
  <c r="M180" i="5"/>
  <c r="N180" i="5"/>
  <c r="O180" i="5" s="1"/>
  <c r="J180" i="5"/>
  <c r="N107" i="5"/>
  <c r="O107" i="5" s="1"/>
  <c r="M107" i="5"/>
  <c r="J107" i="5"/>
  <c r="N98" i="5"/>
  <c r="O98" i="5" s="1"/>
  <c r="M98" i="5"/>
  <c r="J98" i="5"/>
  <c r="M55" i="5"/>
  <c r="N55" i="5"/>
  <c r="O55" i="5" s="1"/>
  <c r="J55" i="5"/>
  <c r="N136" i="5"/>
  <c r="O136" i="5" s="1"/>
  <c r="M136" i="5"/>
  <c r="J136" i="5"/>
  <c r="M182" i="5"/>
  <c r="N182" i="5"/>
  <c r="O182" i="5" s="1"/>
  <c r="J182" i="5"/>
  <c r="M101" i="5"/>
  <c r="N101" i="5"/>
  <c r="O101" i="5" s="1"/>
  <c r="J101" i="5"/>
  <c r="N84" i="5"/>
  <c r="O84" i="5" s="1"/>
  <c r="M84" i="5"/>
  <c r="J84" i="5"/>
  <c r="N75" i="5"/>
  <c r="O75" i="5" s="1"/>
  <c r="M75" i="5"/>
  <c r="J75" i="5"/>
  <c r="N57" i="5"/>
  <c r="O57" i="5" s="1"/>
  <c r="J57" i="5"/>
  <c r="M152" i="5"/>
  <c r="N152" i="5"/>
  <c r="O152" i="5" s="1"/>
  <c r="J152" i="5"/>
  <c r="N120" i="5"/>
  <c r="O120" i="5" s="1"/>
  <c r="M120" i="5"/>
  <c r="J120" i="5"/>
  <c r="M143" i="5"/>
  <c r="N143" i="5"/>
  <c r="O143" i="5" s="1"/>
  <c r="J143" i="5"/>
  <c r="M72" i="5"/>
  <c r="N72" i="5"/>
  <c r="O72" i="5" s="1"/>
  <c r="J72" i="5"/>
  <c r="M192" i="5"/>
  <c r="N192" i="5"/>
  <c r="O192" i="5" s="1"/>
  <c r="J192" i="5"/>
  <c r="M127" i="5"/>
  <c r="N127" i="5"/>
  <c r="O127" i="5" s="1"/>
  <c r="J127" i="5"/>
  <c r="N166" i="5"/>
  <c r="O166" i="5" s="1"/>
  <c r="M166" i="5"/>
  <c r="J166" i="5"/>
  <c r="M102" i="5"/>
  <c r="N102" i="5"/>
  <c r="O102" i="5" s="1"/>
  <c r="J102" i="5"/>
  <c r="N38" i="5"/>
  <c r="O38" i="5" s="1"/>
  <c r="M38" i="5"/>
  <c r="J38" i="5"/>
  <c r="M149" i="5"/>
  <c r="N149" i="5"/>
  <c r="O149" i="5" s="1"/>
  <c r="J149" i="5"/>
  <c r="N85" i="5"/>
  <c r="O85" i="5" s="1"/>
  <c r="M85" i="5"/>
  <c r="J85" i="5"/>
  <c r="N196" i="5"/>
  <c r="O196" i="5" s="1"/>
  <c r="J196" i="5"/>
  <c r="M132" i="5"/>
  <c r="N132" i="5"/>
  <c r="O132" i="5" s="1"/>
  <c r="J132" i="5"/>
  <c r="N68" i="5"/>
  <c r="O68" i="5" s="1"/>
  <c r="J68" i="5"/>
  <c r="N187" i="5"/>
  <c r="O187" i="5" s="1"/>
  <c r="J187" i="5"/>
  <c r="K187" i="5" s="1"/>
  <c r="N123" i="5"/>
  <c r="O123" i="5" s="1"/>
  <c r="M123" i="5"/>
  <c r="J123" i="5"/>
  <c r="N59" i="5"/>
  <c r="O59" i="5" s="1"/>
  <c r="M59" i="5"/>
  <c r="J59" i="5"/>
  <c r="M178" i="5"/>
  <c r="N178" i="5"/>
  <c r="O178" i="5" s="1"/>
  <c r="J178" i="5"/>
  <c r="M114" i="5"/>
  <c r="N114" i="5"/>
  <c r="O114" i="5" s="1"/>
  <c r="J114" i="5"/>
  <c r="N50" i="5"/>
  <c r="O50" i="5" s="1"/>
  <c r="M50" i="5"/>
  <c r="J50" i="5"/>
  <c r="M169" i="5"/>
  <c r="N169" i="5"/>
  <c r="O169" i="5" s="1"/>
  <c r="J169" i="5"/>
  <c r="N105" i="5"/>
  <c r="O105" i="5" s="1"/>
  <c r="J105" i="5"/>
  <c r="M41" i="5"/>
  <c r="N41" i="5"/>
  <c r="O41" i="5" s="1"/>
  <c r="J41" i="5"/>
  <c r="M183" i="5"/>
  <c r="N183" i="5"/>
  <c r="O183" i="5" s="1"/>
  <c r="J183" i="5"/>
  <c r="M63" i="5"/>
  <c r="N63" i="5"/>
  <c r="O63" i="5" s="1"/>
  <c r="J63" i="5"/>
  <c r="M133" i="5"/>
  <c r="N133" i="5"/>
  <c r="O133" i="5" s="1"/>
  <c r="J133" i="5"/>
  <c r="N43" i="5"/>
  <c r="O43" i="5" s="1"/>
  <c r="M43" i="5"/>
  <c r="J43" i="5"/>
  <c r="J25" i="5"/>
  <c r="N25" i="5"/>
  <c r="O25" i="5" s="1"/>
  <c r="M25" i="5"/>
  <c r="N48" i="5"/>
  <c r="O48" i="5" s="1"/>
  <c r="M48" i="5"/>
  <c r="J48" i="5"/>
  <c r="M191" i="5"/>
  <c r="N191" i="5"/>
  <c r="O191" i="5" s="1"/>
  <c r="J191" i="5"/>
  <c r="M54" i="5"/>
  <c r="N54" i="5"/>
  <c r="O54" i="5" s="1"/>
  <c r="J54" i="5"/>
  <c r="M37" i="5"/>
  <c r="N37" i="5"/>
  <c r="O37" i="5" s="1"/>
  <c r="J37" i="5"/>
  <c r="N203" i="5"/>
  <c r="O203" i="5" s="1"/>
  <c r="J203" i="5"/>
  <c r="K203" i="5" s="1"/>
  <c r="M194" i="5"/>
  <c r="N194" i="5"/>
  <c r="O194" i="5" s="1"/>
  <c r="J194" i="5"/>
  <c r="M121" i="5"/>
  <c r="N121" i="5"/>
  <c r="O121" i="5" s="1"/>
  <c r="J121" i="5"/>
  <c r="N56" i="5"/>
  <c r="O56" i="5" s="1"/>
  <c r="M56" i="5"/>
  <c r="J56" i="5"/>
  <c r="N88" i="5"/>
  <c r="O88" i="5" s="1"/>
  <c r="M88" i="5"/>
  <c r="J88" i="5"/>
  <c r="M111" i="5"/>
  <c r="N111" i="5"/>
  <c r="O111" i="5" s="1"/>
  <c r="J111" i="5"/>
  <c r="M40" i="5"/>
  <c r="N40" i="5"/>
  <c r="O40" i="5" s="1"/>
  <c r="J40" i="5"/>
  <c r="M160" i="5"/>
  <c r="N160" i="5"/>
  <c r="O160" i="5" s="1"/>
  <c r="J160" i="5"/>
  <c r="N95" i="5"/>
  <c r="O95" i="5" s="1"/>
  <c r="M95" i="5"/>
  <c r="J95" i="5"/>
  <c r="N158" i="5"/>
  <c r="O158" i="5" s="1"/>
  <c r="M158" i="5"/>
  <c r="J158" i="5"/>
  <c r="M94" i="5"/>
  <c r="N94" i="5"/>
  <c r="O94" i="5" s="1"/>
  <c r="J94" i="5"/>
  <c r="N30" i="5"/>
  <c r="O30" i="5" s="1"/>
  <c r="M30" i="5"/>
  <c r="J30" i="5"/>
  <c r="N141" i="5"/>
  <c r="O141" i="5" s="1"/>
  <c r="M141" i="5"/>
  <c r="J141" i="5"/>
  <c r="N77" i="5"/>
  <c r="O77" i="5" s="1"/>
  <c r="M77" i="5"/>
  <c r="J77" i="5"/>
  <c r="N188" i="5"/>
  <c r="O188" i="5" s="1"/>
  <c r="M188" i="5"/>
  <c r="J188" i="5"/>
  <c r="N124" i="5"/>
  <c r="O124" i="5" s="1"/>
  <c r="J124" i="5"/>
  <c r="N60" i="5"/>
  <c r="O60" i="5" s="1"/>
  <c r="J60" i="5"/>
  <c r="N179" i="5"/>
  <c r="O179" i="5" s="1"/>
  <c r="J179" i="5"/>
  <c r="K179" i="5" s="1"/>
  <c r="N115" i="5"/>
  <c r="O115" i="5" s="1"/>
  <c r="M115" i="5"/>
  <c r="J115" i="5"/>
  <c r="N51" i="5"/>
  <c r="O51" i="5" s="1"/>
  <c r="M51" i="5"/>
  <c r="J51" i="5"/>
  <c r="M170" i="5"/>
  <c r="N170" i="5"/>
  <c r="O170" i="5" s="1"/>
  <c r="J170" i="5"/>
  <c r="M106" i="5"/>
  <c r="N106" i="5"/>
  <c r="O106" i="5" s="1"/>
  <c r="J106" i="5"/>
  <c r="M42" i="5"/>
  <c r="N42" i="5"/>
  <c r="O42" i="5" s="1"/>
  <c r="J42" i="5"/>
  <c r="M161" i="5"/>
  <c r="N161" i="5"/>
  <c r="O161" i="5" s="1"/>
  <c r="J161" i="5"/>
  <c r="M97" i="5"/>
  <c r="N97" i="5"/>
  <c r="O97" i="5" s="1"/>
  <c r="J97" i="5"/>
  <c r="M33" i="5"/>
  <c r="N33" i="5"/>
  <c r="O33" i="5" s="1"/>
  <c r="J33" i="5"/>
  <c r="E22" i="5"/>
  <c r="J22" i="5" s="1"/>
  <c r="M42" i="3"/>
  <c r="D11" i="3"/>
  <c r="N22" i="3"/>
  <c r="O22" i="3" s="1"/>
  <c r="M22" i="3"/>
  <c r="N52" i="3"/>
  <c r="O52" i="3" s="1"/>
  <c r="N143" i="3"/>
  <c r="O143" i="3" s="1"/>
  <c r="N101" i="3"/>
  <c r="O101" i="3" s="1"/>
  <c r="N37" i="3"/>
  <c r="O37" i="3" s="1"/>
  <c r="N108" i="3"/>
  <c r="O108" i="3" s="1"/>
  <c r="N44" i="3"/>
  <c r="O44" i="3" s="1"/>
  <c r="N123" i="3"/>
  <c r="O123" i="3" s="1"/>
  <c r="N59" i="3"/>
  <c r="O59" i="3" s="1"/>
  <c r="N130" i="3"/>
  <c r="O130" i="3" s="1"/>
  <c r="N66" i="3"/>
  <c r="O66" i="3" s="1"/>
  <c r="N145" i="3"/>
  <c r="O145" i="3" s="1"/>
  <c r="N81" i="3"/>
  <c r="O81" i="3" s="1"/>
  <c r="N118" i="3"/>
  <c r="O118" i="3" s="1"/>
  <c r="N104" i="3"/>
  <c r="O104" i="3" s="1"/>
  <c r="N40" i="3"/>
  <c r="O40" i="3" s="1"/>
  <c r="N135" i="3"/>
  <c r="O135" i="3" s="1"/>
  <c r="N71" i="3"/>
  <c r="O71" i="3" s="1"/>
  <c r="N109" i="3"/>
  <c r="O109" i="3" s="1"/>
  <c r="N67" i="3"/>
  <c r="O67" i="3" s="1"/>
  <c r="N25" i="3"/>
  <c r="O25" i="3" s="1"/>
  <c r="N142" i="3"/>
  <c r="O142" i="3" s="1"/>
  <c r="N93" i="3"/>
  <c r="O93" i="3" s="1"/>
  <c r="N29" i="3"/>
  <c r="O29" i="3" s="1"/>
  <c r="N100" i="3"/>
  <c r="O100" i="3" s="1"/>
  <c r="N36" i="3"/>
  <c r="O36" i="3" s="1"/>
  <c r="N115" i="3"/>
  <c r="O115" i="3" s="1"/>
  <c r="N51" i="3"/>
  <c r="O51" i="3" s="1"/>
  <c r="N122" i="3"/>
  <c r="O122" i="3" s="1"/>
  <c r="N58" i="3"/>
  <c r="O58" i="3" s="1"/>
  <c r="N137" i="3"/>
  <c r="O137" i="3" s="1"/>
  <c r="N73" i="3"/>
  <c r="O73" i="3" s="1"/>
  <c r="N86" i="3"/>
  <c r="O86" i="3" s="1"/>
  <c r="N96" i="3"/>
  <c r="O96" i="3" s="1"/>
  <c r="N32" i="3"/>
  <c r="O32" i="3" s="1"/>
  <c r="N127" i="3"/>
  <c r="O127" i="3" s="1"/>
  <c r="N63" i="3"/>
  <c r="O63" i="3" s="1"/>
  <c r="N138" i="3"/>
  <c r="O138" i="3" s="1"/>
  <c r="N79" i="3"/>
  <c r="O79" i="3" s="1"/>
  <c r="N30" i="3"/>
  <c r="O30" i="3" s="1"/>
  <c r="N85" i="3"/>
  <c r="O85" i="3" s="1"/>
  <c r="N102" i="3"/>
  <c r="O102" i="3" s="1"/>
  <c r="N92" i="3"/>
  <c r="O92" i="3" s="1"/>
  <c r="N28" i="3"/>
  <c r="O28" i="3" s="1"/>
  <c r="N107" i="3"/>
  <c r="O107" i="3" s="1"/>
  <c r="N43" i="3"/>
  <c r="O43" i="3" s="1"/>
  <c r="N114" i="3"/>
  <c r="O114" i="3" s="1"/>
  <c r="N50" i="3"/>
  <c r="O50" i="3" s="1"/>
  <c r="N129" i="3"/>
  <c r="O129" i="3" s="1"/>
  <c r="N65" i="3"/>
  <c r="O65" i="3" s="1"/>
  <c r="N70" i="3"/>
  <c r="O70" i="3" s="1"/>
  <c r="N88" i="3"/>
  <c r="O88" i="3" s="1"/>
  <c r="N24" i="3"/>
  <c r="O24" i="3" s="1"/>
  <c r="N119" i="3"/>
  <c r="O119" i="3" s="1"/>
  <c r="N55" i="3"/>
  <c r="O55" i="3" s="1"/>
  <c r="N116" i="3"/>
  <c r="O116" i="3" s="1"/>
  <c r="N112" i="3"/>
  <c r="O112" i="3" s="1"/>
  <c r="N141" i="3"/>
  <c r="O141" i="3" s="1"/>
  <c r="N77" i="3"/>
  <c r="O77" i="3" s="1"/>
  <c r="N38" i="3"/>
  <c r="O38" i="3" s="1"/>
  <c r="N84" i="3"/>
  <c r="O84" i="3" s="1"/>
  <c r="N110" i="3"/>
  <c r="O110" i="3" s="1"/>
  <c r="N99" i="3"/>
  <c r="O99" i="3" s="1"/>
  <c r="N35" i="3"/>
  <c r="O35" i="3" s="1"/>
  <c r="N106" i="3"/>
  <c r="O106" i="3" s="1"/>
  <c r="N42" i="3"/>
  <c r="N121" i="3"/>
  <c r="O121" i="3" s="1"/>
  <c r="N57" i="3"/>
  <c r="O57" i="3" s="1"/>
  <c r="N144" i="3"/>
  <c r="O144" i="3" s="1"/>
  <c r="N80" i="3"/>
  <c r="O80" i="3" s="1"/>
  <c r="N111" i="3"/>
  <c r="O111" i="3" s="1"/>
  <c r="N47" i="3"/>
  <c r="O47" i="3" s="1"/>
  <c r="N45" i="3"/>
  <c r="O45" i="3" s="1"/>
  <c r="N48" i="3"/>
  <c r="O48" i="3" s="1"/>
  <c r="N133" i="3"/>
  <c r="O133" i="3" s="1"/>
  <c r="N69" i="3"/>
  <c r="O69" i="3" s="1"/>
  <c r="N140" i="3"/>
  <c r="O140" i="3" s="1"/>
  <c r="N76" i="3"/>
  <c r="O76" i="3" s="1"/>
  <c r="N46" i="3"/>
  <c r="O46" i="3" s="1"/>
  <c r="N91" i="3"/>
  <c r="O91" i="3" s="1"/>
  <c r="N27" i="3"/>
  <c r="O27" i="3" s="1"/>
  <c r="N98" i="3"/>
  <c r="O98" i="3" s="1"/>
  <c r="N34" i="3"/>
  <c r="O34" i="3" s="1"/>
  <c r="N113" i="3"/>
  <c r="O113" i="3" s="1"/>
  <c r="N49" i="3"/>
  <c r="O49" i="3" s="1"/>
  <c r="N136" i="3"/>
  <c r="O136" i="3" s="1"/>
  <c r="N72" i="3"/>
  <c r="O72" i="3" s="1"/>
  <c r="N126" i="3"/>
  <c r="O126" i="3" s="1"/>
  <c r="N103" i="3"/>
  <c r="O103" i="3" s="1"/>
  <c r="N39" i="3"/>
  <c r="O39" i="3" s="1"/>
  <c r="N131" i="3"/>
  <c r="O131" i="3" s="1"/>
  <c r="N74" i="3"/>
  <c r="O74" i="3" s="1"/>
  <c r="N89" i="3"/>
  <c r="O89" i="3" s="1"/>
  <c r="N125" i="3"/>
  <c r="O125" i="3" s="1"/>
  <c r="N61" i="3"/>
  <c r="O61" i="3" s="1"/>
  <c r="N132" i="3"/>
  <c r="O132" i="3" s="1"/>
  <c r="N68" i="3"/>
  <c r="O68" i="3" s="1"/>
  <c r="N83" i="3"/>
  <c r="O83" i="3" s="1"/>
  <c r="N62" i="3"/>
  <c r="O62" i="3" s="1"/>
  <c r="N90" i="3"/>
  <c r="O90" i="3" s="1"/>
  <c r="N26" i="3"/>
  <c r="O26" i="3" s="1"/>
  <c r="N105" i="3"/>
  <c r="O105" i="3" s="1"/>
  <c r="N41" i="3"/>
  <c r="O41" i="3" s="1"/>
  <c r="N128" i="3"/>
  <c r="O128" i="3" s="1"/>
  <c r="N64" i="3"/>
  <c r="O64" i="3" s="1"/>
  <c r="N94" i="3"/>
  <c r="O94" i="3" s="1"/>
  <c r="N95" i="3"/>
  <c r="O95" i="3" s="1"/>
  <c r="N31" i="3"/>
  <c r="O31" i="3" s="1"/>
  <c r="N54" i="3"/>
  <c r="O54" i="3" s="1"/>
  <c r="N117" i="3"/>
  <c r="O117" i="3" s="1"/>
  <c r="N53" i="3"/>
  <c r="O53" i="3" s="1"/>
  <c r="N124" i="3"/>
  <c r="O124" i="3" s="1"/>
  <c r="N60" i="3"/>
  <c r="O60" i="3" s="1"/>
  <c r="N139" i="3"/>
  <c r="O139" i="3" s="1"/>
  <c r="N75" i="3"/>
  <c r="O75" i="3" s="1"/>
  <c r="N146" i="3"/>
  <c r="O146" i="3" s="1"/>
  <c r="N82" i="3"/>
  <c r="O82" i="3" s="1"/>
  <c r="N134" i="3"/>
  <c r="O134" i="3" s="1"/>
  <c r="N97" i="3"/>
  <c r="O97" i="3" s="1"/>
  <c r="N33" i="3"/>
  <c r="O33" i="3" s="1"/>
  <c r="N120" i="3"/>
  <c r="O120" i="3" s="1"/>
  <c r="N56" i="3"/>
  <c r="O56" i="3" s="1"/>
  <c r="N78" i="3"/>
  <c r="O78" i="3" s="1"/>
  <c r="N87" i="3"/>
  <c r="O87" i="3" s="1"/>
  <c r="N23" i="3"/>
  <c r="O23" i="3" s="1"/>
  <c r="P21" i="5" l="1"/>
  <c r="Q21" i="5" s="1"/>
  <c r="K124" i="5"/>
  <c r="K108" i="5"/>
  <c r="K57" i="5"/>
  <c r="K28" i="5"/>
  <c r="K164" i="5"/>
  <c r="K90" i="5"/>
  <c r="K156" i="5"/>
  <c r="K68" i="5"/>
  <c r="K105" i="5"/>
  <c r="K66" i="5"/>
  <c r="K148" i="5"/>
  <c r="K80" i="5"/>
  <c r="K196" i="5"/>
  <c r="K201" i="5"/>
  <c r="K60" i="5"/>
  <c r="K26" i="5"/>
  <c r="K153" i="5"/>
  <c r="R21" i="5"/>
  <c r="S21" i="5" s="1"/>
  <c r="E5" i="8" s="1"/>
  <c r="K22" i="3"/>
  <c r="K77" i="5"/>
  <c r="P77" i="5" s="1"/>
  <c r="Q77" i="5" s="1"/>
  <c r="M203" i="5"/>
  <c r="P203" i="5" s="1"/>
  <c r="Q203" i="5" s="1"/>
  <c r="K84" i="5"/>
  <c r="K67" i="5"/>
  <c r="P67" i="5" s="1"/>
  <c r="Q67" i="5" s="1"/>
  <c r="K32" i="5"/>
  <c r="P32" i="5" s="1"/>
  <c r="Q32" i="5" s="1"/>
  <c r="K172" i="5"/>
  <c r="K171" i="5"/>
  <c r="P171" i="5" s="1"/>
  <c r="Q171" i="5" s="1"/>
  <c r="K117" i="5"/>
  <c r="P117" i="5" s="1"/>
  <c r="Q117" i="5" s="1"/>
  <c r="K112" i="5"/>
  <c r="K81" i="5"/>
  <c r="K115" i="5"/>
  <c r="M60" i="5"/>
  <c r="K94" i="5"/>
  <c r="P94" i="5" s="1"/>
  <c r="Q94" i="5" s="1"/>
  <c r="K121" i="5"/>
  <c r="P121" i="5" s="1"/>
  <c r="Q121" i="5" s="1"/>
  <c r="K43" i="5"/>
  <c r="K114" i="5"/>
  <c r="P114" i="5" s="1"/>
  <c r="Q114" i="5" s="1"/>
  <c r="M68" i="5"/>
  <c r="K85" i="5"/>
  <c r="P85" i="5" s="1"/>
  <c r="Q85" i="5" s="1"/>
  <c r="K143" i="5"/>
  <c r="K136" i="5"/>
  <c r="P136" i="5" s="1"/>
  <c r="Q136" i="5" s="1"/>
  <c r="K113" i="5"/>
  <c r="P113" i="5" s="1"/>
  <c r="Q113" i="5" s="1"/>
  <c r="K76" i="5"/>
  <c r="K159" i="5"/>
  <c r="K165" i="5"/>
  <c r="K138" i="5"/>
  <c r="K109" i="5"/>
  <c r="K145" i="5"/>
  <c r="K31" i="5"/>
  <c r="P31" i="5" s="1"/>
  <c r="Q31" i="5" s="1"/>
  <c r="K176" i="5"/>
  <c r="P176" i="5" s="1"/>
  <c r="Q176" i="5" s="1"/>
  <c r="K155" i="5"/>
  <c r="K134" i="5"/>
  <c r="K111" i="5"/>
  <c r="P111" i="5" s="1"/>
  <c r="Q111" i="5" s="1"/>
  <c r="K191" i="5"/>
  <c r="P191" i="5" s="1"/>
  <c r="Q191" i="5" s="1"/>
  <c r="K127" i="5"/>
  <c r="K86" i="5"/>
  <c r="K46" i="5"/>
  <c r="P46" i="5" s="1"/>
  <c r="Q46" i="5" s="1"/>
  <c r="K130" i="5"/>
  <c r="K129" i="5"/>
  <c r="K92" i="5"/>
  <c r="P92" i="5" s="1"/>
  <c r="Q92" i="5" s="1"/>
  <c r="K146" i="5"/>
  <c r="P146" i="5" s="1"/>
  <c r="Q146" i="5" s="1"/>
  <c r="K96" i="5"/>
  <c r="K161" i="5"/>
  <c r="P161" i="5" s="1"/>
  <c r="Q161" i="5" s="1"/>
  <c r="K160" i="5"/>
  <c r="P160" i="5" s="1"/>
  <c r="Q160" i="5" s="1"/>
  <c r="K37" i="5"/>
  <c r="P37" i="5" s="1"/>
  <c r="Q37" i="5" s="1"/>
  <c r="K183" i="5"/>
  <c r="P183" i="5" s="1"/>
  <c r="Q183" i="5" s="1"/>
  <c r="M105" i="5"/>
  <c r="K123" i="5"/>
  <c r="K102" i="5"/>
  <c r="P102" i="5" s="1"/>
  <c r="Q102" i="5" s="1"/>
  <c r="K107" i="5"/>
  <c r="P107" i="5" s="1"/>
  <c r="Q107" i="5" s="1"/>
  <c r="K122" i="5"/>
  <c r="P122" i="5" s="1"/>
  <c r="Q122" i="5" s="1"/>
  <c r="K93" i="5"/>
  <c r="K175" i="5"/>
  <c r="P175" i="5" s="1"/>
  <c r="Q175" i="5" s="1"/>
  <c r="K185" i="5"/>
  <c r="P185" i="5" s="1"/>
  <c r="Q185" i="5" s="1"/>
  <c r="K147" i="5"/>
  <c r="P147" i="5" s="1"/>
  <c r="Q147" i="5" s="1"/>
  <c r="K126" i="5"/>
  <c r="P126" i="5" s="1"/>
  <c r="Q126" i="5" s="1"/>
  <c r="K99" i="5"/>
  <c r="P99" i="5" s="1"/>
  <c r="Q99" i="5" s="1"/>
  <c r="K34" i="5"/>
  <c r="K135" i="5"/>
  <c r="M163" i="5"/>
  <c r="P163" i="5" s="1"/>
  <c r="Q163" i="5" s="1"/>
  <c r="K189" i="5"/>
  <c r="P189" i="5" s="1"/>
  <c r="Q189" i="5" s="1"/>
  <c r="K197" i="5"/>
  <c r="P197" i="5" s="1"/>
  <c r="Q197" i="5" s="1"/>
  <c r="K38" i="5"/>
  <c r="K25" i="5"/>
  <c r="P25" i="5" s="1"/>
  <c r="Q25" i="5" s="1"/>
  <c r="K170" i="5"/>
  <c r="K119" i="5"/>
  <c r="K95" i="5"/>
  <c r="P95" i="5" s="1"/>
  <c r="Q95" i="5" s="1"/>
  <c r="M196" i="5"/>
  <c r="K141" i="5"/>
  <c r="P141" i="5" s="1"/>
  <c r="Q141" i="5" s="1"/>
  <c r="K79" i="5"/>
  <c r="P79" i="5" s="1"/>
  <c r="Q79" i="5" s="1"/>
  <c r="K131" i="5"/>
  <c r="K110" i="5"/>
  <c r="P110" i="5" s="1"/>
  <c r="Q110" i="5" s="1"/>
  <c r="K193" i="5"/>
  <c r="K33" i="5"/>
  <c r="P33" i="5" s="1"/>
  <c r="Q33" i="5" s="1"/>
  <c r="M124" i="5"/>
  <c r="K158" i="5"/>
  <c r="P158" i="5" s="1"/>
  <c r="Q158" i="5" s="1"/>
  <c r="K194" i="5"/>
  <c r="P194" i="5" s="1"/>
  <c r="Q194" i="5" s="1"/>
  <c r="K133" i="5"/>
  <c r="P133" i="5" s="1"/>
  <c r="Q133" i="5" s="1"/>
  <c r="K178" i="5"/>
  <c r="P178" i="5" s="1"/>
  <c r="Q178" i="5" s="1"/>
  <c r="K149" i="5"/>
  <c r="P149" i="5" s="1"/>
  <c r="Q149" i="5" s="1"/>
  <c r="K120" i="5"/>
  <c r="M57" i="5"/>
  <c r="K55" i="5"/>
  <c r="K177" i="5"/>
  <c r="K140" i="5"/>
  <c r="K39" i="5"/>
  <c r="P39" i="5" s="1"/>
  <c r="Q39" i="5" s="1"/>
  <c r="K118" i="5"/>
  <c r="P118" i="5" s="1"/>
  <c r="Q118" i="5" s="1"/>
  <c r="K89" i="5"/>
  <c r="P89" i="5" s="1"/>
  <c r="Q89" i="5" s="1"/>
  <c r="K202" i="5"/>
  <c r="P202" i="5" s="1"/>
  <c r="Q202" i="5" s="1"/>
  <c r="K173" i="5"/>
  <c r="K87" i="5"/>
  <c r="K167" i="5"/>
  <c r="K73" i="5"/>
  <c r="P73" i="5" s="1"/>
  <c r="Q73" i="5" s="1"/>
  <c r="M201" i="5"/>
  <c r="K36" i="5"/>
  <c r="P36" i="5" s="1"/>
  <c r="Q36" i="5" s="1"/>
  <c r="K198" i="5"/>
  <c r="P198" i="5" s="1"/>
  <c r="Q198" i="5" s="1"/>
  <c r="K63" i="5"/>
  <c r="P63" i="5" s="1"/>
  <c r="Q63" i="5" s="1"/>
  <c r="K106" i="5"/>
  <c r="P106" i="5" s="1"/>
  <c r="Q106" i="5" s="1"/>
  <c r="K88" i="5"/>
  <c r="K48" i="5"/>
  <c r="P48" i="5" s="1"/>
  <c r="Q48" i="5" s="1"/>
  <c r="K132" i="5"/>
  <c r="P132" i="5" s="1"/>
  <c r="Q132" i="5" s="1"/>
  <c r="K192" i="5"/>
  <c r="P192" i="5" s="1"/>
  <c r="Q192" i="5" s="1"/>
  <c r="K101" i="5"/>
  <c r="P101" i="5" s="1"/>
  <c r="Q101" i="5" s="1"/>
  <c r="M80" i="5"/>
  <c r="K27" i="5"/>
  <c r="P27" i="5" s="1"/>
  <c r="Q27" i="5" s="1"/>
  <c r="K47" i="5"/>
  <c r="K42" i="5"/>
  <c r="M179" i="5"/>
  <c r="P179" i="5" s="1"/>
  <c r="Q179" i="5" s="1"/>
  <c r="K188" i="5"/>
  <c r="P188" i="5" s="1"/>
  <c r="Q188" i="5" s="1"/>
  <c r="K40" i="5"/>
  <c r="P40" i="5" s="1"/>
  <c r="Q40" i="5" s="1"/>
  <c r="K54" i="5"/>
  <c r="P54" i="5" s="1"/>
  <c r="Q54" i="5" s="1"/>
  <c r="K41" i="5"/>
  <c r="P41" i="5" s="1"/>
  <c r="Q41" i="5" s="1"/>
  <c r="K166" i="5"/>
  <c r="P166" i="5" s="1"/>
  <c r="Q166" i="5" s="1"/>
  <c r="K75" i="5"/>
  <c r="K180" i="5"/>
  <c r="K186" i="5"/>
  <c r="P186" i="5" s="1"/>
  <c r="Q186" i="5" s="1"/>
  <c r="K157" i="5"/>
  <c r="P157" i="5" s="1"/>
  <c r="Q157" i="5" s="1"/>
  <c r="K184" i="5"/>
  <c r="P184" i="5" s="1"/>
  <c r="Q184" i="5" s="1"/>
  <c r="K65" i="5"/>
  <c r="M156" i="5"/>
  <c r="K190" i="5"/>
  <c r="M26" i="5"/>
  <c r="K44" i="5"/>
  <c r="K162" i="5"/>
  <c r="P162" i="5" s="1"/>
  <c r="Q162" i="5" s="1"/>
  <c r="K82" i="5"/>
  <c r="P82" i="5" s="1"/>
  <c r="Q82" i="5" s="1"/>
  <c r="K53" i="5"/>
  <c r="P53" i="5" s="1"/>
  <c r="Q53" i="5" s="1"/>
  <c r="K200" i="5"/>
  <c r="P200" i="5" s="1"/>
  <c r="Q200" i="5" s="1"/>
  <c r="M90" i="5"/>
  <c r="M108" i="5"/>
  <c r="K142" i="5"/>
  <c r="P142" i="5" s="1"/>
  <c r="Q142" i="5" s="1"/>
  <c r="K199" i="5"/>
  <c r="K152" i="5"/>
  <c r="K22" i="5"/>
  <c r="P22" i="5" s="1"/>
  <c r="Q22" i="5" s="1"/>
  <c r="K169" i="5"/>
  <c r="P169" i="5" s="1"/>
  <c r="Q169" i="5" s="1"/>
  <c r="K139" i="5"/>
  <c r="P139" i="5" s="1"/>
  <c r="Q139" i="5" s="1"/>
  <c r="K128" i="5"/>
  <c r="K103" i="5"/>
  <c r="K125" i="5"/>
  <c r="K69" i="5"/>
  <c r="M164" i="5"/>
  <c r="K181" i="5"/>
  <c r="K51" i="5"/>
  <c r="P51" i="5" s="1"/>
  <c r="Q51" i="5" s="1"/>
  <c r="K30" i="5"/>
  <c r="K56" i="5"/>
  <c r="K50" i="5"/>
  <c r="P50" i="5" s="1"/>
  <c r="Q50" i="5" s="1"/>
  <c r="M187" i="5"/>
  <c r="P187" i="5" s="1"/>
  <c r="Q187" i="5" s="1"/>
  <c r="K72" i="5"/>
  <c r="K182" i="5"/>
  <c r="P182" i="5" s="1"/>
  <c r="Q182" i="5" s="1"/>
  <c r="K49" i="5"/>
  <c r="K195" i="5"/>
  <c r="K174" i="5"/>
  <c r="K74" i="5"/>
  <c r="M28" i="5"/>
  <c r="K45" i="5"/>
  <c r="P45" i="5" s="1"/>
  <c r="Q45" i="5" s="1"/>
  <c r="K168" i="5"/>
  <c r="P168" i="5" s="1"/>
  <c r="Q168" i="5" s="1"/>
  <c r="K78" i="5"/>
  <c r="P78" i="5" s="1"/>
  <c r="Q78" i="5" s="1"/>
  <c r="K150" i="5"/>
  <c r="P150" i="5" s="1"/>
  <c r="Q150" i="5" s="1"/>
  <c r="K91" i="5"/>
  <c r="K70" i="5"/>
  <c r="P70" i="5" s="1"/>
  <c r="Q70" i="5" s="1"/>
  <c r="K35" i="5"/>
  <c r="P35" i="5" s="1"/>
  <c r="Q35" i="5" s="1"/>
  <c r="K144" i="5"/>
  <c r="M153" i="5"/>
  <c r="K97" i="5"/>
  <c r="P97" i="5" s="1"/>
  <c r="Q97" i="5" s="1"/>
  <c r="K59" i="5"/>
  <c r="K98" i="5"/>
  <c r="P98" i="5" s="1"/>
  <c r="Q98" i="5" s="1"/>
  <c r="K58" i="5"/>
  <c r="P58" i="5" s="1"/>
  <c r="Q58" i="5" s="1"/>
  <c r="K29" i="5"/>
  <c r="K104" i="5"/>
  <c r="P104" i="5" s="1"/>
  <c r="Q104" i="5" s="1"/>
  <c r="M66" i="5"/>
  <c r="M148" i="5"/>
  <c r="K71" i="5"/>
  <c r="K116" i="5"/>
  <c r="P116" i="5" s="1"/>
  <c r="Q116" i="5" s="1"/>
  <c r="K83" i="5"/>
  <c r="P83" i="5" s="1"/>
  <c r="Q83" i="5" s="1"/>
  <c r="K62" i="5"/>
  <c r="P62" i="5" s="1"/>
  <c r="Q62" i="5" s="1"/>
  <c r="K154" i="5"/>
  <c r="K151" i="5"/>
  <c r="K137" i="5"/>
  <c r="K100" i="5"/>
  <c r="K64" i="5"/>
  <c r="K61" i="5"/>
  <c r="K52" i="5"/>
  <c r="P52" i="5" s="1"/>
  <c r="Q52" i="5" s="1"/>
  <c r="E23" i="5"/>
  <c r="J23" i="5" s="1"/>
  <c r="O42" i="3"/>
  <c r="D12" i="3"/>
  <c r="E24" i="3"/>
  <c r="J24" i="3" s="1"/>
  <c r="K24" i="3" s="1"/>
  <c r="J23" i="3"/>
  <c r="P90" i="5" l="1"/>
  <c r="Q90" i="5" s="1"/>
  <c r="P26" i="5"/>
  <c r="Q26" i="5" s="1"/>
  <c r="P201" i="5"/>
  <c r="Q201" i="5" s="1"/>
  <c r="P153" i="5"/>
  <c r="Q153" i="5" s="1"/>
  <c r="P68" i="5"/>
  <c r="Q68" i="5" s="1"/>
  <c r="P66" i="5"/>
  <c r="Q66" i="5" s="1"/>
  <c r="P28" i="5"/>
  <c r="Q28" i="5" s="1"/>
  <c r="P108" i="5"/>
  <c r="Q108" i="5" s="1"/>
  <c r="U24" i="3"/>
  <c r="P24" i="3"/>
  <c r="Q24" i="3" s="1"/>
  <c r="P22" i="3"/>
  <c r="Q22" i="3" s="1"/>
  <c r="P148" i="5"/>
  <c r="Q148" i="5" s="1"/>
  <c r="P57" i="5"/>
  <c r="Q57" i="5" s="1"/>
  <c r="P80" i="5"/>
  <c r="Q80" i="5" s="1"/>
  <c r="P196" i="5"/>
  <c r="Q196" i="5" s="1"/>
  <c r="P164" i="5"/>
  <c r="Q164" i="5" s="1"/>
  <c r="P84" i="5"/>
  <c r="Q84" i="5" s="1"/>
  <c r="P61" i="5"/>
  <c r="Q61" i="5" s="1"/>
  <c r="P59" i="5"/>
  <c r="Q59" i="5" s="1"/>
  <c r="P124" i="5"/>
  <c r="Q124" i="5" s="1"/>
  <c r="P152" i="5"/>
  <c r="Q152" i="5" s="1"/>
  <c r="P87" i="5"/>
  <c r="Q87" i="5" s="1"/>
  <c r="P180" i="5"/>
  <c r="Q180" i="5" s="1"/>
  <c r="P81" i="5"/>
  <c r="Q81" i="5" s="1"/>
  <c r="P88" i="5"/>
  <c r="Q88" i="5" s="1"/>
  <c r="P44" i="5"/>
  <c r="Q44" i="5" s="1"/>
  <c r="P42" i="5"/>
  <c r="Q42" i="5" s="1"/>
  <c r="P109" i="5"/>
  <c r="Q109" i="5" s="1"/>
  <c r="P170" i="5"/>
  <c r="Q170" i="5" s="1"/>
  <c r="P167" i="5"/>
  <c r="Q167" i="5" s="1"/>
  <c r="P156" i="5"/>
  <c r="Q156" i="5" s="1"/>
  <c r="P112" i="5"/>
  <c r="Q112" i="5" s="1"/>
  <c r="P128" i="5"/>
  <c r="Q128" i="5" s="1"/>
  <c r="P103" i="5"/>
  <c r="Q103" i="5" s="1"/>
  <c r="P138" i="5"/>
  <c r="Q138" i="5" s="1"/>
  <c r="P177" i="5"/>
  <c r="Q177" i="5" s="1"/>
  <c r="P74" i="5"/>
  <c r="Q74" i="5" s="1"/>
  <c r="P56" i="5"/>
  <c r="Q56" i="5" s="1"/>
  <c r="P135" i="5"/>
  <c r="Q135" i="5" s="1"/>
  <c r="P47" i="5"/>
  <c r="Q47" i="5" s="1"/>
  <c r="P173" i="5"/>
  <c r="Q173" i="5" s="1"/>
  <c r="P125" i="5"/>
  <c r="Q125" i="5" s="1"/>
  <c r="P105" i="5"/>
  <c r="Q105" i="5" s="1"/>
  <c r="P134" i="5"/>
  <c r="Q134" i="5" s="1"/>
  <c r="P159" i="5"/>
  <c r="Q159" i="5" s="1"/>
  <c r="P165" i="5"/>
  <c r="Q165" i="5" s="1"/>
  <c r="P64" i="5"/>
  <c r="Q64" i="5" s="1"/>
  <c r="P129" i="5"/>
  <c r="Q129" i="5" s="1"/>
  <c r="P71" i="5"/>
  <c r="Q71" i="5" s="1"/>
  <c r="P123" i="5"/>
  <c r="Q123" i="5" s="1"/>
  <c r="P69" i="5"/>
  <c r="Q69" i="5" s="1"/>
  <c r="P55" i="5"/>
  <c r="Q55" i="5" s="1"/>
  <c r="P155" i="5"/>
  <c r="Q155" i="5" s="1"/>
  <c r="P144" i="5"/>
  <c r="Q144" i="5" s="1"/>
  <c r="P65" i="5"/>
  <c r="Q65" i="5" s="1"/>
  <c r="P127" i="5"/>
  <c r="Q127" i="5" s="1"/>
  <c r="P93" i="5"/>
  <c r="Q93" i="5" s="1"/>
  <c r="P137" i="5"/>
  <c r="Q137" i="5" s="1"/>
  <c r="P72" i="5"/>
  <c r="Q72" i="5" s="1"/>
  <c r="P86" i="5"/>
  <c r="Q86" i="5" s="1"/>
  <c r="P130" i="5"/>
  <c r="Q130" i="5" s="1"/>
  <c r="P34" i="5"/>
  <c r="Q34" i="5" s="1"/>
  <c r="P75" i="5"/>
  <c r="Q75" i="5" s="1"/>
  <c r="P151" i="5"/>
  <c r="Q151" i="5" s="1"/>
  <c r="P119" i="5"/>
  <c r="Q119" i="5" s="1"/>
  <c r="P30" i="5"/>
  <c r="Q30" i="5" s="1"/>
  <c r="P131" i="5"/>
  <c r="Q131" i="5" s="1"/>
  <c r="P154" i="5"/>
  <c r="Q154" i="5" s="1"/>
  <c r="P60" i="5"/>
  <c r="Q60" i="5" s="1"/>
  <c r="P100" i="5"/>
  <c r="Q100" i="5" s="1"/>
  <c r="P76" i="5"/>
  <c r="Q76" i="5" s="1"/>
  <c r="P199" i="5"/>
  <c r="Q199" i="5" s="1"/>
  <c r="P38" i="5"/>
  <c r="Q38" i="5" s="1"/>
  <c r="P29" i="5"/>
  <c r="Q29" i="5" s="1"/>
  <c r="P91" i="5"/>
  <c r="Q91" i="5" s="1"/>
  <c r="P174" i="5"/>
  <c r="Q174" i="5" s="1"/>
  <c r="P195" i="5"/>
  <c r="Q195" i="5" s="1"/>
  <c r="P43" i="5"/>
  <c r="Q43" i="5" s="1"/>
  <c r="P96" i="5"/>
  <c r="Q96" i="5" s="1"/>
  <c r="P145" i="5"/>
  <c r="Q145" i="5" s="1"/>
  <c r="P120" i="5"/>
  <c r="Q120" i="5" s="1"/>
  <c r="P193" i="5"/>
  <c r="Q193" i="5" s="1"/>
  <c r="P181" i="5"/>
  <c r="Q181" i="5" s="1"/>
  <c r="P140" i="5"/>
  <c r="Q140" i="5" s="1"/>
  <c r="P115" i="5"/>
  <c r="Q115" i="5" s="1"/>
  <c r="P172" i="5"/>
  <c r="Q172" i="5" s="1"/>
  <c r="P143" i="5"/>
  <c r="Q143" i="5" s="1"/>
  <c r="P190" i="5"/>
  <c r="Q190" i="5" s="1"/>
  <c r="P49" i="5"/>
  <c r="Q49" i="5" s="1"/>
  <c r="U22" i="3"/>
  <c r="R151" i="5"/>
  <c r="S151" i="5" s="1"/>
  <c r="R198" i="5"/>
  <c r="S198" i="5" s="1"/>
  <c r="R25" i="5"/>
  <c r="S25" i="5" s="1"/>
  <c r="E9" i="8" s="1"/>
  <c r="R123" i="5"/>
  <c r="S123" i="5" s="1"/>
  <c r="E107" i="8" s="1"/>
  <c r="R159" i="5"/>
  <c r="S159" i="5" s="1"/>
  <c r="R200" i="5"/>
  <c r="S200" i="5" s="1"/>
  <c r="R54" i="5"/>
  <c r="S54" i="5" s="1"/>
  <c r="E38" i="8" s="1"/>
  <c r="R101" i="5"/>
  <c r="S101" i="5" s="1"/>
  <c r="E85" i="8" s="1"/>
  <c r="R118" i="5"/>
  <c r="S118" i="5" s="1"/>
  <c r="E102" i="8" s="1"/>
  <c r="R147" i="5"/>
  <c r="S147" i="5" s="1"/>
  <c r="R155" i="5"/>
  <c r="S155" i="5" s="1"/>
  <c r="R121" i="5"/>
  <c r="S121" i="5" s="1"/>
  <c r="E105" i="8" s="1"/>
  <c r="R172" i="5"/>
  <c r="S172" i="5" s="1"/>
  <c r="R62" i="5"/>
  <c r="S62" i="5" s="1"/>
  <c r="E46" i="8" s="1"/>
  <c r="R58" i="5"/>
  <c r="S58" i="5" s="1"/>
  <c r="E42" i="8" s="1"/>
  <c r="R91" i="5"/>
  <c r="S91" i="5" s="1"/>
  <c r="E75" i="8" s="1"/>
  <c r="R195" i="5"/>
  <c r="S195" i="5" s="1"/>
  <c r="R51" i="5"/>
  <c r="S51" i="5" s="1"/>
  <c r="E35" i="8" s="1"/>
  <c r="R169" i="5"/>
  <c r="S169" i="5" s="1"/>
  <c r="R53" i="5"/>
  <c r="S53" i="5" s="1"/>
  <c r="E37" i="8" s="1"/>
  <c r="R184" i="5"/>
  <c r="S184" i="5" s="1"/>
  <c r="R40" i="5"/>
  <c r="S40" i="5" s="1"/>
  <c r="E24" i="8" s="1"/>
  <c r="R192" i="5"/>
  <c r="S192" i="5" s="1"/>
  <c r="R39" i="5"/>
  <c r="S39" i="5" s="1"/>
  <c r="E23" i="8" s="1"/>
  <c r="R133" i="5"/>
  <c r="S133" i="5" s="1"/>
  <c r="E117" i="8" s="1"/>
  <c r="R79" i="5"/>
  <c r="S79" i="5" s="1"/>
  <c r="E63" i="8" s="1"/>
  <c r="R197" i="5"/>
  <c r="S197" i="5" s="1"/>
  <c r="R185" i="5"/>
  <c r="S185" i="5" s="1"/>
  <c r="R52" i="5"/>
  <c r="S52" i="5" s="1"/>
  <c r="E36" i="8" s="1"/>
  <c r="R49" i="5"/>
  <c r="S49" i="5" s="1"/>
  <c r="E33" i="8" s="1"/>
  <c r="R181" i="5"/>
  <c r="S181" i="5" s="1"/>
  <c r="R22" i="5"/>
  <c r="S22" i="5" s="1"/>
  <c r="E6" i="8" s="1"/>
  <c r="R73" i="5"/>
  <c r="S73" i="5" s="1"/>
  <c r="E57" i="8" s="1"/>
  <c r="R141" i="5"/>
  <c r="S141" i="5" s="1"/>
  <c r="E125" i="8" s="1"/>
  <c r="R189" i="5"/>
  <c r="S189" i="5" s="1"/>
  <c r="R175" i="5"/>
  <c r="S175" i="5" s="1"/>
  <c r="R37" i="5"/>
  <c r="S37" i="5" s="1"/>
  <c r="E21" i="8" s="1"/>
  <c r="R46" i="5"/>
  <c r="S46" i="5" s="1"/>
  <c r="E30" i="8" s="1"/>
  <c r="R31" i="5"/>
  <c r="S31" i="5" s="1"/>
  <c r="E15" i="8" s="1"/>
  <c r="R136" i="5"/>
  <c r="S136" i="5" s="1"/>
  <c r="E120" i="8" s="1"/>
  <c r="R67" i="5"/>
  <c r="S67" i="5" s="1"/>
  <c r="E51" i="8" s="1"/>
  <c r="R74" i="5"/>
  <c r="S74" i="5" s="1"/>
  <c r="E58" i="8" s="1"/>
  <c r="R89" i="5"/>
  <c r="S89" i="5" s="1"/>
  <c r="E73" i="8" s="1"/>
  <c r="R126" i="5"/>
  <c r="S126" i="5" s="1"/>
  <c r="E110" i="8" s="1"/>
  <c r="R154" i="5"/>
  <c r="S154" i="5" s="1"/>
  <c r="R29" i="5"/>
  <c r="S29" i="5" s="1"/>
  <c r="E13" i="8" s="1"/>
  <c r="R174" i="5"/>
  <c r="S174" i="5" s="1"/>
  <c r="R139" i="5"/>
  <c r="S139" i="5" s="1"/>
  <c r="E123" i="8" s="1"/>
  <c r="R178" i="5"/>
  <c r="S178" i="5" s="1"/>
  <c r="R129" i="5"/>
  <c r="S129" i="5" s="1"/>
  <c r="E113" i="8" s="1"/>
  <c r="R76" i="5"/>
  <c r="S76" i="5" s="1"/>
  <c r="E60" i="8" s="1"/>
  <c r="R61" i="5"/>
  <c r="S61" i="5" s="1"/>
  <c r="E45" i="8" s="1"/>
  <c r="R116" i="5"/>
  <c r="S116" i="5" s="1"/>
  <c r="E100" i="8" s="1"/>
  <c r="R59" i="5"/>
  <c r="S59" i="5" s="1"/>
  <c r="E43" i="8" s="1"/>
  <c r="R78" i="5"/>
  <c r="S78" i="5" s="1"/>
  <c r="E62" i="8" s="1"/>
  <c r="R182" i="5"/>
  <c r="S182" i="5" s="1"/>
  <c r="R152" i="5"/>
  <c r="S152" i="5" s="1"/>
  <c r="R162" i="5"/>
  <c r="S162" i="5" s="1"/>
  <c r="R167" i="5"/>
  <c r="S167" i="5" s="1"/>
  <c r="R177" i="5"/>
  <c r="S177" i="5" s="1"/>
  <c r="R158" i="5"/>
  <c r="S158" i="5" s="1"/>
  <c r="R93" i="5"/>
  <c r="S93" i="5" s="1"/>
  <c r="E77" i="8" s="1"/>
  <c r="R160" i="5"/>
  <c r="S160" i="5" s="1"/>
  <c r="R86" i="5"/>
  <c r="S86" i="5" s="1"/>
  <c r="E70" i="8" s="1"/>
  <c r="R145" i="5"/>
  <c r="S145" i="5" s="1"/>
  <c r="E129" i="8" s="1"/>
  <c r="R143" i="5"/>
  <c r="S143" i="5" s="1"/>
  <c r="E127" i="8" s="1"/>
  <c r="R115" i="5"/>
  <c r="S115" i="5" s="1"/>
  <c r="E99" i="8" s="1"/>
  <c r="R84" i="5"/>
  <c r="S84" i="5" s="1"/>
  <c r="E68" i="8" s="1"/>
  <c r="R35" i="5"/>
  <c r="S35" i="5" s="1"/>
  <c r="E19" i="8" s="1"/>
  <c r="R134" i="5"/>
  <c r="S134" i="5" s="1"/>
  <c r="E118" i="8" s="1"/>
  <c r="R64" i="5"/>
  <c r="S64" i="5" s="1"/>
  <c r="E48" i="8" s="1"/>
  <c r="R97" i="5"/>
  <c r="S97" i="5" s="1"/>
  <c r="E81" i="8" s="1"/>
  <c r="R44" i="5"/>
  <c r="S44" i="5" s="1"/>
  <c r="E28" i="8" s="1"/>
  <c r="R42" i="5"/>
  <c r="S42" i="5" s="1"/>
  <c r="E26" i="8" s="1"/>
  <c r="R95" i="5"/>
  <c r="S95" i="5" s="1"/>
  <c r="E79" i="8" s="1"/>
  <c r="R122" i="5"/>
  <c r="S122" i="5" s="1"/>
  <c r="E106" i="8" s="1"/>
  <c r="R127" i="5"/>
  <c r="S127" i="5" s="1"/>
  <c r="E111" i="8" s="1"/>
  <c r="R85" i="5"/>
  <c r="S85" i="5" s="1"/>
  <c r="E69" i="8" s="1"/>
  <c r="R100" i="5"/>
  <c r="S100" i="5" s="1"/>
  <c r="E84" i="8" s="1"/>
  <c r="R45" i="5"/>
  <c r="S45" i="5" s="1"/>
  <c r="E29" i="8" s="1"/>
  <c r="R125" i="5"/>
  <c r="S125" i="5" s="1"/>
  <c r="E109" i="8" s="1"/>
  <c r="R142" i="5"/>
  <c r="S142" i="5" s="1"/>
  <c r="E126" i="8" s="1"/>
  <c r="R47" i="5"/>
  <c r="S47" i="5" s="1"/>
  <c r="E31" i="8" s="1"/>
  <c r="R106" i="5"/>
  <c r="S106" i="5" s="1"/>
  <c r="E90" i="8" s="1"/>
  <c r="R173" i="5"/>
  <c r="S173" i="5" s="1"/>
  <c r="R33" i="5"/>
  <c r="S33" i="5" s="1"/>
  <c r="E17" i="8" s="1"/>
  <c r="R119" i="5"/>
  <c r="S119" i="5" s="1"/>
  <c r="E103" i="8" s="1"/>
  <c r="R107" i="5"/>
  <c r="S107" i="5" s="1"/>
  <c r="E91" i="8" s="1"/>
  <c r="R191" i="5"/>
  <c r="S191" i="5" s="1"/>
  <c r="R104" i="5"/>
  <c r="S104" i="5" s="1"/>
  <c r="E88" i="8" s="1"/>
  <c r="R110" i="5"/>
  <c r="S110" i="5" s="1"/>
  <c r="E94" i="8" s="1"/>
  <c r="R92" i="5"/>
  <c r="S92" i="5" s="1"/>
  <c r="E76" i="8" s="1"/>
  <c r="R171" i="5"/>
  <c r="S171" i="5" s="1"/>
  <c r="R71" i="5"/>
  <c r="S71" i="5" s="1"/>
  <c r="E55" i="8" s="1"/>
  <c r="R168" i="5"/>
  <c r="S168" i="5" s="1"/>
  <c r="R72" i="5"/>
  <c r="S72" i="5" s="1"/>
  <c r="E56" i="8" s="1"/>
  <c r="R199" i="5"/>
  <c r="S199" i="5" s="1"/>
  <c r="R88" i="5"/>
  <c r="S88" i="5" s="1"/>
  <c r="E72" i="8" s="1"/>
  <c r="R55" i="5"/>
  <c r="S55" i="5" s="1"/>
  <c r="E39" i="8" s="1"/>
  <c r="R135" i="5"/>
  <c r="S135" i="5" s="1"/>
  <c r="E119" i="8" s="1"/>
  <c r="R161" i="5"/>
  <c r="S161" i="5" s="1"/>
  <c r="R109" i="5"/>
  <c r="S109" i="5" s="1"/>
  <c r="E93" i="8" s="1"/>
  <c r="R81" i="5"/>
  <c r="S81" i="5" s="1"/>
  <c r="E65" i="8" s="1"/>
  <c r="R75" i="5"/>
  <c r="S75" i="5" s="1"/>
  <c r="E59" i="8" s="1"/>
  <c r="R144" i="5"/>
  <c r="S144" i="5" s="1"/>
  <c r="E128" i="8" s="1"/>
  <c r="R50" i="5"/>
  <c r="S50" i="5" s="1"/>
  <c r="E34" i="8" s="1"/>
  <c r="R103" i="5"/>
  <c r="S103" i="5" s="1"/>
  <c r="E87" i="8" s="1"/>
  <c r="R190" i="5"/>
  <c r="S190" i="5" s="1"/>
  <c r="R27" i="5"/>
  <c r="S27" i="5" s="1"/>
  <c r="E11" i="8" s="1"/>
  <c r="R170" i="5"/>
  <c r="S170" i="5" s="1"/>
  <c r="R99" i="5"/>
  <c r="S99" i="5" s="1"/>
  <c r="E83" i="8" s="1"/>
  <c r="R146" i="5"/>
  <c r="S146" i="5" s="1"/>
  <c r="R111" i="5"/>
  <c r="S111" i="5" s="1"/>
  <c r="E95" i="8" s="1"/>
  <c r="R165" i="5"/>
  <c r="S165" i="5" s="1"/>
  <c r="R114" i="5"/>
  <c r="S114" i="5" s="1"/>
  <c r="E98" i="8" s="1"/>
  <c r="R117" i="5"/>
  <c r="S117" i="5" s="1"/>
  <c r="E101" i="8" s="1"/>
  <c r="R187" i="5"/>
  <c r="S187" i="5" s="1"/>
  <c r="R57" i="5"/>
  <c r="S57" i="5" s="1"/>
  <c r="E41" i="8" s="1"/>
  <c r="R66" i="5"/>
  <c r="S66" i="5" s="1"/>
  <c r="E50" i="8" s="1"/>
  <c r="R108" i="5"/>
  <c r="S108" i="5" s="1"/>
  <c r="E92" i="8" s="1"/>
  <c r="R26" i="5"/>
  <c r="S26" i="5" s="1"/>
  <c r="E10" i="8" s="1"/>
  <c r="R90" i="5"/>
  <c r="S90" i="5" s="1"/>
  <c r="E74" i="8" s="1"/>
  <c r="R153" i="5"/>
  <c r="S153" i="5" s="1"/>
  <c r="R105" i="5"/>
  <c r="S105" i="5" s="1"/>
  <c r="E89" i="8" s="1"/>
  <c r="R201" i="5"/>
  <c r="S201" i="5" s="1"/>
  <c r="R164" i="5"/>
  <c r="S164" i="5" s="1"/>
  <c r="R179" i="5"/>
  <c r="S179" i="5" s="1"/>
  <c r="R163" i="5"/>
  <c r="S163" i="5" s="1"/>
  <c r="R124" i="5"/>
  <c r="S124" i="5" s="1"/>
  <c r="E108" i="8" s="1"/>
  <c r="R203" i="5"/>
  <c r="S203" i="5" s="1"/>
  <c r="R148" i="5"/>
  <c r="S148" i="5" s="1"/>
  <c r="R156" i="5"/>
  <c r="S156" i="5" s="1"/>
  <c r="R80" i="5"/>
  <c r="S80" i="5" s="1"/>
  <c r="E64" i="8" s="1"/>
  <c r="R68" i="5"/>
  <c r="S68" i="5" s="1"/>
  <c r="E52" i="8" s="1"/>
  <c r="R60" i="5"/>
  <c r="S60" i="5" s="1"/>
  <c r="E44" i="8" s="1"/>
  <c r="R196" i="5"/>
  <c r="S196" i="5" s="1"/>
  <c r="R28" i="5"/>
  <c r="S28" i="5" s="1"/>
  <c r="E12" i="8" s="1"/>
  <c r="R150" i="5"/>
  <c r="S150" i="5" s="1"/>
  <c r="R82" i="5"/>
  <c r="S82" i="5" s="1"/>
  <c r="E66" i="8" s="1"/>
  <c r="R157" i="5"/>
  <c r="S157" i="5" s="1"/>
  <c r="R202" i="5"/>
  <c r="S202" i="5" s="1"/>
  <c r="R120" i="5"/>
  <c r="S120" i="5" s="1"/>
  <c r="E104" i="8" s="1"/>
  <c r="R194" i="5"/>
  <c r="S194" i="5" s="1"/>
  <c r="R102" i="5"/>
  <c r="S102" i="5" s="1"/>
  <c r="E86" i="8" s="1"/>
  <c r="R56" i="5"/>
  <c r="S56" i="5" s="1"/>
  <c r="E40" i="8" s="1"/>
  <c r="R128" i="5"/>
  <c r="S128" i="5" s="1"/>
  <c r="E112" i="8" s="1"/>
  <c r="R41" i="5"/>
  <c r="S41" i="5" s="1"/>
  <c r="E25" i="8" s="1"/>
  <c r="R43" i="5"/>
  <c r="S43" i="5" s="1"/>
  <c r="E27" i="8" s="1"/>
  <c r="R186" i="5"/>
  <c r="S186" i="5" s="1"/>
  <c r="R48" i="5"/>
  <c r="S48" i="5" s="1"/>
  <c r="E32" i="8" s="1"/>
  <c r="R149" i="5"/>
  <c r="S149" i="5" s="1"/>
  <c r="R69" i="5"/>
  <c r="S69" i="5" s="1"/>
  <c r="E53" i="8" s="1"/>
  <c r="R65" i="5"/>
  <c r="S65" i="5" s="1"/>
  <c r="E49" i="8" s="1"/>
  <c r="R180" i="5"/>
  <c r="S180" i="5" s="1"/>
  <c r="R36" i="5"/>
  <c r="S36" i="5" s="1"/>
  <c r="E20" i="8" s="1"/>
  <c r="R131" i="5"/>
  <c r="S131" i="5" s="1"/>
  <c r="E115" i="8" s="1"/>
  <c r="R70" i="5"/>
  <c r="S70" i="5" s="1"/>
  <c r="E54" i="8" s="1"/>
  <c r="R87" i="5"/>
  <c r="S87" i="5" s="1"/>
  <c r="E71" i="8" s="1"/>
  <c r="R30" i="5"/>
  <c r="S30" i="5" s="1"/>
  <c r="E14" i="8" s="1"/>
  <c r="R38" i="5"/>
  <c r="S38" i="5" s="1"/>
  <c r="E22" i="8" s="1"/>
  <c r="R137" i="5"/>
  <c r="S137" i="5" s="1"/>
  <c r="E121" i="8" s="1"/>
  <c r="R83" i="5"/>
  <c r="S83" i="5" s="1"/>
  <c r="E67" i="8" s="1"/>
  <c r="R98" i="5"/>
  <c r="S98" i="5" s="1"/>
  <c r="E82" i="8" s="1"/>
  <c r="R166" i="5"/>
  <c r="S166" i="5" s="1"/>
  <c r="R188" i="5"/>
  <c r="S188" i="5" s="1"/>
  <c r="R132" i="5"/>
  <c r="S132" i="5" s="1"/>
  <c r="E116" i="8" s="1"/>
  <c r="R63" i="5"/>
  <c r="S63" i="5" s="1"/>
  <c r="E47" i="8" s="1"/>
  <c r="R140" i="5"/>
  <c r="S140" i="5" s="1"/>
  <c r="E124" i="8" s="1"/>
  <c r="R193" i="5"/>
  <c r="S193" i="5" s="1"/>
  <c r="R34" i="5"/>
  <c r="S34" i="5" s="1"/>
  <c r="E18" i="8" s="1"/>
  <c r="R183" i="5"/>
  <c r="S183" i="5" s="1"/>
  <c r="R96" i="5"/>
  <c r="S96" i="5" s="1"/>
  <c r="E80" i="8" s="1"/>
  <c r="R130" i="5"/>
  <c r="S130" i="5" s="1"/>
  <c r="E114" i="8" s="1"/>
  <c r="R176" i="5"/>
  <c r="S176" i="5" s="1"/>
  <c r="R138" i="5"/>
  <c r="S138" i="5" s="1"/>
  <c r="E122" i="8" s="1"/>
  <c r="R113" i="5"/>
  <c r="S113" i="5" s="1"/>
  <c r="E97" i="8" s="1"/>
  <c r="R94" i="5"/>
  <c r="S94" i="5" s="1"/>
  <c r="E78" i="8" s="1"/>
  <c r="R112" i="5"/>
  <c r="S112" i="5" s="1"/>
  <c r="E96" i="8" s="1"/>
  <c r="R32" i="5"/>
  <c r="S32" i="5" s="1"/>
  <c r="E16" i="8" s="1"/>
  <c r="R77" i="5"/>
  <c r="S77" i="5" s="1"/>
  <c r="E61" i="8" s="1"/>
  <c r="K23" i="5"/>
  <c r="E24" i="5"/>
  <c r="J24" i="5" s="1"/>
  <c r="K23" i="3"/>
  <c r="E25" i="3"/>
  <c r="J25" i="3" s="1"/>
  <c r="K25" i="3" s="1"/>
  <c r="V24" i="3" l="1"/>
  <c r="U25" i="3"/>
  <c r="P25" i="3"/>
  <c r="Q25" i="3" s="1"/>
  <c r="U23" i="3"/>
  <c r="P23" i="3"/>
  <c r="Q23" i="3" s="1"/>
  <c r="P23" i="5"/>
  <c r="Q23" i="5" s="1"/>
  <c r="R23" i="5"/>
  <c r="S23" i="5" s="1"/>
  <c r="E7" i="8" s="1"/>
  <c r="K24" i="5"/>
  <c r="E26" i="3"/>
  <c r="J26" i="3" s="1"/>
  <c r="K26" i="3" s="1"/>
  <c r="D12" i="5"/>
  <c r="C9" i="4" s="1"/>
  <c r="D11" i="5"/>
  <c r="C11" i="4" s="1"/>
  <c r="F7" i="8" l="1"/>
  <c r="J7" i="8" s="1"/>
  <c r="V25" i="3"/>
  <c r="V22" i="3"/>
  <c r="D5" i="8" s="1"/>
  <c r="F5" i="8" s="1"/>
  <c r="J5" i="8" s="1"/>
  <c r="D7" i="8"/>
  <c r="V23" i="3"/>
  <c r="D6" i="8" s="1"/>
  <c r="F6" i="8" s="1"/>
  <c r="J6" i="8" s="1"/>
  <c r="U26" i="3"/>
  <c r="P26" i="3"/>
  <c r="Q26" i="3" s="1"/>
  <c r="P24" i="5"/>
  <c r="Q24" i="5" s="1"/>
  <c r="R24" i="5"/>
  <c r="S24" i="5" s="1"/>
  <c r="E8" i="8" s="1"/>
  <c r="E27" i="3"/>
  <c r="J27" i="3" s="1"/>
  <c r="K27" i="3" s="1"/>
  <c r="V26" i="3" l="1"/>
  <c r="D8" i="8"/>
  <c r="F8" i="8" s="1"/>
  <c r="J8" i="8" s="1"/>
  <c r="U27" i="3"/>
  <c r="V29" i="3" s="1"/>
  <c r="D12" i="8" s="1"/>
  <c r="F12" i="8" s="1"/>
  <c r="J12" i="8" s="1"/>
  <c r="P27" i="3"/>
  <c r="Q27" i="3" s="1"/>
  <c r="E28" i="3"/>
  <c r="J28" i="3" s="1"/>
  <c r="K28" i="3" s="1"/>
  <c r="V27" i="3" l="1"/>
  <c r="D9" i="8"/>
  <c r="F9" i="8" s="1"/>
  <c r="J9" i="8" s="1"/>
  <c r="V30" i="3"/>
  <c r="U28" i="3"/>
  <c r="P28" i="3"/>
  <c r="Q28" i="3" s="1"/>
  <c r="E29" i="3"/>
  <c r="J29" i="3" s="1"/>
  <c r="K29" i="3" s="1"/>
  <c r="V31" i="3" l="1"/>
  <c r="D13" i="8"/>
  <c r="F13" i="8" s="1"/>
  <c r="J13" i="8" s="1"/>
  <c r="V28" i="3"/>
  <c r="D11" i="8" s="1"/>
  <c r="F11" i="8" s="1"/>
  <c r="J11" i="8" s="1"/>
  <c r="D10" i="8"/>
  <c r="F10" i="8" s="1"/>
  <c r="J10" i="8" s="1"/>
  <c r="U29" i="3"/>
  <c r="P29" i="3"/>
  <c r="Q29" i="3" s="1"/>
  <c r="E30" i="3"/>
  <c r="J30" i="3" s="1"/>
  <c r="K30" i="3" s="1"/>
  <c r="V32" i="3" l="1"/>
  <c r="D14" i="8"/>
  <c r="F14" i="8" s="1"/>
  <c r="J14" i="8" s="1"/>
  <c r="U30" i="3"/>
  <c r="P30" i="3"/>
  <c r="Q30" i="3" s="1"/>
  <c r="E31" i="3"/>
  <c r="J31" i="3" s="1"/>
  <c r="K31" i="3" s="1"/>
  <c r="V33" i="3" l="1"/>
  <c r="D16" i="8" s="1"/>
  <c r="F16" i="8" s="1"/>
  <c r="J16" i="8" s="1"/>
  <c r="D15" i="8"/>
  <c r="F15" i="8" s="1"/>
  <c r="J15" i="8" s="1"/>
  <c r="U31" i="3"/>
  <c r="P31" i="3"/>
  <c r="Q31" i="3" s="1"/>
  <c r="E32" i="3"/>
  <c r="J32" i="3" s="1"/>
  <c r="K32" i="3" s="1"/>
  <c r="U32" i="3" l="1"/>
  <c r="V34" i="3" s="1"/>
  <c r="P32" i="3"/>
  <c r="Q32" i="3" s="1"/>
  <c r="E33" i="3"/>
  <c r="J33" i="3" s="1"/>
  <c r="K33" i="3" s="1"/>
  <c r="V35" i="3" l="1"/>
  <c r="D17" i="8"/>
  <c r="F17" i="8" s="1"/>
  <c r="J17" i="8" s="1"/>
  <c r="U33" i="3"/>
  <c r="P33" i="3"/>
  <c r="Q33" i="3" s="1"/>
  <c r="E34" i="3"/>
  <c r="J34" i="3" s="1"/>
  <c r="K34" i="3" s="1"/>
  <c r="V36" i="3" l="1"/>
  <c r="D18" i="8"/>
  <c r="F18" i="8" s="1"/>
  <c r="J18" i="8" s="1"/>
  <c r="U34" i="3"/>
  <c r="P34" i="3"/>
  <c r="Q34" i="3" s="1"/>
  <c r="E35" i="3"/>
  <c r="J35" i="3" s="1"/>
  <c r="K35" i="3" s="1"/>
  <c r="V37" i="3" l="1"/>
  <c r="D19" i="8"/>
  <c r="F19" i="8" s="1"/>
  <c r="J19" i="8" s="1"/>
  <c r="U35" i="3"/>
  <c r="P35" i="3"/>
  <c r="Q35" i="3" s="1"/>
  <c r="E36" i="3"/>
  <c r="J36" i="3" s="1"/>
  <c r="K36" i="3" s="1"/>
  <c r="V38" i="3" l="1"/>
  <c r="D21" i="8" s="1"/>
  <c r="F21" i="8" s="1"/>
  <c r="J21" i="8" s="1"/>
  <c r="D20" i="8"/>
  <c r="F20" i="8" s="1"/>
  <c r="J20" i="8" s="1"/>
  <c r="U36" i="3"/>
  <c r="P36" i="3"/>
  <c r="Q36" i="3" s="1"/>
  <c r="E37" i="3"/>
  <c r="J37" i="3" s="1"/>
  <c r="K37" i="3" s="1"/>
  <c r="U37" i="3" l="1"/>
  <c r="V39" i="3" s="1"/>
  <c r="P37" i="3"/>
  <c r="Q37" i="3" s="1"/>
  <c r="E38" i="3"/>
  <c r="J38" i="3" s="1"/>
  <c r="K38" i="3" s="1"/>
  <c r="V40" i="3" l="1"/>
  <c r="D22" i="8"/>
  <c r="F22" i="8" s="1"/>
  <c r="J22" i="8" s="1"/>
  <c r="U38" i="3"/>
  <c r="P38" i="3"/>
  <c r="Q38" i="3" s="1"/>
  <c r="E39" i="3"/>
  <c r="J39" i="3" s="1"/>
  <c r="K39" i="3" s="1"/>
  <c r="V41" i="3" l="1"/>
  <c r="D23" i="8"/>
  <c r="F23" i="8" s="1"/>
  <c r="J23" i="8" s="1"/>
  <c r="U39" i="3"/>
  <c r="P39" i="3"/>
  <c r="Q39" i="3" s="1"/>
  <c r="E40" i="3"/>
  <c r="J40" i="3" s="1"/>
  <c r="K40" i="3" s="1"/>
  <c r="V42" i="3" l="1"/>
  <c r="D24" i="8"/>
  <c r="F24" i="8" s="1"/>
  <c r="J24" i="8" s="1"/>
  <c r="U40" i="3"/>
  <c r="P40" i="3"/>
  <c r="Q40" i="3" s="1"/>
  <c r="E41" i="3"/>
  <c r="J41" i="3" s="1"/>
  <c r="K41" i="3" s="1"/>
  <c r="V43" i="3" l="1"/>
  <c r="D26" i="8" s="1"/>
  <c r="F26" i="8" s="1"/>
  <c r="J26" i="8" s="1"/>
  <c r="D25" i="8"/>
  <c r="F25" i="8" s="1"/>
  <c r="J25" i="8" s="1"/>
  <c r="U41" i="3"/>
  <c r="P41" i="3"/>
  <c r="Q41" i="3" s="1"/>
  <c r="E42" i="3"/>
  <c r="J42" i="3" l="1"/>
  <c r="E43" i="3"/>
  <c r="J43" i="3" s="1"/>
  <c r="K43" i="3" s="1"/>
  <c r="U43" i="3" l="1"/>
  <c r="P43" i="3"/>
  <c r="Q43" i="3" s="1"/>
  <c r="K42" i="3"/>
  <c r="E44" i="3"/>
  <c r="J44" i="3" s="1"/>
  <c r="K44" i="3" s="1"/>
  <c r="U44" i="3" l="1"/>
  <c r="P44" i="3"/>
  <c r="Q44" i="3" s="1"/>
  <c r="U42" i="3"/>
  <c r="V44" i="3" s="1"/>
  <c r="P42" i="3"/>
  <c r="Q42" i="3" s="1"/>
  <c r="E45" i="3"/>
  <c r="J45" i="3" s="1"/>
  <c r="K45" i="3" s="1"/>
  <c r="V45" i="3" l="1"/>
  <c r="D27" i="8"/>
  <c r="F27" i="8" s="1"/>
  <c r="J27" i="8" s="1"/>
  <c r="U45" i="3"/>
  <c r="P45" i="3"/>
  <c r="Q45" i="3" s="1"/>
  <c r="E46" i="3"/>
  <c r="J46" i="3" s="1"/>
  <c r="K46" i="3" s="1"/>
  <c r="V46" i="3" l="1"/>
  <c r="D28" i="8"/>
  <c r="F28" i="8" s="1"/>
  <c r="J28" i="8" s="1"/>
  <c r="U46" i="3"/>
  <c r="P46" i="3"/>
  <c r="Q46" i="3" s="1"/>
  <c r="E47" i="3"/>
  <c r="J47" i="3" s="1"/>
  <c r="K47" i="3" s="1"/>
  <c r="V47" i="3" l="1"/>
  <c r="D29" i="8"/>
  <c r="F29" i="8" s="1"/>
  <c r="J29" i="8" s="1"/>
  <c r="U47" i="3"/>
  <c r="V49" i="3" s="1"/>
  <c r="P47" i="3"/>
  <c r="Q47" i="3" s="1"/>
  <c r="E48" i="3"/>
  <c r="J48" i="3" s="1"/>
  <c r="K48" i="3" s="1"/>
  <c r="V50" i="3" l="1"/>
  <c r="D32" i="8"/>
  <c r="F32" i="8" s="1"/>
  <c r="J32" i="8" s="1"/>
  <c r="V48" i="3"/>
  <c r="D31" i="8" s="1"/>
  <c r="F31" i="8" s="1"/>
  <c r="J31" i="8" s="1"/>
  <c r="D30" i="8"/>
  <c r="F30" i="8" s="1"/>
  <c r="J30" i="8" s="1"/>
  <c r="U48" i="3"/>
  <c r="P48" i="3"/>
  <c r="Q48" i="3" s="1"/>
  <c r="E49" i="3"/>
  <c r="J49" i="3" s="1"/>
  <c r="K49" i="3" s="1"/>
  <c r="V51" i="3" l="1"/>
  <c r="D33" i="8"/>
  <c r="F33" i="8" s="1"/>
  <c r="J33" i="8" s="1"/>
  <c r="U49" i="3"/>
  <c r="P49" i="3"/>
  <c r="Q49" i="3" s="1"/>
  <c r="E50" i="3"/>
  <c r="J50" i="3" s="1"/>
  <c r="K50" i="3" s="1"/>
  <c r="V52" i="3" l="1"/>
  <c r="D34" i="8"/>
  <c r="F34" i="8" s="1"/>
  <c r="J34" i="8" s="1"/>
  <c r="U50" i="3"/>
  <c r="P50" i="3"/>
  <c r="Q50" i="3" s="1"/>
  <c r="E51" i="3"/>
  <c r="J51" i="3" s="1"/>
  <c r="K51" i="3" s="1"/>
  <c r="V53" i="3" l="1"/>
  <c r="D36" i="8" s="1"/>
  <c r="F36" i="8" s="1"/>
  <c r="J36" i="8" s="1"/>
  <c r="D35" i="8"/>
  <c r="F35" i="8" s="1"/>
  <c r="J35" i="8" s="1"/>
  <c r="U51" i="3"/>
  <c r="P51" i="3"/>
  <c r="Q51" i="3" s="1"/>
  <c r="E52" i="3"/>
  <c r="J52" i="3" s="1"/>
  <c r="K52" i="3" s="1"/>
  <c r="U52" i="3" l="1"/>
  <c r="V54" i="3" s="1"/>
  <c r="P52" i="3"/>
  <c r="Q52" i="3" s="1"/>
  <c r="E53" i="3"/>
  <c r="J53" i="3" s="1"/>
  <c r="K53" i="3" s="1"/>
  <c r="V55" i="3" l="1"/>
  <c r="D37" i="8"/>
  <c r="F37" i="8" s="1"/>
  <c r="J37" i="8" s="1"/>
  <c r="U53" i="3"/>
  <c r="P53" i="3"/>
  <c r="Q53" i="3" s="1"/>
  <c r="E54" i="3"/>
  <c r="J54" i="3" s="1"/>
  <c r="K54" i="3" s="1"/>
  <c r="V56" i="3" l="1"/>
  <c r="D38" i="8"/>
  <c r="F38" i="8" s="1"/>
  <c r="J38" i="8" s="1"/>
  <c r="U54" i="3"/>
  <c r="P54" i="3"/>
  <c r="Q54" i="3" s="1"/>
  <c r="E55" i="3"/>
  <c r="J55" i="3" s="1"/>
  <c r="K55" i="3" s="1"/>
  <c r="V57" i="3" l="1"/>
  <c r="D39" i="8"/>
  <c r="F39" i="8" s="1"/>
  <c r="J39" i="8" s="1"/>
  <c r="U55" i="3"/>
  <c r="P55" i="3"/>
  <c r="Q55" i="3" s="1"/>
  <c r="E56" i="3"/>
  <c r="J56" i="3" s="1"/>
  <c r="K56" i="3" s="1"/>
  <c r="V58" i="3" l="1"/>
  <c r="D41" i="8" s="1"/>
  <c r="F41" i="8" s="1"/>
  <c r="J41" i="8" s="1"/>
  <c r="D40" i="8"/>
  <c r="F40" i="8" s="1"/>
  <c r="J40" i="8" s="1"/>
  <c r="U56" i="3"/>
  <c r="P56" i="3"/>
  <c r="Q56" i="3" s="1"/>
  <c r="E57" i="3"/>
  <c r="J57" i="3" s="1"/>
  <c r="K57" i="3" s="1"/>
  <c r="U57" i="3" l="1"/>
  <c r="V59" i="3" s="1"/>
  <c r="P57" i="3"/>
  <c r="Q57" i="3" s="1"/>
  <c r="E58" i="3"/>
  <c r="J58" i="3" s="1"/>
  <c r="K58" i="3" s="1"/>
  <c r="V60" i="3" l="1"/>
  <c r="D42" i="8"/>
  <c r="F42" i="8" s="1"/>
  <c r="J42" i="8" s="1"/>
  <c r="U58" i="3"/>
  <c r="P58" i="3"/>
  <c r="Q58" i="3" s="1"/>
  <c r="E59" i="3"/>
  <c r="J59" i="3" s="1"/>
  <c r="K59" i="3" s="1"/>
  <c r="V61" i="3" l="1"/>
  <c r="D43" i="8"/>
  <c r="F43" i="8" s="1"/>
  <c r="J43" i="8" s="1"/>
  <c r="U59" i="3"/>
  <c r="P59" i="3"/>
  <c r="Q59" i="3" s="1"/>
  <c r="E60" i="3"/>
  <c r="J60" i="3" s="1"/>
  <c r="K60" i="3" s="1"/>
  <c r="V62" i="3" l="1"/>
  <c r="D44" i="8"/>
  <c r="F44" i="8" s="1"/>
  <c r="J44" i="8" s="1"/>
  <c r="U60" i="3"/>
  <c r="P60" i="3"/>
  <c r="Q60" i="3" s="1"/>
  <c r="E61" i="3"/>
  <c r="J61" i="3" s="1"/>
  <c r="K61" i="3" s="1"/>
  <c r="V63" i="3" l="1"/>
  <c r="D46" i="8" s="1"/>
  <c r="F46" i="8" s="1"/>
  <c r="J46" i="8" s="1"/>
  <c r="D45" i="8"/>
  <c r="F45" i="8" s="1"/>
  <c r="J45" i="8" s="1"/>
  <c r="U61" i="3"/>
  <c r="P61" i="3"/>
  <c r="Q61" i="3" s="1"/>
  <c r="E62" i="3"/>
  <c r="J62" i="3" s="1"/>
  <c r="K62" i="3" s="1"/>
  <c r="U62" i="3" l="1"/>
  <c r="V64" i="3" s="1"/>
  <c r="P62" i="3"/>
  <c r="Q62" i="3" s="1"/>
  <c r="E63" i="3"/>
  <c r="J63" i="3" s="1"/>
  <c r="K63" i="3" s="1"/>
  <c r="V65" i="3" l="1"/>
  <c r="D47" i="8"/>
  <c r="F47" i="8" s="1"/>
  <c r="J47" i="8" s="1"/>
  <c r="U63" i="3"/>
  <c r="P63" i="3"/>
  <c r="Q63" i="3" s="1"/>
  <c r="E64" i="3"/>
  <c r="J64" i="3" s="1"/>
  <c r="K64" i="3" s="1"/>
  <c r="V66" i="3" l="1"/>
  <c r="D48" i="8"/>
  <c r="F48" i="8" s="1"/>
  <c r="J48" i="8" s="1"/>
  <c r="U64" i="3"/>
  <c r="P64" i="3"/>
  <c r="Q64" i="3" s="1"/>
  <c r="E65" i="3"/>
  <c r="J65" i="3" s="1"/>
  <c r="K65" i="3" s="1"/>
  <c r="V67" i="3" l="1"/>
  <c r="D49" i="8"/>
  <c r="F49" i="8" s="1"/>
  <c r="J49" i="8" s="1"/>
  <c r="U65" i="3"/>
  <c r="P65" i="3"/>
  <c r="Q65" i="3" s="1"/>
  <c r="E66" i="3"/>
  <c r="J66" i="3" s="1"/>
  <c r="K66" i="3" s="1"/>
  <c r="V68" i="3" l="1"/>
  <c r="D51" i="8" s="1"/>
  <c r="F51" i="8" s="1"/>
  <c r="J51" i="8" s="1"/>
  <c r="D50" i="8"/>
  <c r="F50" i="8" s="1"/>
  <c r="J50" i="8" s="1"/>
  <c r="U66" i="3"/>
  <c r="P66" i="3"/>
  <c r="Q66" i="3" s="1"/>
  <c r="E67" i="3"/>
  <c r="J67" i="3" s="1"/>
  <c r="K67" i="3" s="1"/>
  <c r="U67" i="3" l="1"/>
  <c r="V69" i="3" s="1"/>
  <c r="P67" i="3"/>
  <c r="Q67" i="3" s="1"/>
  <c r="E68" i="3"/>
  <c r="J68" i="3" s="1"/>
  <c r="K68" i="3" s="1"/>
  <c r="V70" i="3" l="1"/>
  <c r="D52" i="8"/>
  <c r="F52" i="8" s="1"/>
  <c r="J52" i="8" s="1"/>
  <c r="U68" i="3"/>
  <c r="P68" i="3"/>
  <c r="Q68" i="3" s="1"/>
  <c r="E69" i="3"/>
  <c r="J69" i="3" s="1"/>
  <c r="K69" i="3" s="1"/>
  <c r="V71" i="3" l="1"/>
  <c r="D53" i="8"/>
  <c r="F53" i="8" s="1"/>
  <c r="J53" i="8" s="1"/>
  <c r="U69" i="3"/>
  <c r="P69" i="3"/>
  <c r="Q69" i="3" s="1"/>
  <c r="E70" i="3"/>
  <c r="J70" i="3" s="1"/>
  <c r="K70" i="3" s="1"/>
  <c r="V72" i="3" l="1"/>
  <c r="D54" i="8"/>
  <c r="F54" i="8" s="1"/>
  <c r="J54" i="8" s="1"/>
  <c r="U70" i="3"/>
  <c r="P70" i="3"/>
  <c r="Q70" i="3" s="1"/>
  <c r="E71" i="3"/>
  <c r="J71" i="3" s="1"/>
  <c r="K71" i="3" s="1"/>
  <c r="V73" i="3" l="1"/>
  <c r="D56" i="8" s="1"/>
  <c r="F56" i="8" s="1"/>
  <c r="J56" i="8" s="1"/>
  <c r="D55" i="8"/>
  <c r="F55" i="8" s="1"/>
  <c r="J55" i="8" s="1"/>
  <c r="U71" i="3"/>
  <c r="P71" i="3"/>
  <c r="Q71" i="3" s="1"/>
  <c r="E72" i="3"/>
  <c r="J72" i="3" s="1"/>
  <c r="K72" i="3" s="1"/>
  <c r="U72" i="3" l="1"/>
  <c r="V74" i="3" s="1"/>
  <c r="P72" i="3"/>
  <c r="Q72" i="3" s="1"/>
  <c r="E73" i="3"/>
  <c r="J73" i="3" s="1"/>
  <c r="K73" i="3" s="1"/>
  <c r="V75" i="3" l="1"/>
  <c r="D57" i="8"/>
  <c r="F57" i="8" s="1"/>
  <c r="J57" i="8" s="1"/>
  <c r="U73" i="3"/>
  <c r="P73" i="3"/>
  <c r="Q73" i="3" s="1"/>
  <c r="E74" i="3"/>
  <c r="J74" i="3" s="1"/>
  <c r="K74" i="3" s="1"/>
  <c r="V76" i="3" l="1"/>
  <c r="D58" i="8"/>
  <c r="F58" i="8" s="1"/>
  <c r="J58" i="8" s="1"/>
  <c r="U74" i="3"/>
  <c r="P74" i="3"/>
  <c r="Q74" i="3" s="1"/>
  <c r="E75" i="3"/>
  <c r="J75" i="3" s="1"/>
  <c r="K75" i="3" s="1"/>
  <c r="V77" i="3" l="1"/>
  <c r="D59" i="8"/>
  <c r="F59" i="8" s="1"/>
  <c r="J59" i="8" s="1"/>
  <c r="U75" i="3"/>
  <c r="P75" i="3"/>
  <c r="Q75" i="3" s="1"/>
  <c r="E76" i="3"/>
  <c r="J76" i="3" s="1"/>
  <c r="K76" i="3" s="1"/>
  <c r="V78" i="3" l="1"/>
  <c r="D61" i="8" s="1"/>
  <c r="F61" i="8" s="1"/>
  <c r="J61" i="8" s="1"/>
  <c r="D60" i="8"/>
  <c r="F60" i="8" s="1"/>
  <c r="J60" i="8" s="1"/>
  <c r="U76" i="3"/>
  <c r="P76" i="3"/>
  <c r="Q76" i="3" s="1"/>
  <c r="E77" i="3"/>
  <c r="J77" i="3" s="1"/>
  <c r="K77" i="3" s="1"/>
  <c r="U77" i="3" l="1"/>
  <c r="V79" i="3" s="1"/>
  <c r="P77" i="3"/>
  <c r="Q77" i="3" s="1"/>
  <c r="E78" i="3"/>
  <c r="J78" i="3" s="1"/>
  <c r="K78" i="3" s="1"/>
  <c r="V80" i="3" l="1"/>
  <c r="D62" i="8"/>
  <c r="F62" i="8" s="1"/>
  <c r="J62" i="8" s="1"/>
  <c r="U78" i="3"/>
  <c r="P78" i="3"/>
  <c r="Q78" i="3" s="1"/>
  <c r="E79" i="3"/>
  <c r="J79" i="3" s="1"/>
  <c r="K79" i="3" s="1"/>
  <c r="V81" i="3" l="1"/>
  <c r="D63" i="8"/>
  <c r="F63" i="8" s="1"/>
  <c r="J63" i="8" s="1"/>
  <c r="U79" i="3"/>
  <c r="P79" i="3"/>
  <c r="Q79" i="3" s="1"/>
  <c r="E80" i="3"/>
  <c r="J80" i="3" s="1"/>
  <c r="K80" i="3" s="1"/>
  <c r="V82" i="3" l="1"/>
  <c r="D64" i="8"/>
  <c r="F64" i="8" s="1"/>
  <c r="J64" i="8" s="1"/>
  <c r="U80" i="3"/>
  <c r="P80" i="3"/>
  <c r="Q80" i="3" s="1"/>
  <c r="E81" i="3"/>
  <c r="J81" i="3" s="1"/>
  <c r="K81" i="3" s="1"/>
  <c r="V83" i="3" l="1"/>
  <c r="D66" i="8" s="1"/>
  <c r="F66" i="8" s="1"/>
  <c r="J66" i="8" s="1"/>
  <c r="D65" i="8"/>
  <c r="F65" i="8" s="1"/>
  <c r="J65" i="8" s="1"/>
  <c r="U81" i="3"/>
  <c r="P81" i="3"/>
  <c r="Q81" i="3" s="1"/>
  <c r="E82" i="3"/>
  <c r="J82" i="3" s="1"/>
  <c r="K82" i="3" s="1"/>
  <c r="U82" i="3" l="1"/>
  <c r="V84" i="3" s="1"/>
  <c r="P82" i="3"/>
  <c r="Q82" i="3" s="1"/>
  <c r="E83" i="3"/>
  <c r="J83" i="3" s="1"/>
  <c r="K83" i="3" s="1"/>
  <c r="V85" i="3" l="1"/>
  <c r="D67" i="8"/>
  <c r="F67" i="8" s="1"/>
  <c r="J67" i="8" s="1"/>
  <c r="U83" i="3"/>
  <c r="P83" i="3"/>
  <c r="Q83" i="3" s="1"/>
  <c r="E84" i="3"/>
  <c r="J84" i="3" s="1"/>
  <c r="K84" i="3" s="1"/>
  <c r="V86" i="3" l="1"/>
  <c r="D68" i="8"/>
  <c r="F68" i="8" s="1"/>
  <c r="J68" i="8" s="1"/>
  <c r="U84" i="3"/>
  <c r="P84" i="3"/>
  <c r="Q84" i="3" s="1"/>
  <c r="E85" i="3"/>
  <c r="J85" i="3" s="1"/>
  <c r="K85" i="3" s="1"/>
  <c r="V87" i="3" l="1"/>
  <c r="D69" i="8"/>
  <c r="F69" i="8" s="1"/>
  <c r="J69" i="8" s="1"/>
  <c r="U85" i="3"/>
  <c r="P85" i="3"/>
  <c r="Q85" i="3" s="1"/>
  <c r="E86" i="3"/>
  <c r="J86" i="3" s="1"/>
  <c r="K86" i="3" s="1"/>
  <c r="V88" i="3" l="1"/>
  <c r="D71" i="8" s="1"/>
  <c r="F71" i="8" s="1"/>
  <c r="J71" i="8" s="1"/>
  <c r="D70" i="8"/>
  <c r="F70" i="8" s="1"/>
  <c r="J70" i="8" s="1"/>
  <c r="U86" i="3"/>
  <c r="P86" i="3"/>
  <c r="Q86" i="3" s="1"/>
  <c r="E87" i="3"/>
  <c r="J87" i="3" s="1"/>
  <c r="K87" i="3" s="1"/>
  <c r="U87" i="3" l="1"/>
  <c r="V89" i="3" s="1"/>
  <c r="P87" i="3"/>
  <c r="Q87" i="3" s="1"/>
  <c r="E88" i="3"/>
  <c r="J88" i="3" s="1"/>
  <c r="K88" i="3" s="1"/>
  <c r="V90" i="3" l="1"/>
  <c r="D72" i="8"/>
  <c r="F72" i="8" s="1"/>
  <c r="J72" i="8" s="1"/>
  <c r="U88" i="3"/>
  <c r="P88" i="3"/>
  <c r="Q88" i="3" s="1"/>
  <c r="E89" i="3"/>
  <c r="J89" i="3" s="1"/>
  <c r="K89" i="3" s="1"/>
  <c r="V91" i="3" l="1"/>
  <c r="D73" i="8"/>
  <c r="F73" i="8" s="1"/>
  <c r="J73" i="8" s="1"/>
  <c r="U89" i="3"/>
  <c r="P89" i="3"/>
  <c r="Q89" i="3" s="1"/>
  <c r="E90" i="3"/>
  <c r="J90" i="3" s="1"/>
  <c r="K90" i="3" s="1"/>
  <c r="V92" i="3" l="1"/>
  <c r="D74" i="8"/>
  <c r="F74" i="8" s="1"/>
  <c r="J74" i="8" s="1"/>
  <c r="U90" i="3"/>
  <c r="P90" i="3"/>
  <c r="Q90" i="3" s="1"/>
  <c r="E91" i="3"/>
  <c r="J91" i="3" s="1"/>
  <c r="K91" i="3" s="1"/>
  <c r="V93" i="3" l="1"/>
  <c r="D76" i="8" s="1"/>
  <c r="F76" i="8" s="1"/>
  <c r="J76" i="8" s="1"/>
  <c r="D75" i="8"/>
  <c r="F75" i="8" s="1"/>
  <c r="J75" i="8" s="1"/>
  <c r="U91" i="3"/>
  <c r="P91" i="3"/>
  <c r="Q91" i="3" s="1"/>
  <c r="E92" i="3"/>
  <c r="J92" i="3" s="1"/>
  <c r="K92" i="3" s="1"/>
  <c r="U92" i="3" l="1"/>
  <c r="V94" i="3" s="1"/>
  <c r="P92" i="3"/>
  <c r="Q92" i="3" s="1"/>
  <c r="E93" i="3"/>
  <c r="J93" i="3" s="1"/>
  <c r="K93" i="3" s="1"/>
  <c r="V95" i="3" l="1"/>
  <c r="D77" i="8"/>
  <c r="F77" i="8" s="1"/>
  <c r="J77" i="8" s="1"/>
  <c r="U93" i="3"/>
  <c r="P93" i="3"/>
  <c r="Q93" i="3" s="1"/>
  <c r="E94" i="3"/>
  <c r="J94" i="3" s="1"/>
  <c r="K94" i="3" s="1"/>
  <c r="V96" i="3" l="1"/>
  <c r="D78" i="8"/>
  <c r="F78" i="8" s="1"/>
  <c r="J78" i="8" s="1"/>
  <c r="U94" i="3"/>
  <c r="P94" i="3"/>
  <c r="Q94" i="3" s="1"/>
  <c r="E95" i="3"/>
  <c r="J95" i="3" s="1"/>
  <c r="K95" i="3" s="1"/>
  <c r="V97" i="3" l="1"/>
  <c r="D79" i="8"/>
  <c r="F79" i="8" s="1"/>
  <c r="J79" i="8" s="1"/>
  <c r="U95" i="3"/>
  <c r="P95" i="3"/>
  <c r="Q95" i="3" s="1"/>
  <c r="E96" i="3"/>
  <c r="J96" i="3" s="1"/>
  <c r="K96" i="3" s="1"/>
  <c r="V98" i="3" l="1"/>
  <c r="D81" i="8" s="1"/>
  <c r="F81" i="8" s="1"/>
  <c r="J81" i="8" s="1"/>
  <c r="D80" i="8"/>
  <c r="F80" i="8" s="1"/>
  <c r="J80" i="8" s="1"/>
  <c r="U96" i="3"/>
  <c r="P96" i="3"/>
  <c r="Q96" i="3" s="1"/>
  <c r="E97" i="3"/>
  <c r="J97" i="3" s="1"/>
  <c r="K97" i="3" s="1"/>
  <c r="U97" i="3" l="1"/>
  <c r="V99" i="3" s="1"/>
  <c r="P97" i="3"/>
  <c r="Q97" i="3" s="1"/>
  <c r="E98" i="3"/>
  <c r="J98" i="3" s="1"/>
  <c r="K98" i="3" s="1"/>
  <c r="V100" i="3" l="1"/>
  <c r="D82" i="8"/>
  <c r="F82" i="8" s="1"/>
  <c r="J82" i="8" s="1"/>
  <c r="U98" i="3"/>
  <c r="P98" i="3"/>
  <c r="Q98" i="3" s="1"/>
  <c r="E99" i="3"/>
  <c r="J99" i="3" s="1"/>
  <c r="K99" i="3" s="1"/>
  <c r="V101" i="3" l="1"/>
  <c r="D83" i="8"/>
  <c r="F83" i="8" s="1"/>
  <c r="J83" i="8" s="1"/>
  <c r="U99" i="3"/>
  <c r="P99" i="3"/>
  <c r="Q99" i="3" s="1"/>
  <c r="E100" i="3"/>
  <c r="J100" i="3" s="1"/>
  <c r="K100" i="3" s="1"/>
  <c r="V102" i="3" l="1"/>
  <c r="D84" i="8"/>
  <c r="F84" i="8" s="1"/>
  <c r="J84" i="8" s="1"/>
  <c r="U100" i="3"/>
  <c r="P100" i="3"/>
  <c r="Q100" i="3" s="1"/>
  <c r="E101" i="3"/>
  <c r="J101" i="3" s="1"/>
  <c r="K101" i="3" s="1"/>
  <c r="V103" i="3" l="1"/>
  <c r="D86" i="8" s="1"/>
  <c r="F86" i="8" s="1"/>
  <c r="J86" i="8" s="1"/>
  <c r="D85" i="8"/>
  <c r="F85" i="8" s="1"/>
  <c r="J85" i="8" s="1"/>
  <c r="U101" i="3"/>
  <c r="P101" i="3"/>
  <c r="Q101" i="3" s="1"/>
  <c r="E102" i="3"/>
  <c r="J102" i="3" s="1"/>
  <c r="K102" i="3" s="1"/>
  <c r="U102" i="3" l="1"/>
  <c r="V104" i="3" s="1"/>
  <c r="P102" i="3"/>
  <c r="Q102" i="3" s="1"/>
  <c r="E103" i="3"/>
  <c r="J103" i="3" s="1"/>
  <c r="K103" i="3" s="1"/>
  <c r="V105" i="3" l="1"/>
  <c r="D87" i="8"/>
  <c r="F87" i="8" s="1"/>
  <c r="J87" i="8" s="1"/>
  <c r="U103" i="3"/>
  <c r="P103" i="3"/>
  <c r="Q103" i="3" s="1"/>
  <c r="E104" i="3"/>
  <c r="J104" i="3" s="1"/>
  <c r="K104" i="3" s="1"/>
  <c r="V106" i="3" l="1"/>
  <c r="D88" i="8"/>
  <c r="F88" i="8" s="1"/>
  <c r="J88" i="8" s="1"/>
  <c r="U104" i="3"/>
  <c r="P104" i="3"/>
  <c r="Q104" i="3" s="1"/>
  <c r="E105" i="3"/>
  <c r="J105" i="3" s="1"/>
  <c r="K105" i="3" s="1"/>
  <c r="V107" i="3" l="1"/>
  <c r="D89" i="8"/>
  <c r="F89" i="8" s="1"/>
  <c r="J89" i="8" s="1"/>
  <c r="U105" i="3"/>
  <c r="P105" i="3"/>
  <c r="Q105" i="3" s="1"/>
  <c r="E106" i="3"/>
  <c r="J106" i="3" s="1"/>
  <c r="V108" i="3" l="1"/>
  <c r="D91" i="8" s="1"/>
  <c r="F91" i="8" s="1"/>
  <c r="J91" i="8" s="1"/>
  <c r="D90" i="8"/>
  <c r="F90" i="8" s="1"/>
  <c r="J90" i="8" s="1"/>
  <c r="K106" i="3"/>
  <c r="D10" i="3"/>
  <c r="E107" i="3"/>
  <c r="J107" i="3" s="1"/>
  <c r="K107" i="3" s="1"/>
  <c r="U106" i="3" l="1"/>
  <c r="P106" i="3"/>
  <c r="Q106" i="3" s="1"/>
  <c r="U107" i="3"/>
  <c r="P107" i="3"/>
  <c r="Q107" i="3" s="1"/>
  <c r="E108" i="3"/>
  <c r="J108" i="3" s="1"/>
  <c r="K108" i="3" s="1"/>
  <c r="V109" i="3" l="1"/>
  <c r="U108" i="3"/>
  <c r="P108" i="3"/>
  <c r="Q108" i="3" s="1"/>
  <c r="E109" i="3"/>
  <c r="J109" i="3" s="1"/>
  <c r="K109" i="3" s="1"/>
  <c r="V110" i="3" l="1"/>
  <c r="D92" i="8"/>
  <c r="F92" i="8" s="1"/>
  <c r="J92" i="8" s="1"/>
  <c r="U109" i="3"/>
  <c r="P109" i="3"/>
  <c r="Q109" i="3" s="1"/>
  <c r="E110" i="3"/>
  <c r="J110" i="3" s="1"/>
  <c r="K110" i="3" s="1"/>
  <c r="V111" i="3" l="1"/>
  <c r="D93" i="8"/>
  <c r="F93" i="8" s="1"/>
  <c r="J93" i="8" s="1"/>
  <c r="U110" i="3"/>
  <c r="P110" i="3"/>
  <c r="Q110" i="3" s="1"/>
  <c r="E111" i="3"/>
  <c r="J111" i="3" s="1"/>
  <c r="K111" i="3" s="1"/>
  <c r="V112" i="3" l="1"/>
  <c r="D94" i="8"/>
  <c r="F94" i="8" s="1"/>
  <c r="J94" i="8" s="1"/>
  <c r="U111" i="3"/>
  <c r="P111" i="3"/>
  <c r="Q111" i="3" s="1"/>
  <c r="E112" i="3"/>
  <c r="J112" i="3" s="1"/>
  <c r="K112" i="3" s="1"/>
  <c r="V113" i="3" l="1"/>
  <c r="D96" i="8" s="1"/>
  <c r="F96" i="8" s="1"/>
  <c r="J96" i="8" s="1"/>
  <c r="D95" i="8"/>
  <c r="F95" i="8" s="1"/>
  <c r="J95" i="8" s="1"/>
  <c r="U112" i="3"/>
  <c r="V114" i="3" s="1"/>
  <c r="P112" i="3"/>
  <c r="Q112" i="3" s="1"/>
  <c r="E113" i="3"/>
  <c r="J113" i="3" s="1"/>
  <c r="K113" i="3" s="1"/>
  <c r="V115" i="3" l="1"/>
  <c r="D97" i="8"/>
  <c r="F97" i="8" s="1"/>
  <c r="J97" i="8" s="1"/>
  <c r="U113" i="3"/>
  <c r="P113" i="3"/>
  <c r="Q113" i="3" s="1"/>
  <c r="E114" i="3"/>
  <c r="J114" i="3" s="1"/>
  <c r="K114" i="3" s="1"/>
  <c r="V116" i="3" l="1"/>
  <c r="D98" i="8"/>
  <c r="F98" i="8" s="1"/>
  <c r="J98" i="8" s="1"/>
  <c r="U114" i="3"/>
  <c r="P114" i="3"/>
  <c r="Q114" i="3" s="1"/>
  <c r="E115" i="3"/>
  <c r="J115" i="3" s="1"/>
  <c r="K115" i="3" s="1"/>
  <c r="V117" i="3" l="1"/>
  <c r="D99" i="8"/>
  <c r="F99" i="8" s="1"/>
  <c r="J99" i="8" s="1"/>
  <c r="U115" i="3"/>
  <c r="P115" i="3"/>
  <c r="Q115" i="3" s="1"/>
  <c r="E116" i="3"/>
  <c r="J116" i="3" s="1"/>
  <c r="K116" i="3" s="1"/>
  <c r="V118" i="3" l="1"/>
  <c r="D101" i="8" s="1"/>
  <c r="F101" i="8" s="1"/>
  <c r="J101" i="8" s="1"/>
  <c r="D100" i="8"/>
  <c r="F100" i="8" s="1"/>
  <c r="J100" i="8" s="1"/>
  <c r="U116" i="3"/>
  <c r="P116" i="3"/>
  <c r="Q116" i="3" s="1"/>
  <c r="E117" i="3"/>
  <c r="J117" i="3" s="1"/>
  <c r="K117" i="3" s="1"/>
  <c r="U117" i="3" l="1"/>
  <c r="V119" i="3" s="1"/>
  <c r="P117" i="3"/>
  <c r="Q117" i="3" s="1"/>
  <c r="E118" i="3"/>
  <c r="J118" i="3" s="1"/>
  <c r="K118" i="3" s="1"/>
  <c r="V120" i="3" l="1"/>
  <c r="D102" i="8"/>
  <c r="F102" i="8" s="1"/>
  <c r="J102" i="8" s="1"/>
  <c r="U118" i="3"/>
  <c r="P118" i="3"/>
  <c r="Q118" i="3" s="1"/>
  <c r="E119" i="3"/>
  <c r="J119" i="3" s="1"/>
  <c r="K119" i="3" s="1"/>
  <c r="V121" i="3" l="1"/>
  <c r="D103" i="8"/>
  <c r="F103" i="8" s="1"/>
  <c r="J103" i="8" s="1"/>
  <c r="U119" i="3"/>
  <c r="P119" i="3"/>
  <c r="Q119" i="3" s="1"/>
  <c r="E120" i="3"/>
  <c r="J120" i="3" s="1"/>
  <c r="K120" i="3" s="1"/>
  <c r="V122" i="3" l="1"/>
  <c r="D104" i="8"/>
  <c r="F104" i="8" s="1"/>
  <c r="J104" i="8" s="1"/>
  <c r="U120" i="3"/>
  <c r="P120" i="3"/>
  <c r="Q120" i="3" s="1"/>
  <c r="E121" i="3"/>
  <c r="J121" i="3" s="1"/>
  <c r="K121" i="3" s="1"/>
  <c r="V123" i="3" l="1"/>
  <c r="D106" i="8" s="1"/>
  <c r="F106" i="8" s="1"/>
  <c r="J106" i="8" s="1"/>
  <c r="D105" i="8"/>
  <c r="F105" i="8" s="1"/>
  <c r="J105" i="8" s="1"/>
  <c r="U121" i="3"/>
  <c r="P121" i="3"/>
  <c r="Q121" i="3" s="1"/>
  <c r="E122" i="3"/>
  <c r="J122" i="3" s="1"/>
  <c r="K122" i="3" s="1"/>
  <c r="U122" i="3" l="1"/>
  <c r="V124" i="3" s="1"/>
  <c r="P122" i="3"/>
  <c r="Q122" i="3" s="1"/>
  <c r="E123" i="3"/>
  <c r="J123" i="3" s="1"/>
  <c r="K123" i="3" s="1"/>
  <c r="V125" i="3" l="1"/>
  <c r="D107" i="8"/>
  <c r="F107" i="8" s="1"/>
  <c r="J107" i="8" s="1"/>
  <c r="U123" i="3"/>
  <c r="P123" i="3"/>
  <c r="Q123" i="3" s="1"/>
  <c r="E124" i="3"/>
  <c r="J124" i="3" s="1"/>
  <c r="K124" i="3" s="1"/>
  <c r="V126" i="3" l="1"/>
  <c r="D108" i="8"/>
  <c r="F108" i="8" s="1"/>
  <c r="J108" i="8" s="1"/>
  <c r="U124" i="3"/>
  <c r="P124" i="3"/>
  <c r="Q124" i="3" s="1"/>
  <c r="E125" i="3"/>
  <c r="J125" i="3" s="1"/>
  <c r="K125" i="3" s="1"/>
  <c r="V127" i="3" l="1"/>
  <c r="D109" i="8"/>
  <c r="F109" i="8" s="1"/>
  <c r="J109" i="8" s="1"/>
  <c r="U125" i="3"/>
  <c r="P125" i="3"/>
  <c r="Q125" i="3" s="1"/>
  <c r="E126" i="3"/>
  <c r="J126" i="3" s="1"/>
  <c r="K126" i="3" s="1"/>
  <c r="V128" i="3" l="1"/>
  <c r="D111" i="8" s="1"/>
  <c r="F111" i="8" s="1"/>
  <c r="J111" i="8" s="1"/>
  <c r="D110" i="8"/>
  <c r="F110" i="8" s="1"/>
  <c r="J110" i="8" s="1"/>
  <c r="U126" i="3"/>
  <c r="P126" i="3"/>
  <c r="Q126" i="3" s="1"/>
  <c r="E127" i="3"/>
  <c r="J127" i="3" s="1"/>
  <c r="K127" i="3" s="1"/>
  <c r="U127" i="3" l="1"/>
  <c r="V129" i="3" s="1"/>
  <c r="P127" i="3"/>
  <c r="Q127" i="3" s="1"/>
  <c r="E128" i="3"/>
  <c r="J128" i="3" s="1"/>
  <c r="K128" i="3" s="1"/>
  <c r="V130" i="3" l="1"/>
  <c r="D112" i="8"/>
  <c r="F112" i="8" s="1"/>
  <c r="J112" i="8" s="1"/>
  <c r="U128" i="3"/>
  <c r="P128" i="3"/>
  <c r="Q128" i="3" s="1"/>
  <c r="E129" i="3"/>
  <c r="J129" i="3" s="1"/>
  <c r="K129" i="3" s="1"/>
  <c r="V131" i="3" l="1"/>
  <c r="D113" i="8"/>
  <c r="F113" i="8" s="1"/>
  <c r="J113" i="8" s="1"/>
  <c r="U129" i="3"/>
  <c r="D13" i="3" s="1"/>
  <c r="P129" i="3"/>
  <c r="Q129" i="3" s="1"/>
  <c r="E130" i="3"/>
  <c r="J130" i="3" s="1"/>
  <c r="K130" i="3" s="1"/>
  <c r="V132" i="3" l="1"/>
  <c r="D114" i="8"/>
  <c r="F114" i="8" s="1"/>
  <c r="J114" i="8" s="1"/>
  <c r="C13" i="4"/>
  <c r="C10" i="4"/>
  <c r="U130" i="3"/>
  <c r="P130" i="3"/>
  <c r="Q130" i="3" s="1"/>
  <c r="E131" i="3"/>
  <c r="J131" i="3" s="1"/>
  <c r="K131" i="3" s="1"/>
  <c r="V133" i="3" l="1"/>
  <c r="D116" i="8" s="1"/>
  <c r="F116" i="8" s="1"/>
  <c r="J116" i="8" s="1"/>
  <c r="D115" i="8"/>
  <c r="F115" i="8" s="1"/>
  <c r="J115" i="8" s="1"/>
  <c r="U131" i="3"/>
  <c r="P131" i="3"/>
  <c r="Q131" i="3" s="1"/>
  <c r="C14" i="4"/>
  <c r="C18" i="4"/>
  <c r="E132" i="3"/>
  <c r="J132" i="3" s="1"/>
  <c r="K132" i="3" s="1"/>
  <c r="U132" i="3" l="1"/>
  <c r="V134" i="3" s="1"/>
  <c r="P132" i="3"/>
  <c r="Q132" i="3" s="1"/>
  <c r="E133" i="3"/>
  <c r="J133" i="3" s="1"/>
  <c r="K133" i="3" s="1"/>
  <c r="V135" i="3" l="1"/>
  <c r="D117" i="8"/>
  <c r="F117" i="8" s="1"/>
  <c r="J117" i="8" s="1"/>
  <c r="U133" i="3"/>
  <c r="P133" i="3"/>
  <c r="Q133" i="3" s="1"/>
  <c r="C24" i="4"/>
  <c r="E134" i="3"/>
  <c r="J134" i="3" s="1"/>
  <c r="K134" i="3" s="1"/>
  <c r="V136" i="3" l="1"/>
  <c r="D118" i="8"/>
  <c r="F118" i="8" s="1"/>
  <c r="J118" i="8" s="1"/>
  <c r="U134" i="3"/>
  <c r="P134" i="3"/>
  <c r="Q134" i="3" s="1"/>
  <c r="E135" i="3"/>
  <c r="J135" i="3" s="1"/>
  <c r="K135" i="3" s="1"/>
  <c r="V137" i="3" l="1"/>
  <c r="D119" i="8"/>
  <c r="F119" i="8" s="1"/>
  <c r="J119" i="8" s="1"/>
  <c r="U135" i="3"/>
  <c r="P135" i="3"/>
  <c r="Q135" i="3" s="1"/>
  <c r="E136" i="3"/>
  <c r="J136" i="3" s="1"/>
  <c r="K136" i="3" s="1"/>
  <c r="V138" i="3" l="1"/>
  <c r="D121" i="8" s="1"/>
  <c r="F121" i="8" s="1"/>
  <c r="J121" i="8" s="1"/>
  <c r="D120" i="8"/>
  <c r="F120" i="8" s="1"/>
  <c r="J120" i="8" s="1"/>
  <c r="U136" i="3"/>
  <c r="P136" i="3"/>
  <c r="Q136" i="3" s="1"/>
  <c r="E137" i="3"/>
  <c r="J137" i="3" s="1"/>
  <c r="K137" i="3" s="1"/>
  <c r="U137" i="3" l="1"/>
  <c r="V139" i="3" s="1"/>
  <c r="P137" i="3"/>
  <c r="Q137" i="3" s="1"/>
  <c r="E138" i="3"/>
  <c r="J138" i="3" s="1"/>
  <c r="K138" i="3" s="1"/>
  <c r="V140" i="3" l="1"/>
  <c r="D122" i="8"/>
  <c r="F122" i="8" s="1"/>
  <c r="J122" i="8" s="1"/>
  <c r="U138" i="3"/>
  <c r="P138" i="3"/>
  <c r="Q138" i="3" s="1"/>
  <c r="E139" i="3"/>
  <c r="J139" i="3" s="1"/>
  <c r="K139" i="3" s="1"/>
  <c r="V141" i="3" l="1"/>
  <c r="D123" i="8"/>
  <c r="F123" i="8" s="1"/>
  <c r="J123" i="8" s="1"/>
  <c r="U139" i="3"/>
  <c r="P139" i="3"/>
  <c r="Q139" i="3" s="1"/>
  <c r="E140" i="3"/>
  <c r="J140" i="3" s="1"/>
  <c r="K140" i="3" s="1"/>
  <c r="V142" i="3" l="1"/>
  <c r="D124" i="8"/>
  <c r="F124" i="8" s="1"/>
  <c r="J124" i="8" s="1"/>
  <c r="U140" i="3"/>
  <c r="P140" i="3"/>
  <c r="Q140" i="3" s="1"/>
  <c r="E141" i="3"/>
  <c r="J141" i="3" s="1"/>
  <c r="K141" i="3" s="1"/>
  <c r="V143" i="3" l="1"/>
  <c r="D126" i="8" s="1"/>
  <c r="F126" i="8" s="1"/>
  <c r="J126" i="8" s="1"/>
  <c r="D125" i="8"/>
  <c r="F125" i="8" s="1"/>
  <c r="J125" i="8" s="1"/>
  <c r="U141" i="3"/>
  <c r="P141" i="3"/>
  <c r="Q141" i="3" s="1"/>
  <c r="E142" i="3"/>
  <c r="J142" i="3" s="1"/>
  <c r="K142" i="3" s="1"/>
  <c r="U142" i="3" l="1"/>
  <c r="V144" i="3" s="1"/>
  <c r="P142" i="3"/>
  <c r="Q142" i="3" s="1"/>
  <c r="E143" i="3"/>
  <c r="J143" i="3" s="1"/>
  <c r="K143" i="3" s="1"/>
  <c r="V145" i="3" l="1"/>
  <c r="D127" i="8"/>
  <c r="F127" i="8" s="1"/>
  <c r="J127" i="8" s="1"/>
  <c r="U143" i="3"/>
  <c r="P143" i="3"/>
  <c r="Q143" i="3" s="1"/>
  <c r="E144" i="3"/>
  <c r="J144" i="3" s="1"/>
  <c r="K144" i="3" s="1"/>
  <c r="V146" i="3" l="1"/>
  <c r="D129" i="8" s="1"/>
  <c r="F129" i="8" s="1"/>
  <c r="J129" i="8" s="1"/>
  <c r="D128" i="8"/>
  <c r="F128" i="8" s="1"/>
  <c r="J128" i="8" s="1"/>
  <c r="U144" i="3"/>
  <c r="P144" i="3"/>
  <c r="Q144" i="3" s="1"/>
  <c r="E145" i="3"/>
  <c r="J145" i="3" s="1"/>
  <c r="K145" i="3" s="1"/>
  <c r="U145" i="3" l="1"/>
  <c r="P145" i="3"/>
  <c r="Q145" i="3" s="1"/>
  <c r="E146" i="3"/>
  <c r="J146" i="3" s="1"/>
  <c r="K146" i="3" s="1"/>
  <c r="U146" i="3" l="1"/>
  <c r="P146" i="3"/>
  <c r="Q1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tc={86C25EA2-714F-484E-A70B-2CB77284E162}</author>
  </authors>
  <commentList>
    <comment ref="AM13" authorId="0" shapeId="0" xr:uid="{86C25EA2-714F-484E-A70B-2CB77284E162}">
      <text>
        <t>[Threaded comment]
Your version of Excel allows you to read this threaded comment; however, any edits to it will get removed if the file is opened in a newer version of Excel. Learn more: https://go.microsoft.com/fwlink/?linkid=870924
Comment:
    There 131 Week Days in Summer 22. To calculate Trading Days we should deduct bank holidays.
England Bank Holidays:
15/4/22, 18/4/22, 2/5/22, 2/6/22, 3/6/22, 29/8/22</t>
      </text>
    </comment>
  </commentList>
</comments>
</file>

<file path=xl/sharedStrings.xml><?xml version="1.0" encoding="utf-8"?>
<sst xmlns="http://schemas.openxmlformats.org/spreadsheetml/2006/main" count="340" uniqueCount="141">
  <si>
    <r>
      <rPr>
        <b/>
        <sz val="11"/>
        <color theme="1"/>
        <rFont val="Calibri"/>
        <family val="2"/>
        <scheme val="minor"/>
      </rPr>
      <t>Market Stabilisation Charge worked example</t>
    </r>
    <r>
      <rPr>
        <sz val="11"/>
        <color theme="1"/>
        <rFont val="Calibri"/>
        <family val="2"/>
        <scheme val="minor"/>
      </rPr>
      <t xml:space="preserve">
This is an indicative model, provided for illustrative purposes, which demonstrates how the equations stated in the Market Stabilisation Charge guidance may be used to calculate the charge for a given fuel.
Users should select parameters in the 'Calculations' tab to find the Market Stabilisation Charge on a given day for a given fuel, as well as the values of each part of the MSC equation. By selecting a fuel in this tab, and by inputting wholesale costs and price cap indices into sheets Wpc and Wc, Wpc and Wc charts are created to show the trigger point and wholesale cost used to calculate the MSC over the course of a season. 'The Market Stabilisation Charge' tab plots the Wholesale Cost, Trigger Point and resultant Market Stabilisation Charge that the equations derrive from the input wholesale costs and price cap indices.
The wholesale prices used in Wc are purely for illustrative purposes and are </t>
    </r>
    <r>
      <rPr>
        <u/>
        <sz val="11"/>
        <color theme="1"/>
        <rFont val="Calibri"/>
        <family val="2"/>
        <scheme val="minor"/>
      </rPr>
      <t>not a forecast, or Ofgem expectation of future wholesale prices</t>
    </r>
    <r>
      <rPr>
        <sz val="11"/>
        <color theme="1"/>
        <rFont val="Calibri"/>
        <family val="2"/>
        <scheme val="minor"/>
      </rPr>
      <t xml:space="preserve">. These prices are used to drive the equations in tabs Wpc and Wc to produce the adjacent charts. Users may input their own wholesale price predictions to estimate future MSC values.
Similarly, the values used for the price cap indices are purely for illustrative purposes and are </t>
    </r>
    <r>
      <rPr>
        <u/>
        <sz val="11"/>
        <color theme="1"/>
        <rFont val="Calibri"/>
        <family val="2"/>
        <scheme val="minor"/>
      </rPr>
      <t>not a forecast of Ofgem expectation of future price cap levels.</t>
    </r>
    <r>
      <rPr>
        <sz val="11"/>
        <color theme="1"/>
        <rFont val="Calibri"/>
        <family val="2"/>
        <scheme val="minor"/>
      </rPr>
      <t xml:space="preserve">
Users should remember that this tool makes a number of assumptions and simplifications so </t>
    </r>
    <r>
      <rPr>
        <u/>
        <sz val="11"/>
        <color theme="1"/>
        <rFont val="Calibri"/>
        <family val="2"/>
        <scheme val="minor"/>
      </rPr>
      <t>should not be relied upon for definitive MSC values.</t>
    </r>
  </si>
  <si>
    <r>
      <t>This chart plots the price cap index &amp; trigger point over the season based on the cost data input into sheets Wpc and Wc, and the resultant Market Stabilisation Charge. Where the Wholesale cost falls below the Trigger point, the MSC is triggered. The gap between the wholesale cost and the trigger point represents the incremental loss used to calculate the MSC in the 'Calculations' tab.
This is an indicative model, provided for illustrative purposes, which demonstrates how the equations stated in the Market Stabilisation Charge guidance may be used to calculate the charge for a given fuel.
The wholesale prices used in Wc are purely for illustrative purposes and are</t>
    </r>
    <r>
      <rPr>
        <u/>
        <sz val="11"/>
        <color theme="1"/>
        <rFont val="Calibri"/>
        <family val="2"/>
        <scheme val="minor"/>
      </rPr>
      <t xml:space="preserve"> not a forecast, or Ofgem expectation of future wholesale prices</t>
    </r>
    <r>
      <rPr>
        <sz val="11"/>
        <color theme="1"/>
        <rFont val="Calibri"/>
        <family val="2"/>
        <scheme val="minor"/>
      </rPr>
      <t xml:space="preserve">. These prices are used to drive the equations in tabs Wpc and Wc to produce the adjacent charts. Users may input their own wholesale price predictions to estimate future MSC values.
Similarly, the values used for the price cap indices are purely for illustrative purposes and are </t>
    </r>
    <r>
      <rPr>
        <u/>
        <sz val="11"/>
        <color theme="1"/>
        <rFont val="Calibri"/>
        <family val="2"/>
        <scheme val="minor"/>
      </rPr>
      <t>not a forecast of Ofgem expectation of future price cap levels.</t>
    </r>
    <r>
      <rPr>
        <sz val="11"/>
        <color theme="1"/>
        <rFont val="Calibri"/>
        <family val="2"/>
        <scheme val="minor"/>
      </rPr>
      <t xml:space="preserve">
Users should remember that this tool makes a number of assumptions and simplifications so </t>
    </r>
    <r>
      <rPr>
        <u/>
        <sz val="11"/>
        <color theme="1"/>
        <rFont val="Calibri"/>
        <family val="2"/>
        <scheme val="minor"/>
      </rPr>
      <t>should not be relied upon for definitive MSC values.</t>
    </r>
    <r>
      <rPr>
        <sz val="11"/>
        <color theme="1"/>
        <rFont val="Calibri"/>
        <family val="2"/>
        <scheme val="minor"/>
      </rPr>
      <t xml:space="preserve">
</t>
    </r>
  </si>
  <si>
    <t>Day</t>
  </si>
  <si>
    <t>Date</t>
  </si>
  <si>
    <r>
      <t>W</t>
    </r>
    <r>
      <rPr>
        <vertAlign val="subscript"/>
        <sz val="11"/>
        <color theme="1"/>
        <rFont val="Calibri"/>
        <family val="2"/>
        <scheme val="minor"/>
      </rPr>
      <t>c</t>
    </r>
  </si>
  <si>
    <r>
      <t>W</t>
    </r>
    <r>
      <rPr>
        <vertAlign val="subscript"/>
        <sz val="11"/>
        <rFont val="Calibri"/>
        <family val="2"/>
        <scheme val="minor"/>
      </rPr>
      <t>t</t>
    </r>
  </si>
  <si>
    <t>l</t>
  </si>
  <si>
    <t>x</t>
  </si>
  <si>
    <t>t</t>
  </si>
  <si>
    <t>c</t>
  </si>
  <si>
    <t>MSC</t>
  </si>
  <si>
    <t>Fri</t>
  </si>
  <si>
    <t>Mon</t>
  </si>
  <si>
    <t>Tue</t>
  </si>
  <si>
    <t>Wed</t>
  </si>
  <si>
    <t>Thu</t>
  </si>
  <si>
    <t>Market Stabilisation Charge (A)</t>
  </si>
  <si>
    <t>Input/dummy price data</t>
  </si>
  <si>
    <t>Input variables</t>
  </si>
  <si>
    <t>Trading Day</t>
  </si>
  <si>
    <t>Output price/charge data</t>
  </si>
  <si>
    <t>Fuel</t>
  </si>
  <si>
    <t>Gas</t>
  </si>
  <si>
    <t>Output variables</t>
  </si>
  <si>
    <t>Parameter</t>
  </si>
  <si>
    <t>Value</t>
  </si>
  <si>
    <t>Unit</t>
  </si>
  <si>
    <t>Wt</t>
  </si>
  <si>
    <t>Wc</t>
  </si>
  <si>
    <t>Wpc</t>
  </si>
  <si>
    <r>
      <t>Does Wc &gt;</t>
    </r>
    <r>
      <rPr>
        <b/>
        <sz val="11"/>
        <color theme="1"/>
        <rFont val="Calibri"/>
        <family val="2"/>
      </rPr>
      <t xml:space="preserve"> Wt</t>
    </r>
    <r>
      <rPr>
        <b/>
        <sz val="11"/>
        <color theme="1"/>
        <rFont val="Calibri"/>
        <family val="2"/>
        <scheme val="minor"/>
      </rPr>
      <t>?</t>
    </r>
  </si>
  <si>
    <r>
      <t xml:space="preserve">Does Wc </t>
    </r>
    <r>
      <rPr>
        <b/>
        <sz val="11"/>
        <color theme="1"/>
        <rFont val="Calibri"/>
        <family val="2"/>
      </rPr>
      <t>≤ Wt</t>
    </r>
    <r>
      <rPr>
        <b/>
        <sz val="11"/>
        <color theme="1"/>
        <rFont val="Calibri"/>
        <family val="2"/>
        <scheme val="minor"/>
      </rPr>
      <t>?</t>
    </r>
  </si>
  <si>
    <t xml:space="preserve">Electricity </t>
  </si>
  <si>
    <t>x (derating factor)</t>
  </si>
  <si>
    <t>%</t>
  </si>
  <si>
    <t>l (qualifying losses)</t>
  </si>
  <si>
    <t>t (consumption weighting factor)</t>
  </si>
  <si>
    <t>c (conversion factor)</t>
  </si>
  <si>
    <t>Unitless</t>
  </si>
  <si>
    <t>LSLT</t>
  </si>
  <si>
    <t>MSC (A) = x*l*t*c</t>
  </si>
  <si>
    <t>£/MWh</t>
  </si>
  <si>
    <t>TDCV</t>
  </si>
  <si>
    <t>Fuel types</t>
  </si>
  <si>
    <t>Electric</t>
  </si>
  <si>
    <t>Monthly Demand</t>
  </si>
  <si>
    <t>Month (n)</t>
  </si>
  <si>
    <t>Elec</t>
  </si>
  <si>
    <t>Elec (n + 7)</t>
  </si>
  <si>
    <t>Avg</t>
  </si>
  <si>
    <t>Jan</t>
  </si>
  <si>
    <t>Feb</t>
  </si>
  <si>
    <t>Mar</t>
  </si>
  <si>
    <t>Apr</t>
  </si>
  <si>
    <t>May</t>
  </si>
  <si>
    <t>Jun</t>
  </si>
  <si>
    <t>Jul</t>
  </si>
  <si>
    <t>Aug</t>
  </si>
  <si>
    <t>Sep</t>
  </si>
  <si>
    <t>Oct</t>
  </si>
  <si>
    <t>Nov</t>
  </si>
  <si>
    <t>Dec</t>
  </si>
  <si>
    <t>Wholesale element of price cap (Wpc)</t>
  </si>
  <si>
    <t>Units</t>
  </si>
  <si>
    <t>Observation window start date</t>
  </si>
  <si>
    <t>Observation window end date</t>
  </si>
  <si>
    <t>Observation window days</t>
  </si>
  <si>
    <t>Lag start date</t>
  </si>
  <si>
    <t>Lag end date</t>
  </si>
  <si>
    <t>Cap start date</t>
  </si>
  <si>
    <t>Cap end date</t>
  </si>
  <si>
    <t>Forward view start date</t>
  </si>
  <si>
    <t>Forward view end date</t>
  </si>
  <si>
    <t>Season end date</t>
  </si>
  <si>
    <t>Seaon days</t>
  </si>
  <si>
    <r>
      <t>PC</t>
    </r>
    <r>
      <rPr>
        <vertAlign val="subscript"/>
        <sz val="11"/>
        <color theme="1"/>
        <rFont val="Calibri"/>
        <family val="2"/>
        <scheme val="minor"/>
      </rPr>
      <t>n</t>
    </r>
  </si>
  <si>
    <t>Dummy value</t>
  </si>
  <si>
    <t>Winter 19</t>
  </si>
  <si>
    <t>Price Cap 1</t>
  </si>
  <si>
    <r>
      <t>PC</t>
    </r>
    <r>
      <rPr>
        <vertAlign val="subscript"/>
        <sz val="11"/>
        <color theme="1"/>
        <rFont val="Calibri"/>
        <family val="2"/>
        <scheme val="minor"/>
      </rPr>
      <t>n+1</t>
    </r>
  </si>
  <si>
    <t>Summer 19</t>
  </si>
  <si>
    <t>Price Cap 2</t>
  </si>
  <si>
    <r>
      <t>PC</t>
    </r>
    <r>
      <rPr>
        <vertAlign val="subscript"/>
        <sz val="11"/>
        <color theme="1"/>
        <rFont val="Calibri"/>
        <family val="2"/>
        <scheme val="minor"/>
      </rPr>
      <t>n+2</t>
    </r>
  </si>
  <si>
    <t>Winter 20</t>
  </si>
  <si>
    <t>Price Cap 3</t>
  </si>
  <si>
    <r>
      <t>S</t>
    </r>
    <r>
      <rPr>
        <vertAlign val="subscript"/>
        <sz val="11"/>
        <color theme="1"/>
        <rFont val="Calibri"/>
        <family val="2"/>
        <scheme val="minor"/>
      </rPr>
      <t>n</t>
    </r>
  </si>
  <si>
    <t>Summer</t>
  </si>
  <si>
    <t>Summer 20</t>
  </si>
  <si>
    <t>Price Cap 4</t>
  </si>
  <si>
    <r>
      <t>S</t>
    </r>
    <r>
      <rPr>
        <vertAlign val="subscript"/>
        <sz val="11"/>
        <color theme="1"/>
        <rFont val="Calibri"/>
        <family val="2"/>
        <scheme val="minor"/>
      </rPr>
      <t>n+1</t>
    </r>
  </si>
  <si>
    <t>Winter</t>
  </si>
  <si>
    <t>Winter 21</t>
  </si>
  <si>
    <t>Price Cap 5</t>
  </si>
  <si>
    <t>named cell as Wpc</t>
  </si>
  <si>
    <t>Summer 21</t>
  </si>
  <si>
    <t>Price Cap 6</t>
  </si>
  <si>
    <t>named cell as Wt</t>
  </si>
  <si>
    <t>Winter 22</t>
  </si>
  <si>
    <t>Price Cap 7</t>
  </si>
  <si>
    <t>Summer 22</t>
  </si>
  <si>
    <t>Price Cap 8</t>
  </si>
  <si>
    <t>Winter 23</t>
  </si>
  <si>
    <t>Price Cap 9</t>
  </si>
  <si>
    <t>Summer 23</t>
  </si>
  <si>
    <t>Price Cap 10</t>
  </si>
  <si>
    <t>Electricity</t>
  </si>
  <si>
    <t>Days hedged post-season end</t>
  </si>
  <si>
    <t>Count</t>
  </si>
  <si>
    <r>
      <t>D</t>
    </r>
    <r>
      <rPr>
        <vertAlign val="subscript"/>
        <sz val="11"/>
        <color theme="1"/>
        <rFont val="Calibri"/>
        <family val="2"/>
        <scheme val="minor"/>
      </rPr>
      <t>rem</t>
    </r>
  </si>
  <si>
    <r>
      <t>D</t>
    </r>
    <r>
      <rPr>
        <vertAlign val="subscript"/>
        <sz val="11"/>
        <color theme="1"/>
        <rFont val="Calibri"/>
        <family val="2"/>
        <scheme val="minor"/>
      </rPr>
      <t>h</t>
    </r>
  </si>
  <si>
    <r>
      <t>D</t>
    </r>
    <r>
      <rPr>
        <vertAlign val="subscript"/>
        <sz val="11"/>
        <color theme="1"/>
        <rFont val="Calibri"/>
        <family val="2"/>
        <scheme val="minor"/>
      </rPr>
      <t>m1</t>
    </r>
  </si>
  <si>
    <r>
      <t>D</t>
    </r>
    <r>
      <rPr>
        <vertAlign val="subscript"/>
        <sz val="11"/>
        <color theme="1"/>
        <rFont val="Calibri"/>
        <family val="2"/>
        <scheme val="minor"/>
      </rPr>
      <t>m5</t>
    </r>
  </si>
  <si>
    <r>
      <t>D</t>
    </r>
    <r>
      <rPr>
        <vertAlign val="subscript"/>
        <sz val="11"/>
        <color theme="1"/>
        <rFont val="Calibri"/>
        <family val="2"/>
        <scheme val="minor"/>
      </rPr>
      <t>2n</t>
    </r>
  </si>
  <si>
    <t>a</t>
  </si>
  <si>
    <r>
      <t>aS</t>
    </r>
    <r>
      <rPr>
        <vertAlign val="subscript"/>
        <sz val="11"/>
        <color theme="1"/>
        <rFont val="Calibri"/>
        <family val="2"/>
        <scheme val="minor"/>
      </rPr>
      <t>n</t>
    </r>
  </si>
  <si>
    <t>b</t>
  </si>
  <si>
    <r>
      <t>bS</t>
    </r>
    <r>
      <rPr>
        <vertAlign val="subscript"/>
        <sz val="11"/>
        <color theme="1"/>
        <rFont val="Calibri"/>
        <family val="2"/>
        <scheme val="minor"/>
      </rPr>
      <t>n+1</t>
    </r>
  </si>
  <si>
    <r>
      <t>cS</t>
    </r>
    <r>
      <rPr>
        <vertAlign val="subscript"/>
        <sz val="11"/>
        <color theme="1"/>
        <rFont val="Calibri"/>
        <family val="2"/>
        <scheme val="minor"/>
      </rPr>
      <t>n</t>
    </r>
  </si>
  <si>
    <r>
      <t>(aS</t>
    </r>
    <r>
      <rPr>
        <vertAlign val="subscript"/>
        <sz val="11"/>
        <color theme="1"/>
        <rFont val="Calibri"/>
        <family val="2"/>
        <scheme val="minor"/>
      </rPr>
      <t>n</t>
    </r>
    <r>
      <rPr>
        <sz val="11"/>
        <color theme="1"/>
        <rFont val="Calibri"/>
        <family val="2"/>
        <scheme val="minor"/>
      </rPr>
      <t>+bS</t>
    </r>
    <r>
      <rPr>
        <vertAlign val="subscript"/>
        <sz val="11"/>
        <color theme="1"/>
        <rFont val="Calibri"/>
        <family val="2"/>
        <scheme val="minor"/>
      </rPr>
      <t>n+1</t>
    </r>
    <r>
      <rPr>
        <sz val="11"/>
        <color theme="1"/>
        <rFont val="Calibri"/>
        <family val="2"/>
        <scheme val="minor"/>
      </rPr>
      <t>+cS</t>
    </r>
    <r>
      <rPr>
        <vertAlign val="subscript"/>
        <sz val="11"/>
        <color theme="1"/>
        <rFont val="Calibri"/>
        <family val="2"/>
        <scheme val="minor"/>
      </rPr>
      <t>n</t>
    </r>
    <r>
      <rPr>
        <sz val="11"/>
        <color theme="1"/>
        <rFont val="Calibri"/>
        <family val="2"/>
        <scheme val="minor"/>
      </rPr>
      <t>)</t>
    </r>
    <r>
      <rPr>
        <vertAlign val="superscript"/>
        <sz val="11"/>
        <color theme="1"/>
        <rFont val="Calibri"/>
        <family val="2"/>
        <scheme val="minor"/>
      </rPr>
      <t>-1</t>
    </r>
  </si>
  <si>
    <t>Check</t>
  </si>
  <si>
    <r>
      <t>W</t>
    </r>
    <r>
      <rPr>
        <vertAlign val="subscript"/>
        <sz val="11"/>
        <color theme="1"/>
        <rFont val="Calibri"/>
        <family val="2"/>
        <scheme val="minor"/>
      </rPr>
      <t>pc</t>
    </r>
  </si>
  <si>
    <t>Wholesale cost (Wc)</t>
  </si>
  <si>
    <t>Trading days</t>
  </si>
  <si>
    <t>Bank holidays</t>
  </si>
  <si>
    <t>named cell as Wc</t>
  </si>
  <si>
    <r>
      <t>T</t>
    </r>
    <r>
      <rPr>
        <vertAlign val="subscript"/>
        <sz val="11"/>
        <color theme="1"/>
        <rFont val="Calibri"/>
        <family val="2"/>
        <scheme val="minor"/>
      </rPr>
      <t>rem</t>
    </r>
  </si>
  <si>
    <r>
      <t>T</t>
    </r>
    <r>
      <rPr>
        <vertAlign val="subscript"/>
        <sz val="11"/>
        <color theme="1"/>
        <rFont val="Calibri"/>
        <family val="2"/>
        <scheme val="minor"/>
      </rPr>
      <t>h</t>
    </r>
  </si>
  <si>
    <r>
      <t>T</t>
    </r>
    <r>
      <rPr>
        <vertAlign val="subscript"/>
        <sz val="11"/>
        <color theme="1"/>
        <rFont val="Calibri"/>
        <family val="2"/>
        <scheme val="minor"/>
      </rPr>
      <t>m1</t>
    </r>
  </si>
  <si>
    <r>
      <t>T</t>
    </r>
    <r>
      <rPr>
        <vertAlign val="subscript"/>
        <sz val="11"/>
        <color theme="1"/>
        <rFont val="Calibri"/>
        <family val="2"/>
        <scheme val="minor"/>
      </rPr>
      <t>m5</t>
    </r>
  </si>
  <si>
    <r>
      <t>T</t>
    </r>
    <r>
      <rPr>
        <vertAlign val="subscript"/>
        <sz val="11"/>
        <color theme="1"/>
        <rFont val="Calibri"/>
        <family val="2"/>
        <scheme val="minor"/>
      </rPr>
      <t>2n</t>
    </r>
  </si>
  <si>
    <t>a'</t>
  </si>
  <si>
    <r>
      <t>a'S</t>
    </r>
    <r>
      <rPr>
        <vertAlign val="subscript"/>
        <sz val="11"/>
        <color theme="1"/>
        <rFont val="Calibri"/>
        <family val="2"/>
        <scheme val="minor"/>
      </rPr>
      <t>n</t>
    </r>
  </si>
  <si>
    <t>b'</t>
  </si>
  <si>
    <r>
      <t>b'S</t>
    </r>
    <r>
      <rPr>
        <vertAlign val="subscript"/>
        <sz val="11"/>
        <color theme="1"/>
        <rFont val="Calibri"/>
        <family val="2"/>
        <scheme val="minor"/>
      </rPr>
      <t>n+1</t>
    </r>
  </si>
  <si>
    <t>c'</t>
  </si>
  <si>
    <r>
      <t>c'S</t>
    </r>
    <r>
      <rPr>
        <vertAlign val="subscript"/>
        <sz val="11"/>
        <color theme="1"/>
        <rFont val="Calibri"/>
        <family val="2"/>
        <scheme val="minor"/>
      </rPr>
      <t>n</t>
    </r>
  </si>
  <si>
    <r>
      <t>(a'S</t>
    </r>
    <r>
      <rPr>
        <vertAlign val="subscript"/>
        <sz val="11"/>
        <color theme="1"/>
        <rFont val="Calibri"/>
        <family val="2"/>
        <scheme val="minor"/>
      </rPr>
      <t>n</t>
    </r>
    <r>
      <rPr>
        <sz val="11"/>
        <color theme="1"/>
        <rFont val="Calibri"/>
        <family val="2"/>
        <scheme val="minor"/>
      </rPr>
      <t>+b'S</t>
    </r>
    <r>
      <rPr>
        <vertAlign val="subscript"/>
        <sz val="11"/>
        <color theme="1"/>
        <rFont val="Calibri"/>
        <family val="2"/>
        <scheme val="minor"/>
      </rPr>
      <t>n+1</t>
    </r>
    <r>
      <rPr>
        <sz val="11"/>
        <color theme="1"/>
        <rFont val="Calibri"/>
        <family val="2"/>
        <scheme val="minor"/>
      </rPr>
      <t>+c'S</t>
    </r>
    <r>
      <rPr>
        <vertAlign val="subscript"/>
        <sz val="11"/>
        <color theme="1"/>
        <rFont val="Calibri"/>
        <family val="2"/>
        <scheme val="minor"/>
      </rPr>
      <t>n</t>
    </r>
    <r>
      <rPr>
        <sz val="11"/>
        <color theme="1"/>
        <rFont val="Calibri"/>
        <family val="2"/>
        <scheme val="minor"/>
      </rPr>
      <t>)</t>
    </r>
    <r>
      <rPr>
        <vertAlign val="superscript"/>
        <sz val="11"/>
        <color theme="1"/>
        <rFont val="Calibri"/>
        <family val="2"/>
        <scheme val="minor"/>
      </rPr>
      <t>-1</t>
    </r>
  </si>
  <si>
    <r>
      <t>W</t>
    </r>
    <r>
      <rPr>
        <vertAlign val="subscript"/>
        <sz val="11"/>
        <color theme="1"/>
        <rFont val="Calibri"/>
        <family val="2"/>
        <scheme val="minor"/>
      </rPr>
      <t>n</t>
    </r>
  </si>
  <si>
    <r>
      <t>W</t>
    </r>
    <r>
      <rPr>
        <vertAlign val="subscript"/>
        <sz val="11"/>
        <color theme="1"/>
        <rFont val="Calibri"/>
        <family val="2"/>
        <scheme val="minor"/>
      </rPr>
      <t>n+1</t>
    </r>
  </si>
  <si>
    <r>
      <t>W</t>
    </r>
    <r>
      <rPr>
        <vertAlign val="subscript"/>
        <sz val="11"/>
        <color theme="1"/>
        <rFont val="Calibri"/>
        <family val="2"/>
        <scheme val="minor"/>
      </rPr>
      <t>n+2</t>
    </r>
  </si>
  <si>
    <r>
      <t>W</t>
    </r>
    <r>
      <rPr>
        <vertAlign val="subscript"/>
        <sz val="11"/>
        <color theme="1"/>
        <rFont val="Calibri"/>
        <family val="2"/>
        <scheme val="minor"/>
      </rPr>
      <t>c</t>
    </r>
    <r>
      <rPr>
        <sz val="11"/>
        <color theme="1"/>
        <rFont val="Calibri"/>
        <family val="2"/>
        <scheme val="minor"/>
      </rPr>
      <t xml:space="preserve"> published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</si>
</sst>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000000000%"/>
    <numFmt numFmtId="166" formatCode="0.000"/>
    <numFmt numFmtId="167" formatCode="0.0000"/>
    <numFmt numFmtId="168" formatCode="0.0"/>
    <numFmt numFmtId="169"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1"/>
      <color rgb="FFFF0000"/>
      <name val="Calibri"/>
      <family val="2"/>
      <scheme val="minor"/>
    </font>
    <font>
      <sz val="10"/>
      <color rgb="FF4472C4"/>
      <name val="Arial"/>
      <family val="2"/>
    </font>
    <font>
      <b/>
      <sz val="11"/>
      <color theme="1"/>
      <name val="Calibri"/>
      <family val="2"/>
    </font>
    <font>
      <sz val="11"/>
      <color theme="6"/>
      <name val="Calibri"/>
      <family val="2"/>
      <scheme val="minor"/>
    </font>
    <font>
      <vertAlign val="subscript"/>
      <sz val="11"/>
      <color theme="1"/>
      <name val="Calibri"/>
      <family val="2"/>
      <scheme val="minor"/>
    </font>
    <font>
      <vertAlign val="superscript"/>
      <sz val="11"/>
      <color theme="1"/>
      <name val="Calibri"/>
      <family val="2"/>
      <scheme val="minor"/>
    </font>
    <font>
      <sz val="11"/>
      <name val="Calibri"/>
      <family val="2"/>
      <scheme val="minor"/>
    </font>
    <font>
      <vertAlign val="subscript"/>
      <sz val="11"/>
      <name val="Calibri"/>
      <family val="2"/>
      <scheme val="minor"/>
    </font>
    <font>
      <u/>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2">
    <xf numFmtId="0" fontId="0" fillId="0" borderId="0" xfId="0"/>
    <xf numFmtId="0" fontId="3" fillId="0" borderId="0" xfId="0" applyFont="1" applyAlignment="1">
      <alignment wrapText="1"/>
    </xf>
    <xf numFmtId="0" fontId="4" fillId="2" borderId="0" xfId="0" applyFont="1" applyFill="1"/>
    <xf numFmtId="15" fontId="0" fillId="2" borderId="0" xfId="0" applyNumberFormat="1" applyFill="1"/>
    <xf numFmtId="0" fontId="4" fillId="3" borderId="0" xfId="0" applyFont="1" applyFill="1"/>
    <xf numFmtId="15" fontId="0" fillId="3" borderId="0" xfId="0" applyNumberFormat="1" applyFill="1"/>
    <xf numFmtId="2" fontId="0" fillId="0" borderId="0" xfId="0" applyNumberFormat="1"/>
    <xf numFmtId="0" fontId="0" fillId="2" borderId="0" xfId="0" applyFill="1"/>
    <xf numFmtId="0" fontId="0" fillId="3" borderId="0" xfId="0" applyFill="1"/>
    <xf numFmtId="14" fontId="0" fillId="3" borderId="0" xfId="0" applyNumberFormat="1" applyFill="1"/>
    <xf numFmtId="0" fontId="2" fillId="0" borderId="0" xfId="0" applyFont="1"/>
    <xf numFmtId="9" fontId="0" fillId="0" borderId="0" xfId="0" applyNumberFormat="1"/>
    <xf numFmtId="167" fontId="0" fillId="0" borderId="0" xfId="0" applyNumberFormat="1"/>
    <xf numFmtId="14" fontId="0" fillId="0" borderId="0" xfId="0" applyNumberFormat="1"/>
    <xf numFmtId="9" fontId="0" fillId="0" borderId="0" xfId="1" applyFont="1"/>
    <xf numFmtId="10" fontId="6" fillId="2" borderId="0" xfId="0" applyNumberFormat="1" applyFont="1" applyFill="1"/>
    <xf numFmtId="9" fontId="0" fillId="2" borderId="0" xfId="0" applyNumberFormat="1" applyFill="1"/>
    <xf numFmtId="10" fontId="6" fillId="3" borderId="0" xfId="0" applyNumberFormat="1" applyFont="1" applyFill="1"/>
    <xf numFmtId="9" fontId="0" fillId="3" borderId="0" xfId="0" applyNumberFormat="1" applyFill="1"/>
    <xf numFmtId="0" fontId="8" fillId="0" borderId="0" xfId="0" applyFont="1"/>
    <xf numFmtId="0" fontId="0" fillId="0" borderId="0" xfId="0" applyAlignment="1">
      <alignment horizontal="right"/>
    </xf>
    <xf numFmtId="0" fontId="0" fillId="0" borderId="1" xfId="0" applyBorder="1"/>
    <xf numFmtId="2" fontId="0" fillId="5" borderId="0" xfId="0" applyNumberFormat="1" applyFill="1"/>
    <xf numFmtId="2" fontId="2" fillId="5" borderId="0" xfId="0" applyNumberFormat="1" applyFont="1" applyFill="1"/>
    <xf numFmtId="0" fontId="0" fillId="4" borderId="0" xfId="0" applyFill="1"/>
    <xf numFmtId="168" fontId="0" fillId="0" borderId="0" xfId="0" applyNumberFormat="1"/>
    <xf numFmtId="1" fontId="0" fillId="0" borderId="0" xfId="0" applyNumberFormat="1"/>
    <xf numFmtId="0" fontId="0" fillId="4" borderId="1" xfId="0" applyFill="1" applyBorder="1"/>
    <xf numFmtId="14" fontId="0" fillId="6" borderId="0" xfId="0" applyNumberFormat="1" applyFill="1"/>
    <xf numFmtId="0" fontId="2" fillId="8" borderId="0" xfId="0" applyFont="1" applyFill="1"/>
    <xf numFmtId="0" fontId="2" fillId="8" borderId="0" xfId="0" applyFont="1" applyFill="1" applyAlignment="1">
      <alignment horizontal="center"/>
    </xf>
    <xf numFmtId="169" fontId="0" fillId="7" borderId="0" xfId="0" applyNumberFormat="1" applyFill="1"/>
    <xf numFmtId="168" fontId="0" fillId="4" borderId="0" xfId="0" applyNumberFormat="1" applyFill="1"/>
    <xf numFmtId="0" fontId="0" fillId="0" borderId="0" xfId="0" applyAlignment="1">
      <alignment vertical="center" wrapText="1"/>
    </xf>
    <xf numFmtId="0" fontId="0" fillId="9" borderId="0" xfId="0" applyFill="1"/>
    <xf numFmtId="0" fontId="5" fillId="9" borderId="0" xfId="0" applyFont="1" applyFill="1"/>
    <xf numFmtId="0" fontId="0" fillId="9" borderId="0" xfId="0" applyFill="1" applyAlignment="1">
      <alignment horizontal="right"/>
    </xf>
    <xf numFmtId="0" fontId="2" fillId="9" borderId="0" xfId="0" applyFont="1" applyFill="1"/>
    <xf numFmtId="167" fontId="0" fillId="9" borderId="0" xfId="0" applyNumberFormat="1" applyFill="1"/>
    <xf numFmtId="9" fontId="0" fillId="9" borderId="0" xfId="0" applyNumberFormat="1" applyFill="1"/>
    <xf numFmtId="14" fontId="0" fillId="9" borderId="0" xfId="0" applyNumberFormat="1" applyFill="1"/>
    <xf numFmtId="164" fontId="0" fillId="9" borderId="0" xfId="1" applyNumberFormat="1" applyFont="1" applyFill="1"/>
    <xf numFmtId="0" fontId="11" fillId="0" borderId="1" xfId="0" applyFont="1" applyBorder="1"/>
    <xf numFmtId="0" fontId="8" fillId="9" borderId="0" xfId="0" applyFont="1" applyFill="1"/>
    <xf numFmtId="164" fontId="0" fillId="9" borderId="0" xfId="0" applyNumberFormat="1" applyFill="1"/>
    <xf numFmtId="0" fontId="11" fillId="9" borderId="0" xfId="0" applyFont="1" applyFill="1"/>
    <xf numFmtId="2" fontId="0" fillId="9" borderId="0" xfId="0" applyNumberFormat="1" applyFill="1"/>
    <xf numFmtId="0" fontId="3" fillId="9" borderId="0" xfId="0" applyFont="1" applyFill="1" applyAlignment="1">
      <alignment wrapText="1"/>
    </xf>
    <xf numFmtId="166" fontId="0" fillId="9" borderId="0" xfId="0" applyNumberFormat="1" applyFill="1"/>
    <xf numFmtId="165" fontId="0" fillId="9" borderId="0" xfId="0" applyNumberFormat="1" applyFill="1"/>
    <xf numFmtId="9" fontId="2" fillId="9" borderId="0" xfId="1" applyFont="1" applyFill="1"/>
    <xf numFmtId="9" fontId="0" fillId="9" borderId="0" xfId="1" applyFont="1" applyFill="1" applyBorder="1"/>
    <xf numFmtId="9" fontId="0" fillId="9" borderId="0" xfId="1" applyFont="1" applyFill="1"/>
    <xf numFmtId="169" fontId="0" fillId="9" borderId="0" xfId="0" applyNumberFormat="1" applyFill="1"/>
    <xf numFmtId="9" fontId="0" fillId="0" borderId="0" xfId="1" applyFont="1" applyFill="1"/>
    <xf numFmtId="9" fontId="0" fillId="5" borderId="0" xfId="1" applyFont="1" applyFill="1"/>
    <xf numFmtId="2" fontId="0" fillId="0" borderId="0" xfId="0" applyNumberFormat="1" applyAlignment="1">
      <alignment vertical="center" wrapText="1"/>
    </xf>
    <xf numFmtId="0" fontId="0" fillId="0" borderId="0" xfId="0" applyAlignment="1">
      <alignment horizontal="left" vertical="top" wrapText="1"/>
    </xf>
    <xf numFmtId="0" fontId="0" fillId="0" borderId="1" xfId="0" applyBorder="1" applyAlignment="1">
      <alignment horizontal="right"/>
    </xf>
    <xf numFmtId="0" fontId="0" fillId="0" borderId="1" xfId="0" applyBorder="1" applyAlignment="1">
      <alignment vertical="center" wrapText="1"/>
    </xf>
    <xf numFmtId="0" fontId="0" fillId="0" borderId="1" xfId="0" applyBorder="1" applyAlignment="1">
      <alignment vertical="center"/>
    </xf>
    <xf numFmtId="0" fontId="0" fillId="9" borderId="0" xfId="0" applyFill="1" applyAlignment="1">
      <alignment horizontal="center" vertical="center" wrapText="1"/>
    </xf>
    <xf numFmtId="0" fontId="0" fillId="9" borderId="0" xfId="0" applyFill="1" applyAlignment="1">
      <alignment vertical="center" wrapText="1"/>
    </xf>
    <xf numFmtId="0" fontId="0" fillId="0" borderId="0" xfId="0" applyAlignment="1">
      <alignment horizontal="center" vertical="center" wrapText="1"/>
    </xf>
    <xf numFmtId="0" fontId="0" fillId="9" borderId="0" xfId="0" applyFill="1" applyAlignment="1">
      <alignment horizontal="center" vertical="center"/>
    </xf>
    <xf numFmtId="0" fontId="2" fillId="8" borderId="0" xfId="0" applyFont="1" applyFill="1" applyAlignment="1">
      <alignment horizontal="center"/>
    </xf>
    <xf numFmtId="0" fontId="0" fillId="4" borderId="0" xfId="0" applyFill="1" applyAlignment="1">
      <alignment horizontal="center"/>
    </xf>
    <xf numFmtId="14" fontId="0" fillId="6" borderId="0" xfId="0" applyNumberFormat="1" applyFill="1" applyAlignment="1">
      <alignment horizontal="center"/>
    </xf>
    <xf numFmtId="0" fontId="0" fillId="7" borderId="0" xfId="0" applyFill="1" applyAlignment="1">
      <alignment horizontal="center"/>
    </xf>
    <xf numFmtId="2" fontId="0" fillId="5" borderId="0" xfId="0" applyNumberFormat="1" applyFill="1" applyAlignment="1">
      <alignment horizontal="center"/>
    </xf>
    <xf numFmtId="0" fontId="0" fillId="0" borderId="0" xfId="0" applyAlignment="1">
      <alignment horizontal="center"/>
    </xf>
    <xf numFmtId="0" fontId="0" fillId="9" borderId="0" xfId="0" applyFill="1" applyAlignment="1">
      <alignment horizontal="center"/>
    </xf>
  </cellXfs>
  <cellStyles count="2">
    <cellStyle name="Normal" xfId="0" builtinId="0"/>
    <cellStyle name="Percent" xfId="1"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5.xml"/><Relationship Id="rId11" Type="http://schemas.microsoft.com/office/2017/10/relationships/person" Target="persons/person.xml"/><Relationship Id="rId5" Type="http://schemas.openxmlformats.org/officeDocument/2006/relationships/chartsheet" Target="chartsheets/sheet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Wholesale Cost, Trigger Point &amp; Market Stabilisation</a:t>
            </a:r>
            <a:r>
              <a:rPr lang="en-GB" baseline="0"/>
              <a:t> Charge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Wholesale cost</c:v>
          </c:tx>
          <c:spPr>
            <a:ln w="19050" cap="rnd">
              <a:solidFill>
                <a:schemeClr val="accent1"/>
              </a:solidFill>
              <a:round/>
            </a:ln>
            <a:effectLst/>
          </c:spPr>
          <c:marker>
            <c:symbol val="none"/>
          </c:marker>
          <c:xVal>
            <c:numRef>
              <c:f>Wc!$D$22:$D$146</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Wc!$V$22:$V$146</c:f>
              <c:numCache>
                <c:formatCode>0.0</c:formatCode>
                <c:ptCount val="125"/>
                <c:pt idx="0">
                  <c:v>247.74050418045039</c:v>
                </c:pt>
                <c:pt idx="1">
                  <c:v>247.74050418045039</c:v>
                </c:pt>
                <c:pt idx="2">
                  <c:v>247.74050418045039</c:v>
                </c:pt>
                <c:pt idx="3">
                  <c:v>247.74050418045039</c:v>
                </c:pt>
                <c:pt idx="4">
                  <c:v>247.74050418045039</c:v>
                </c:pt>
                <c:pt idx="5">
                  <c:v>247.74050418045039</c:v>
                </c:pt>
                <c:pt idx="6">
                  <c:v>247.74050418045039</c:v>
                </c:pt>
                <c:pt idx="7">
                  <c:v>245.56351357665281</c:v>
                </c:pt>
                <c:pt idx="8">
                  <c:v>245.56351357665281</c:v>
                </c:pt>
                <c:pt idx="9">
                  <c:v>245.56351357665281</c:v>
                </c:pt>
                <c:pt idx="10">
                  <c:v>245.56351357665281</c:v>
                </c:pt>
                <c:pt idx="11">
                  <c:v>245.56351357665281</c:v>
                </c:pt>
                <c:pt idx="12">
                  <c:v>232.59885221367966</c:v>
                </c:pt>
                <c:pt idx="13">
                  <c:v>232.59885221367966</c:v>
                </c:pt>
                <c:pt idx="14">
                  <c:v>232.59885221367966</c:v>
                </c:pt>
                <c:pt idx="15">
                  <c:v>232.59885221367966</c:v>
                </c:pt>
                <c:pt idx="16">
                  <c:v>232.59885221367966</c:v>
                </c:pt>
                <c:pt idx="17">
                  <c:v>229.49200618955928</c:v>
                </c:pt>
                <c:pt idx="18">
                  <c:v>229.49200618955928</c:v>
                </c:pt>
                <c:pt idx="19">
                  <c:v>229.49200618955928</c:v>
                </c:pt>
                <c:pt idx="20">
                  <c:v>229.49200618955928</c:v>
                </c:pt>
                <c:pt idx="21">
                  <c:v>229.49200618955928</c:v>
                </c:pt>
                <c:pt idx="22">
                  <c:v>224.66317605190142</c:v>
                </c:pt>
                <c:pt idx="23">
                  <c:v>224.66317605190142</c:v>
                </c:pt>
                <c:pt idx="24">
                  <c:v>224.66317605190142</c:v>
                </c:pt>
                <c:pt idx="25">
                  <c:v>224.66317605190142</c:v>
                </c:pt>
                <c:pt idx="26">
                  <c:v>224.66317605190142</c:v>
                </c:pt>
                <c:pt idx="27">
                  <c:v>219.76485136187858</c:v>
                </c:pt>
                <c:pt idx="28">
                  <c:v>219.76485136187858</c:v>
                </c:pt>
                <c:pt idx="29">
                  <c:v>219.76485136187858</c:v>
                </c:pt>
                <c:pt idx="30">
                  <c:v>219.76485136187858</c:v>
                </c:pt>
                <c:pt idx="31">
                  <c:v>219.76485136187858</c:v>
                </c:pt>
                <c:pt idx="32">
                  <c:v>207.34745939866588</c:v>
                </c:pt>
                <c:pt idx="33">
                  <c:v>207.34745939866588</c:v>
                </c:pt>
                <c:pt idx="34">
                  <c:v>207.34745939866588</c:v>
                </c:pt>
                <c:pt idx="35">
                  <c:v>207.34745939866588</c:v>
                </c:pt>
                <c:pt idx="36">
                  <c:v>207.34745939866588</c:v>
                </c:pt>
                <c:pt idx="37">
                  <c:v>157.92774750259872</c:v>
                </c:pt>
                <c:pt idx="38">
                  <c:v>157.92774750259872</c:v>
                </c:pt>
                <c:pt idx="39">
                  <c:v>157.92774750259872</c:v>
                </c:pt>
                <c:pt idx="40">
                  <c:v>157.92774750259872</c:v>
                </c:pt>
                <c:pt idx="41">
                  <c:v>157.92774750259872</c:v>
                </c:pt>
                <c:pt idx="42">
                  <c:v>136.11349642980252</c:v>
                </c:pt>
                <c:pt idx="43">
                  <c:v>136.11349642980252</c:v>
                </c:pt>
                <c:pt idx="44">
                  <c:v>136.11349642980252</c:v>
                </c:pt>
                <c:pt idx="45">
                  <c:v>136.11349642980252</c:v>
                </c:pt>
                <c:pt idx="46">
                  <c:v>136.11349642980252</c:v>
                </c:pt>
                <c:pt idx="47">
                  <c:v>119.81127710961297</c:v>
                </c:pt>
                <c:pt idx="48">
                  <c:v>119.81127710961297</c:v>
                </c:pt>
                <c:pt idx="49">
                  <c:v>119.81127710961297</c:v>
                </c:pt>
                <c:pt idx="50">
                  <c:v>119.81127710961297</c:v>
                </c:pt>
                <c:pt idx="51">
                  <c:v>119.81127710961297</c:v>
                </c:pt>
                <c:pt idx="52">
                  <c:v>101.2538737309205</c:v>
                </c:pt>
                <c:pt idx="53">
                  <c:v>101.2538737309205</c:v>
                </c:pt>
                <c:pt idx="54">
                  <c:v>101.2538737309205</c:v>
                </c:pt>
                <c:pt idx="55">
                  <c:v>101.2538737309205</c:v>
                </c:pt>
                <c:pt idx="56">
                  <c:v>101.2538737309205</c:v>
                </c:pt>
                <c:pt idx="57">
                  <c:v>84.027046965923162</c:v>
                </c:pt>
                <c:pt idx="58">
                  <c:v>84.027046965923162</c:v>
                </c:pt>
                <c:pt idx="59">
                  <c:v>84.027046965923162</c:v>
                </c:pt>
                <c:pt idx="60">
                  <c:v>84.027046965923162</c:v>
                </c:pt>
                <c:pt idx="61">
                  <c:v>84.027046965923162</c:v>
                </c:pt>
                <c:pt idx="62">
                  <c:v>105.36837025757954</c:v>
                </c:pt>
                <c:pt idx="63">
                  <c:v>105.36837025757954</c:v>
                </c:pt>
                <c:pt idx="64">
                  <c:v>105.36837025757954</c:v>
                </c:pt>
                <c:pt idx="65">
                  <c:v>105.36837025757954</c:v>
                </c:pt>
                <c:pt idx="66">
                  <c:v>105.36837025757954</c:v>
                </c:pt>
                <c:pt idx="67">
                  <c:v>101.53709105876005</c:v>
                </c:pt>
                <c:pt idx="68">
                  <c:v>101.53709105876005</c:v>
                </c:pt>
                <c:pt idx="69">
                  <c:v>101.53709105876005</c:v>
                </c:pt>
                <c:pt idx="70">
                  <c:v>101.53709105876005</c:v>
                </c:pt>
                <c:pt idx="71">
                  <c:v>101.53709105876005</c:v>
                </c:pt>
                <c:pt idx="72">
                  <c:v>95.800754153634287</c:v>
                </c:pt>
                <c:pt idx="73">
                  <c:v>95.800754153634287</c:v>
                </c:pt>
                <c:pt idx="74">
                  <c:v>95.800754153634287</c:v>
                </c:pt>
                <c:pt idx="75">
                  <c:v>95.800754153634287</c:v>
                </c:pt>
                <c:pt idx="76">
                  <c:v>95.800754153634287</c:v>
                </c:pt>
                <c:pt idx="77">
                  <c:v>92.159197149574027</c:v>
                </c:pt>
                <c:pt idx="78">
                  <c:v>92.159197149574027</c:v>
                </c:pt>
                <c:pt idx="79">
                  <c:v>92.159197149574027</c:v>
                </c:pt>
                <c:pt idx="80">
                  <c:v>92.159197149574027</c:v>
                </c:pt>
                <c:pt idx="81">
                  <c:v>92.159197149574027</c:v>
                </c:pt>
                <c:pt idx="82">
                  <c:v>81.595915122593624</c:v>
                </c:pt>
                <c:pt idx="83">
                  <c:v>81.595915122593624</c:v>
                </c:pt>
                <c:pt idx="84">
                  <c:v>81.595915122593624</c:v>
                </c:pt>
                <c:pt idx="85">
                  <c:v>81.595915122593624</c:v>
                </c:pt>
                <c:pt idx="86">
                  <c:v>81.595915122593624</c:v>
                </c:pt>
                <c:pt idx="87">
                  <c:v>80.085652258314909</c:v>
                </c:pt>
                <c:pt idx="88">
                  <c:v>80.085652258314909</c:v>
                </c:pt>
                <c:pt idx="89">
                  <c:v>80.085652258314909</c:v>
                </c:pt>
                <c:pt idx="90">
                  <c:v>80.085652258314909</c:v>
                </c:pt>
                <c:pt idx="91">
                  <c:v>80.085652258314909</c:v>
                </c:pt>
                <c:pt idx="92">
                  <c:v>65.44531128365432</c:v>
                </c:pt>
                <c:pt idx="93">
                  <c:v>65.44531128365432</c:v>
                </c:pt>
                <c:pt idx="94">
                  <c:v>65.44531128365432</c:v>
                </c:pt>
                <c:pt idx="95">
                  <c:v>65.44531128365432</c:v>
                </c:pt>
                <c:pt idx="96">
                  <c:v>65.44531128365432</c:v>
                </c:pt>
                <c:pt idx="97">
                  <c:v>58.461996323542202</c:v>
                </c:pt>
                <c:pt idx="98">
                  <c:v>58.461996323542202</c:v>
                </c:pt>
                <c:pt idx="99">
                  <c:v>58.461996323542202</c:v>
                </c:pt>
                <c:pt idx="100">
                  <c:v>58.461996323542202</c:v>
                </c:pt>
                <c:pt idx="101">
                  <c:v>58.461996323542202</c:v>
                </c:pt>
                <c:pt idx="102">
                  <c:v>52.233060754761979</c:v>
                </c:pt>
                <c:pt idx="103">
                  <c:v>52.233060754761979</c:v>
                </c:pt>
                <c:pt idx="104">
                  <c:v>52.233060754761979</c:v>
                </c:pt>
                <c:pt idx="105">
                  <c:v>52.233060754761979</c:v>
                </c:pt>
                <c:pt idx="106">
                  <c:v>52.233060754761979</c:v>
                </c:pt>
                <c:pt idx="107">
                  <c:v>57.393588379878281</c:v>
                </c:pt>
                <c:pt idx="108">
                  <c:v>57.393588379878281</c:v>
                </c:pt>
                <c:pt idx="109">
                  <c:v>57.393588379878281</c:v>
                </c:pt>
                <c:pt idx="110">
                  <c:v>57.393588379878281</c:v>
                </c:pt>
                <c:pt idx="111">
                  <c:v>57.393588379878281</c:v>
                </c:pt>
                <c:pt idx="112">
                  <c:v>60.026595699615633</c:v>
                </c:pt>
                <c:pt idx="113">
                  <c:v>60.026595699615633</c:v>
                </c:pt>
                <c:pt idx="114">
                  <c:v>60.026595699615633</c:v>
                </c:pt>
                <c:pt idx="115">
                  <c:v>60.026595699615633</c:v>
                </c:pt>
                <c:pt idx="116">
                  <c:v>60.026595699615633</c:v>
                </c:pt>
                <c:pt idx="117">
                  <c:v>72.52804564369238</c:v>
                </c:pt>
                <c:pt idx="118">
                  <c:v>72.52804564369238</c:v>
                </c:pt>
                <c:pt idx="119">
                  <c:v>72.52804564369238</c:v>
                </c:pt>
                <c:pt idx="120">
                  <c:v>72.52804564369238</c:v>
                </c:pt>
                <c:pt idx="121">
                  <c:v>72.52804564369238</c:v>
                </c:pt>
                <c:pt idx="122">
                  <c:v>78.327369918734732</c:v>
                </c:pt>
                <c:pt idx="123">
                  <c:v>78.327369918734732</c:v>
                </c:pt>
                <c:pt idx="124">
                  <c:v>78.327369918734732</c:v>
                </c:pt>
              </c:numCache>
            </c:numRef>
          </c:yVal>
          <c:smooth val="0"/>
          <c:extLst>
            <c:ext xmlns:c16="http://schemas.microsoft.com/office/drawing/2014/chart" uri="{C3380CC4-5D6E-409C-BE32-E72D297353CC}">
              <c16:uniqueId val="{00000000-F59C-47AB-B9A2-E6CE10364CD1}"/>
            </c:ext>
          </c:extLst>
        </c:ser>
        <c:ser>
          <c:idx val="1"/>
          <c:order val="1"/>
          <c:tx>
            <c:v>Trigger point</c:v>
          </c:tx>
          <c:spPr>
            <a:ln w="19050" cap="rnd">
              <a:solidFill>
                <a:schemeClr val="accent2"/>
              </a:solidFill>
              <a:round/>
            </a:ln>
            <a:effectLst/>
          </c:spPr>
          <c:marker>
            <c:symbol val="none"/>
          </c:marker>
          <c:xVal>
            <c:numRef>
              <c:f>Wpc!$D$21:$D$203</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Wpc!$S$21:$S$203</c:f>
              <c:numCache>
                <c:formatCode>0.00</c:formatCode>
                <c:ptCount val="183"/>
                <c:pt idx="0">
                  <c:v>123.44177459621396</c:v>
                </c:pt>
                <c:pt idx="1">
                  <c:v>123.78013238067729</c:v>
                </c:pt>
                <c:pt idx="2">
                  <c:v>124.11471572415913</c:v>
                </c:pt>
                <c:pt idx="3">
                  <c:v>124.44558743318643</c:v>
                </c:pt>
                <c:pt idx="4">
                  <c:v>124.77280892850895</c:v>
                </c:pt>
                <c:pt idx="5">
                  <c:v>125.09644028310962</c:v>
                </c:pt>
                <c:pt idx="6">
                  <c:v>125.41654025897074</c:v>
                </c:pt>
                <c:pt idx="7">
                  <c:v>125.73316634264306</c:v>
                </c:pt>
                <c:pt idx="8">
                  <c:v>126.04637477966334</c:v>
                </c:pt>
                <c:pt idx="9">
                  <c:v>126.35622060786299</c:v>
                </c:pt>
                <c:pt idx="10">
                  <c:v>126.66275768961005</c:v>
                </c:pt>
                <c:pt idx="11">
                  <c:v>126.96603874302323</c:v>
                </c:pt>
                <c:pt idx="12">
                  <c:v>127.26611537219726</c:v>
                </c:pt>
                <c:pt idx="13">
                  <c:v>127.56303809647436</c:v>
                </c:pt>
                <c:pt idx="14">
                  <c:v>127.85685637879838</c:v>
                </c:pt>
                <c:pt idx="15">
                  <c:v>128.14761865318354</c:v>
                </c:pt>
                <c:pt idx="16">
                  <c:v>128.43537235133101</c:v>
                </c:pt>
                <c:pt idx="17">
                  <c:v>128.7201639284232</c:v>
                </c:pt>
                <c:pt idx="18">
                  <c:v>129.00203888812561</c:v>
                </c:pt>
                <c:pt idx="19">
                  <c:v>129.28104180682456</c:v>
                </c:pt>
                <c:pt idx="20">
                  <c:v>129.55721635712774</c:v>
                </c:pt>
                <c:pt idx="21">
                  <c:v>129.83060533065361</c:v>
                </c:pt>
                <c:pt idx="22">
                  <c:v>130.10125066013467</c:v>
                </c:pt>
                <c:pt idx="23">
                  <c:v>130.36919344085879</c:v>
                </c:pt>
                <c:pt idx="24">
                  <c:v>130.63447395147099</c:v>
                </c:pt>
                <c:pt idx="25">
                  <c:v>130.89713167415877</c:v>
                </c:pt>
                <c:pt idx="26">
                  <c:v>131.15720531424128</c:v>
                </c:pt>
                <c:pt idx="27">
                  <c:v>131.4147328191832</c:v>
                </c:pt>
                <c:pt idx="28">
                  <c:v>131.66975139705326</c:v>
                </c:pt>
                <c:pt idx="29">
                  <c:v>131.92229753444522</c:v>
                </c:pt>
                <c:pt idx="30">
                  <c:v>132.17240701388081</c:v>
                </c:pt>
                <c:pt idx="31">
                  <c:v>132.42011493071098</c:v>
                </c:pt>
                <c:pt idx="32">
                  <c:v>132.66545570953252</c:v>
                </c:pt>
                <c:pt idx="33">
                  <c:v>132.90846312013682</c:v>
                </c:pt>
                <c:pt idx="34">
                  <c:v>133.149170293005</c:v>
                </c:pt>
                <c:pt idx="35">
                  <c:v>133.38760973436564</c:v>
                </c:pt>
                <c:pt idx="36">
                  <c:v>133.62381334082869</c:v>
                </c:pt>
                <c:pt idx="37">
                  <c:v>133.85781241360979</c:v>
                </c:pt>
                <c:pt idx="38">
                  <c:v>134.0896376723579</c:v>
                </c:pt>
                <c:pt idx="39">
                  <c:v>134.3193192685996</c:v>
                </c:pt>
                <c:pt idx="40">
                  <c:v>134.54688679881218</c:v>
                </c:pt>
                <c:pt idx="41">
                  <c:v>134.77236931713696</c:v>
                </c:pt>
                <c:pt idx="42">
                  <c:v>134.99579534774537</c:v>
                </c:pt>
                <c:pt idx="43">
                  <c:v>135.21719289686783</c:v>
                </c:pt>
                <c:pt idx="44">
                  <c:v>135.43658946449656</c:v>
                </c:pt>
                <c:pt idx="45">
                  <c:v>135.65401205577237</c:v>
                </c:pt>
                <c:pt idx="46">
                  <c:v>135.86948719206595</c:v>
                </c:pt>
                <c:pt idx="47">
                  <c:v>136.08304092176215</c:v>
                </c:pt>
                <c:pt idx="48">
                  <c:v>136.29469883075734</c:v>
                </c:pt>
                <c:pt idx="49">
                  <c:v>136.50448605267852</c:v>
                </c:pt>
                <c:pt idx="50">
                  <c:v>136.71242727883225</c:v>
                </c:pt>
                <c:pt idx="51">
                  <c:v>136.91854676789276</c:v>
                </c:pt>
                <c:pt idx="52">
                  <c:v>137.12286835533587</c:v>
                </c:pt>
                <c:pt idx="53">
                  <c:v>137.32541546262749</c:v>
                </c:pt>
                <c:pt idx="54">
                  <c:v>137.52621110617369</c:v>
                </c:pt>
                <c:pt idx="55">
                  <c:v>137.72527790603971</c:v>
                </c:pt>
                <c:pt idx="56">
                  <c:v>137.92263809444435</c:v>
                </c:pt>
                <c:pt idx="57">
                  <c:v>138.11831352403726</c:v>
                </c:pt>
                <c:pt idx="58">
                  <c:v>138.31232567596487</c:v>
                </c:pt>
                <c:pt idx="59">
                  <c:v>138.50469566773154</c:v>
                </c:pt>
                <c:pt idx="60">
                  <c:v>138.69544426086225</c:v>
                </c:pt>
                <c:pt idx="61">
                  <c:v>138.8845918683717</c:v>
                </c:pt>
                <c:pt idx="62">
                  <c:v>139.07215856204681</c:v>
                </c:pt>
                <c:pt idx="63">
                  <c:v>139.25816407954713</c:v>
                </c:pt>
                <c:pt idx="64">
                  <c:v>139.44262783132822</c:v>
                </c:pt>
                <c:pt idx="65">
                  <c:v>139.62556890739455</c:v>
                </c:pt>
                <c:pt idx="66">
                  <c:v>139.80700608388494</c:v>
                </c:pt>
                <c:pt idx="67">
                  <c:v>139.98695782949673</c:v>
                </c:pt>
                <c:pt idx="68">
                  <c:v>140.16544231175274</c:v>
                </c:pt>
                <c:pt idx="69">
                  <c:v>140.34247740311551</c:v>
                </c:pt>
                <c:pt idx="70">
                  <c:v>140.51808068695311</c:v>
                </c:pt>
                <c:pt idx="71">
                  <c:v>140.69226946336107</c:v>
                </c:pt>
                <c:pt idx="72">
                  <c:v>140.86506075484374</c:v>
                </c:pt>
                <c:pt idx="73">
                  <c:v>141.03647131185994</c:v>
                </c:pt>
                <c:pt idx="74">
                  <c:v>141.20651761823572</c:v>
                </c:pt>
                <c:pt idx="75">
                  <c:v>141.37521589644896</c:v>
                </c:pt>
                <c:pt idx="76">
                  <c:v>141.54258211278812</c:v>
                </c:pt>
                <c:pt idx="77">
                  <c:v>141.70863198238982</c:v>
                </c:pt>
                <c:pt idx="78">
                  <c:v>141.8733809741577</c:v>
                </c:pt>
                <c:pt idx="79">
                  <c:v>142.03684431556638</c:v>
                </c:pt>
                <c:pt idx="80">
                  <c:v>142.19903699735303</c:v>
                </c:pt>
                <c:pt idx="81">
                  <c:v>142.35997377810043</c:v>
                </c:pt>
                <c:pt idx="82">
                  <c:v>142.51966918871349</c:v>
                </c:pt>
                <c:pt idx="83">
                  <c:v>142.67813753679295</c:v>
                </c:pt>
                <c:pt idx="84">
                  <c:v>142.83539291090841</c:v>
                </c:pt>
                <c:pt idx="85">
                  <c:v>142.9914491847739</c:v>
                </c:pt>
                <c:pt idx="86">
                  <c:v>143.1463200213278</c:v>
                </c:pt>
                <c:pt idx="87">
                  <c:v>143.30001887672069</c:v>
                </c:pt>
                <c:pt idx="88">
                  <c:v>143.45255900421265</c:v>
                </c:pt>
                <c:pt idx="89">
                  <c:v>143.60395345798293</c:v>
                </c:pt>
                <c:pt idx="90">
                  <c:v>143.75421509685387</c:v>
                </c:pt>
                <c:pt idx="91">
                  <c:v>143.90335658793182</c:v>
                </c:pt>
                <c:pt idx="92">
                  <c:v>144.05139041016693</c:v>
                </c:pt>
                <c:pt idx="93">
                  <c:v>144.19832885783342</c:v>
                </c:pt>
                <c:pt idx="94">
                  <c:v>144.34418404393367</c:v>
                </c:pt>
                <c:pt idx="95">
                  <c:v>144.48896790352657</c:v>
                </c:pt>
                <c:pt idx="96">
                  <c:v>144.63269219698338</c:v>
                </c:pt>
                <c:pt idx="97">
                  <c:v>144.77536851317191</c:v>
                </c:pt>
                <c:pt idx="98">
                  <c:v>144.91700827257151</c:v>
                </c:pt>
                <c:pt idx="99">
                  <c:v>145.05762273032042</c:v>
                </c:pt>
                <c:pt idx="100">
                  <c:v>145.19722297919736</c:v>
                </c:pt>
                <c:pt idx="101">
                  <c:v>145.33581995253826</c:v>
                </c:pt>
                <c:pt idx="102">
                  <c:v>145.47342442709086</c:v>
                </c:pt>
                <c:pt idx="103">
                  <c:v>145.61004702580826</c:v>
                </c:pt>
                <c:pt idx="104">
                  <c:v>145.74569822058231</c:v>
                </c:pt>
                <c:pt idx="105">
                  <c:v>145.88038833491959</c:v>
                </c:pt>
                <c:pt idx="106">
                  <c:v>146.01412754656002</c:v>
                </c:pt>
                <c:pt idx="107">
                  <c:v>146.14692589004096</c:v>
                </c:pt>
                <c:pt idx="108">
                  <c:v>146.27879325920668</c:v>
                </c:pt>
                <c:pt idx="109">
                  <c:v>146.40973940966572</c:v>
                </c:pt>
                <c:pt idx="110">
                  <c:v>146.53977396119677</c:v>
                </c:pt>
                <c:pt idx="111">
                  <c:v>146.66890640010419</c:v>
                </c:pt>
                <c:pt idx="112">
                  <c:v>146.79714608152543</c:v>
                </c:pt>
                <c:pt idx="113">
                  <c:v>146.92450223168979</c:v>
                </c:pt>
                <c:pt idx="114">
                  <c:v>147.05098395013141</c:v>
                </c:pt>
                <c:pt idx="115">
                  <c:v>147.17660021185654</c:v>
                </c:pt>
                <c:pt idx="116">
                  <c:v>147.30135986946652</c:v>
                </c:pt>
                <c:pt idx="117">
                  <c:v>147.42527165523725</c:v>
                </c:pt>
                <c:pt idx="118">
                  <c:v>147.54834418315679</c:v>
                </c:pt>
                <c:pt idx="119">
                  <c:v>147.67058595092155</c:v>
                </c:pt>
                <c:pt idx="120">
                  <c:v>147.79200534189201</c:v>
                </c:pt>
                <c:pt idx="121">
                  <c:v>147.91261062700943</c:v>
                </c:pt>
                <c:pt idx="122">
                  <c:v>147.96805133168147</c:v>
                </c:pt>
                <c:pt idx="123">
                  <c:v>148.0234920363535</c:v>
                </c:pt>
                <c:pt idx="124">
                  <c:v>148.07893274102557</c:v>
                </c:pt>
                <c:pt idx="125">
                  <c:v>148.13437344569761</c:v>
                </c:pt>
                <c:pt idx="126">
                  <c:v>148.18981415036964</c:v>
                </c:pt>
                <c:pt idx="127">
                  <c:v>148.24525485504174</c:v>
                </c:pt>
                <c:pt idx="128">
                  <c:v>148.30069555971374</c:v>
                </c:pt>
                <c:pt idx="129">
                  <c:v>148.35613626438581</c:v>
                </c:pt>
                <c:pt idx="130">
                  <c:v>148.41157696905785</c:v>
                </c:pt>
                <c:pt idx="131">
                  <c:v>148.46701767372988</c:v>
                </c:pt>
                <c:pt idx="132">
                  <c:v>148.52245837840195</c:v>
                </c:pt>
                <c:pt idx="133">
                  <c:v>148.57789908307396</c:v>
                </c:pt>
                <c:pt idx="134">
                  <c:v>148.63333978774602</c:v>
                </c:pt>
                <c:pt idx="135">
                  <c:v>148.68878049241806</c:v>
                </c:pt>
                <c:pt idx="136">
                  <c:v>148.74422119709013</c:v>
                </c:pt>
                <c:pt idx="137">
                  <c:v>148.79966190176216</c:v>
                </c:pt>
                <c:pt idx="138">
                  <c:v>148.8551026064342</c:v>
                </c:pt>
                <c:pt idx="139">
                  <c:v>148.91054331110624</c:v>
                </c:pt>
                <c:pt idx="140">
                  <c:v>148.9659840157783</c:v>
                </c:pt>
                <c:pt idx="141">
                  <c:v>149.02142472045031</c:v>
                </c:pt>
                <c:pt idx="142">
                  <c:v>149.07686542512241</c:v>
                </c:pt>
                <c:pt idx="143">
                  <c:v>149.13230612979444</c:v>
                </c:pt>
                <c:pt idx="144">
                  <c:v>149.18774683446648</c:v>
                </c:pt>
                <c:pt idx="145">
                  <c:v>149.24318753913852</c:v>
                </c:pt>
                <c:pt idx="146">
                  <c:v>149.29862824381055</c:v>
                </c:pt>
                <c:pt idx="147">
                  <c:v>149.35406894848262</c:v>
                </c:pt>
                <c:pt idx="148">
                  <c:v>149.40950965315466</c:v>
                </c:pt>
                <c:pt idx="149">
                  <c:v>149.46495035782669</c:v>
                </c:pt>
                <c:pt idx="150">
                  <c:v>149.52039106249873</c:v>
                </c:pt>
                <c:pt idx="151">
                  <c:v>149.5758317671708</c:v>
                </c:pt>
                <c:pt idx="152">
                  <c:v>149.63127247184283</c:v>
                </c:pt>
                <c:pt idx="153">
                  <c:v>149.6867131765149</c:v>
                </c:pt>
                <c:pt idx="154">
                  <c:v>149.74215388118694</c:v>
                </c:pt>
                <c:pt idx="155">
                  <c:v>149.79759458585897</c:v>
                </c:pt>
                <c:pt idx="156">
                  <c:v>149.85303529053104</c:v>
                </c:pt>
                <c:pt idx="157">
                  <c:v>149.90847599520305</c:v>
                </c:pt>
                <c:pt idx="158">
                  <c:v>149.96391669987511</c:v>
                </c:pt>
                <c:pt idx="159">
                  <c:v>150.01935740454712</c:v>
                </c:pt>
                <c:pt idx="160">
                  <c:v>150.07479810921922</c:v>
                </c:pt>
                <c:pt idx="161">
                  <c:v>150.13023881389125</c:v>
                </c:pt>
                <c:pt idx="162">
                  <c:v>150.18567951856329</c:v>
                </c:pt>
                <c:pt idx="163">
                  <c:v>150.24112022323533</c:v>
                </c:pt>
                <c:pt idx="164">
                  <c:v>150.29656092790736</c:v>
                </c:pt>
                <c:pt idx="165">
                  <c:v>150.3520016325794</c:v>
                </c:pt>
                <c:pt idx="166">
                  <c:v>150.40744233725147</c:v>
                </c:pt>
                <c:pt idx="167">
                  <c:v>150.4628830419235</c:v>
                </c:pt>
                <c:pt idx="168">
                  <c:v>150.51832374659557</c:v>
                </c:pt>
                <c:pt idx="169">
                  <c:v>150.57376445126761</c:v>
                </c:pt>
                <c:pt idx="170">
                  <c:v>150.62920515593964</c:v>
                </c:pt>
                <c:pt idx="171">
                  <c:v>150.68464586061171</c:v>
                </c:pt>
                <c:pt idx="172">
                  <c:v>150.74008656528375</c:v>
                </c:pt>
                <c:pt idx="173">
                  <c:v>150.79552726995578</c:v>
                </c:pt>
                <c:pt idx="174">
                  <c:v>150.85096797462785</c:v>
                </c:pt>
                <c:pt idx="175">
                  <c:v>150.90640867929989</c:v>
                </c:pt>
                <c:pt idx="176">
                  <c:v>150.96184938397192</c:v>
                </c:pt>
                <c:pt idx="177">
                  <c:v>151.01729008864399</c:v>
                </c:pt>
                <c:pt idx="178">
                  <c:v>151.07273079331603</c:v>
                </c:pt>
                <c:pt idx="179">
                  <c:v>151.12817149798806</c:v>
                </c:pt>
                <c:pt idx="180">
                  <c:v>151.1836122026601</c:v>
                </c:pt>
                <c:pt idx="181">
                  <c:v>151.23905290733214</c:v>
                </c:pt>
                <c:pt idx="182">
                  <c:v>151.29449361200417</c:v>
                </c:pt>
              </c:numCache>
            </c:numRef>
          </c:yVal>
          <c:smooth val="0"/>
          <c:extLst>
            <c:ext xmlns:c16="http://schemas.microsoft.com/office/drawing/2014/chart" uri="{C3380CC4-5D6E-409C-BE32-E72D297353CC}">
              <c16:uniqueId val="{00000001-F59C-47AB-B9A2-E6CE10364CD1}"/>
            </c:ext>
          </c:extLst>
        </c:ser>
        <c:dLbls>
          <c:showLegendKey val="0"/>
          <c:showVal val="0"/>
          <c:showCatName val="0"/>
          <c:showSerName val="0"/>
          <c:showPercent val="0"/>
          <c:showBubbleSize val="0"/>
        </c:dLbls>
        <c:axId val="460435008"/>
        <c:axId val="460433760"/>
      </c:scatterChart>
      <c:scatterChart>
        <c:scatterStyle val="lineMarker"/>
        <c:varyColors val="0"/>
        <c:ser>
          <c:idx val="2"/>
          <c:order val="2"/>
          <c:tx>
            <c:strRef>
              <c:f>'The Market Stabilisation Charge'!$J$4</c:f>
              <c:strCache>
                <c:ptCount val="1"/>
                <c:pt idx="0">
                  <c:v>MSC</c:v>
                </c:pt>
              </c:strCache>
            </c:strRef>
          </c:tx>
          <c:spPr>
            <a:ln w="19050" cap="rnd">
              <a:solidFill>
                <a:schemeClr val="accent3"/>
              </a:solidFill>
              <a:round/>
            </a:ln>
            <a:effectLst/>
          </c:spPr>
          <c:marker>
            <c:symbol val="none"/>
          </c:marker>
          <c:xVal>
            <c:numRef>
              <c:f>'The Market Stabilisation Charge'!$C$5:$C$129</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'The Market Stabilisation Charge'!$J$5:$J$129</c:f>
              <c:numCache>
                <c:formatCode>0.00</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2.7701056246202453</c:v>
                </c:pt>
                <c:pt idx="48">
                  <c:v>2.8061382742439553</c:v>
                </c:pt>
                <c:pt idx="49">
                  <c:v>2.8418524580365814</c:v>
                </c:pt>
                <c:pt idx="50">
                  <c:v>2.8772523794469955</c:v>
                </c:pt>
                <c:pt idx="51">
                  <c:v>2.9123421682727195</c:v>
                </c:pt>
                <c:pt idx="52">
                  <c:v>6.1063388644062888</c:v>
                </c:pt>
                <c:pt idx="53">
                  <c:v>6.140820490838216</c:v>
                </c:pt>
                <c:pt idx="54">
                  <c:v>6.1750039480225736</c:v>
                </c:pt>
                <c:pt idx="55">
                  <c:v>6.2088930868000345</c:v>
                </c:pt>
                <c:pt idx="56">
                  <c:v>6.2424916919842888</c:v>
                </c:pt>
                <c:pt idx="57">
                  <c:v>9.2084990579564074</c:v>
                </c:pt>
                <c:pt idx="58">
                  <c:v>9.241527693296975</c:v>
                </c:pt>
                <c:pt idx="59">
                  <c:v>9.2742767672359125</c:v>
                </c:pt>
                <c:pt idx="60">
                  <c:v>9.6166204037371497</c:v>
                </c:pt>
                <c:pt idx="61">
                  <c:v>9.6498930225022512</c:v>
                </c:pt>
                <c:pt idx="62">
                  <c:v>5.9287733741918665</c:v>
                </c:pt>
                <c:pt idx="63">
                  <c:v>5.9614932734995207</c:v>
                </c:pt>
                <c:pt idx="64">
                  <c:v>5.9939419635453905</c:v>
                </c:pt>
                <c:pt idx="65">
                  <c:v>6.026122802418163</c:v>
                </c:pt>
                <c:pt idx="66">
                  <c:v>6.0580390929949752</c:v>
                </c:pt>
                <c:pt idx="67">
                  <c:v>6.7636475844275701</c:v>
                </c:pt>
                <c:pt idx="68">
                  <c:v>6.7950444718203622</c:v>
                </c:pt>
                <c:pt idx="69">
                  <c:v>6.8261863994424887</c:v>
                </c:pt>
                <c:pt idx="70">
                  <c:v>6.8570764603529124</c:v>
                </c:pt>
                <c:pt idx="71">
                  <c:v>6.8877176977806256</c:v>
                </c:pt>
                <c:pt idx="72">
                  <c:v>7.9271819146886973</c:v>
                </c:pt>
                <c:pt idx="73">
                  <c:v>7.9573344404912154</c:v>
                </c:pt>
                <c:pt idx="74">
                  <c:v>7.9872469833933089</c:v>
                </c:pt>
                <c:pt idx="75">
                  <c:v>8.0169223970621655</c:v>
                </c:pt>
                <c:pt idx="76">
                  <c:v>8.0463634900991554</c:v>
                </c:pt>
                <c:pt idx="77">
                  <c:v>8.7161528338971888</c:v>
                </c:pt>
                <c:pt idx="78">
                  <c:v>8.7451335356211217</c:v>
                </c:pt>
                <c:pt idx="79">
                  <c:v>8.7738880808801127</c:v>
                </c:pt>
                <c:pt idx="80">
                  <c:v>8.8024191066680348</c:v>
                </c:pt>
                <c:pt idx="81">
                  <c:v>9.1500901845984064</c:v>
                </c:pt>
                <c:pt idx="82">
                  <c:v>11.104566134789984</c:v>
                </c:pt>
                <c:pt idx="83">
                  <c:v>11.133450143638312</c:v>
                </c:pt>
                <c:pt idx="84">
                  <c:v>11.162113063852013</c:v>
                </c:pt>
                <c:pt idx="85">
                  <c:v>11.190557424191454</c:v>
                </c:pt>
                <c:pt idx="86">
                  <c:v>11.218785714998953</c:v>
                </c:pt>
                <c:pt idx="87">
                  <c:v>11.522075839599591</c:v>
                </c:pt>
                <c:pt idx="88">
                  <c:v>11.549879312315758</c:v>
                </c:pt>
                <c:pt idx="89">
                  <c:v>11.577473963205259</c:v>
                </c:pt>
                <c:pt idx="90">
                  <c:v>11.604862136044272</c:v>
                </c:pt>
                <c:pt idx="91">
                  <c:v>11.632046139664912</c:v>
                </c:pt>
                <c:pt idx="92">
                  <c:v>14.327521631538986</c:v>
                </c:pt>
                <c:pt idx="93">
                  <c:v>14.354304086672743</c:v>
                </c:pt>
                <c:pt idx="94">
                  <c:v>14.38088909583673</c:v>
                </c:pt>
                <c:pt idx="95">
                  <c:v>14.407278834432857</c:v>
                </c:pt>
                <c:pt idx="96">
                  <c:v>14.433475446022731</c:v>
                </c:pt>
                <c:pt idx="97">
                  <c:v>15.732329113472984</c:v>
                </c:pt>
                <c:pt idx="98">
                  <c:v>15.758145777263293</c:v>
                </c:pt>
                <c:pt idx="99">
                  <c:v>15.783775559431438</c:v>
                </c:pt>
                <c:pt idx="100">
                  <c:v>15.809220481857013</c:v>
                </c:pt>
                <c:pt idx="101">
                  <c:v>15.834482537357982</c:v>
                </c:pt>
                <c:pt idx="102">
                  <c:v>16.994911109836472</c:v>
                </c:pt>
                <c:pt idx="103">
                  <c:v>17.213842083074567</c:v>
                </c:pt>
                <c:pt idx="104">
                  <c:v>17.238849082534188</c:v>
                </c:pt>
                <c:pt idx="105">
                  <c:v>17.263678908928703</c:v>
                </c:pt>
                <c:pt idx="106">
                  <c:v>17.288333438502089</c:v>
                </c:pt>
                <c:pt idx="107">
                  <c:v>16.361482601409303</c:v>
                </c:pt>
                <c:pt idx="108">
                  <c:v>16.385792060938655</c:v>
                </c:pt>
                <c:pt idx="109">
                  <c:v>16.409931695825193</c:v>
                </c:pt>
                <c:pt idx="110">
                  <c:v>16.433903279453968</c:v>
                </c:pt>
                <c:pt idx="111">
                  <c:v>16.457708560604317</c:v>
                </c:pt>
                <c:pt idx="112">
                  <c:v>15.995960154464779</c:v>
                </c:pt>
                <c:pt idx="113">
                  <c:v>16.019437980691407</c:v>
                </c:pt>
                <c:pt idx="114">
                  <c:v>16.042754607352816</c:v>
                </c:pt>
                <c:pt idx="115">
                  <c:v>16.065911688971688</c:v>
                </c:pt>
                <c:pt idx="116">
                  <c:v>16.088910857505603</c:v>
                </c:pt>
                <c:pt idx="117">
                  <c:v>13.807138916228295</c:v>
                </c:pt>
                <c:pt idx="118">
                  <c:v>13.829827066113772</c:v>
                </c:pt>
                <c:pt idx="119">
                  <c:v>13.852362067191558</c:v>
                </c:pt>
                <c:pt idx="120">
                  <c:v>13.874745464915723</c:v>
                </c:pt>
                <c:pt idx="121">
                  <c:v>13.896978784016099</c:v>
                </c:pt>
                <c:pt idx="122">
                  <c:v>12.838106478618302</c:v>
                </c:pt>
                <c:pt idx="123">
                  <c:v>12.848326850610482</c:v>
                </c:pt>
                <c:pt idx="124">
                  <c:v>12.858547222602667</c:v>
                </c:pt>
              </c:numCache>
            </c:numRef>
          </c:yVal>
          <c:smooth val="0"/>
          <c:extLst>
            <c:ext xmlns:c16="http://schemas.microsoft.com/office/drawing/2014/chart" uri="{C3380CC4-5D6E-409C-BE32-E72D297353CC}">
              <c16:uniqueId val="{00000001-FE20-4E98-8E70-43C657942A34}"/>
            </c:ext>
          </c:extLst>
        </c:ser>
        <c:dLbls>
          <c:showLegendKey val="0"/>
          <c:showVal val="0"/>
          <c:showCatName val="0"/>
          <c:showSerName val="0"/>
          <c:showPercent val="0"/>
          <c:showBubbleSize val="0"/>
        </c:dLbls>
        <c:axId val="1123252735"/>
        <c:axId val="1123250239"/>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Calculations!$B$31</c:f>
              <c:strCache>
                <c:ptCount val="1"/>
                <c:pt idx="0">
                  <c:v>Wholesale Gas cost p/therm</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valAx>
        <c:axId val="11232502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Market Stabilisation</a:t>
                </a:r>
                <a:r>
                  <a:rPr lang="en-GB" baseline="0"/>
                  <a:t> Charge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252735"/>
        <c:crosses val="max"/>
        <c:crossBetween val="midCat"/>
      </c:valAx>
      <c:valAx>
        <c:axId val="1123252735"/>
        <c:scaling>
          <c:orientation val="minMax"/>
        </c:scaling>
        <c:delete val="1"/>
        <c:axPos val="b"/>
        <c:numFmt formatCode="m/d/yyyy" sourceLinked="1"/>
        <c:majorTickMark val="out"/>
        <c:minorTickMark val="none"/>
        <c:tickLblPos val="nextTo"/>
        <c:crossAx val="11232502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Price cap index &amp; trigger point over time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Price cap index</c:v>
          </c:tx>
          <c:spPr>
            <a:ln w="19050" cap="rnd">
              <a:solidFill>
                <a:schemeClr val="accent1"/>
              </a:solidFill>
              <a:round/>
            </a:ln>
            <a:effectLst/>
          </c:spPr>
          <c:marker>
            <c:symbol val="none"/>
          </c:marker>
          <c:xVal>
            <c:numRef>
              <c:f>Wpc!$D$21:$D$203</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Wpc!$R$21:$R$203</c:f>
              <c:numCache>
                <c:formatCode>0.00</c:formatCode>
                <c:ptCount val="183"/>
                <c:pt idx="0">
                  <c:v>176.34539228030567</c:v>
                </c:pt>
                <c:pt idx="1">
                  <c:v>176.8287605438247</c:v>
                </c:pt>
                <c:pt idx="2">
                  <c:v>177.30673674879876</c:v>
                </c:pt>
                <c:pt idx="3">
                  <c:v>177.77941061883777</c:v>
                </c:pt>
                <c:pt idx="4">
                  <c:v>178.24686989786994</c:v>
                </c:pt>
                <c:pt idx="5">
                  <c:v>178.70920040444233</c:v>
                </c:pt>
                <c:pt idx="6">
                  <c:v>179.16648608424393</c:v>
                </c:pt>
                <c:pt idx="7">
                  <c:v>179.61880906091866</c:v>
                </c:pt>
                <c:pt idx="8">
                  <c:v>180.06624968523334</c:v>
                </c:pt>
                <c:pt idx="9">
                  <c:v>180.50888658266143</c:v>
                </c:pt>
                <c:pt idx="10">
                  <c:v>180.94679669944293</c:v>
                </c:pt>
                <c:pt idx="11">
                  <c:v>181.38005534717607</c:v>
                </c:pt>
                <c:pt idx="12">
                  <c:v>181.8087362459961</c:v>
                </c:pt>
                <c:pt idx="13">
                  <c:v>182.23291156639195</c:v>
                </c:pt>
                <c:pt idx="14">
                  <c:v>182.652651969712</c:v>
                </c:pt>
                <c:pt idx="15">
                  <c:v>183.06802664740508</c:v>
                </c:pt>
                <c:pt idx="16">
                  <c:v>183.47910335904433</c:v>
                </c:pt>
                <c:pt idx="17">
                  <c:v>183.88594846917601</c:v>
                </c:pt>
                <c:pt idx="18">
                  <c:v>184.28862698303658</c:v>
                </c:pt>
                <c:pt idx="19">
                  <c:v>184.68720258117796</c:v>
                </c:pt>
                <c:pt idx="20">
                  <c:v>185.08173765303965</c:v>
                </c:pt>
                <c:pt idx="21">
                  <c:v>185.47229332950516</c:v>
                </c:pt>
                <c:pt idx="22">
                  <c:v>185.85892951447812</c:v>
                </c:pt>
                <c:pt idx="23">
                  <c:v>186.24170491551257</c:v>
                </c:pt>
                <c:pt idx="24">
                  <c:v>186.62067707353</c:v>
                </c:pt>
                <c:pt idx="25">
                  <c:v>186.99590239165539</c:v>
                </c:pt>
                <c:pt idx="26">
                  <c:v>187.36743616320183</c:v>
                </c:pt>
                <c:pt idx="27">
                  <c:v>187.73533259883317</c:v>
                </c:pt>
                <c:pt idx="28">
                  <c:v>188.09964485293324</c:v>
                </c:pt>
                <c:pt idx="29">
                  <c:v>188.46042504920749</c:v>
                </c:pt>
                <c:pt idx="30">
                  <c:v>188.81772430554403</c:v>
                </c:pt>
                <c:pt idx="31">
                  <c:v>189.17159275815854</c:v>
                </c:pt>
                <c:pt idx="32">
                  <c:v>189.52207958504647</c:v>
                </c:pt>
                <c:pt idx="33">
                  <c:v>189.8692330287669</c:v>
                </c:pt>
                <c:pt idx="34">
                  <c:v>190.21310041857856</c:v>
                </c:pt>
                <c:pt idx="35">
                  <c:v>190.55372819195091</c:v>
                </c:pt>
                <c:pt idx="36">
                  <c:v>190.89116191546955</c:v>
                </c:pt>
                <c:pt idx="37">
                  <c:v>191.22544630515685</c:v>
                </c:pt>
                <c:pt idx="38">
                  <c:v>191.55662524622556</c:v>
                </c:pt>
                <c:pt idx="39">
                  <c:v>191.88474181228517</c:v>
                </c:pt>
                <c:pt idx="40">
                  <c:v>192.20983828401742</c:v>
                </c:pt>
                <c:pt idx="41">
                  <c:v>192.53195616733854</c:v>
                </c:pt>
                <c:pt idx="42">
                  <c:v>192.85113621106484</c:v>
                </c:pt>
                <c:pt idx="43">
                  <c:v>193.16741842409692</c:v>
                </c:pt>
                <c:pt idx="44">
                  <c:v>193.48084209213795</c:v>
                </c:pt>
                <c:pt idx="45">
                  <c:v>193.79144579396055</c:v>
                </c:pt>
                <c:pt idx="46">
                  <c:v>194.09926741723709</c:v>
                </c:pt>
                <c:pt idx="47">
                  <c:v>194.40434417394593</c:v>
                </c:pt>
                <c:pt idx="48">
                  <c:v>194.70671261536765</c:v>
                </c:pt>
                <c:pt idx="49">
                  <c:v>195.00640864668361</c:v>
                </c:pt>
                <c:pt idx="50">
                  <c:v>195.30346754118895</c:v>
                </c:pt>
                <c:pt idx="51">
                  <c:v>195.59792395413254</c:v>
                </c:pt>
                <c:pt idx="52">
                  <c:v>195.88981193619409</c:v>
                </c:pt>
                <c:pt idx="53">
                  <c:v>196.17916494661071</c:v>
                </c:pt>
                <c:pt idx="54">
                  <c:v>196.46601586596242</c:v>
                </c:pt>
                <c:pt idx="55">
                  <c:v>196.75039700862817</c:v>
                </c:pt>
                <c:pt idx="56">
                  <c:v>197.03234013492053</c:v>
                </c:pt>
                <c:pt idx="57">
                  <c:v>197.31187646291039</c:v>
                </c:pt>
                <c:pt idx="58">
                  <c:v>197.58903667994983</c:v>
                </c:pt>
                <c:pt idx="59">
                  <c:v>197.86385095390222</c:v>
                </c:pt>
                <c:pt idx="60">
                  <c:v>198.13634894408892</c:v>
                </c:pt>
                <c:pt idx="61">
                  <c:v>198.40655981195957</c:v>
                </c:pt>
                <c:pt idx="62">
                  <c:v>198.67451223149547</c:v>
                </c:pt>
                <c:pt idx="63">
                  <c:v>198.94023439935305</c:v>
                </c:pt>
                <c:pt idx="64">
                  <c:v>199.20375404475462</c:v>
                </c:pt>
                <c:pt idx="65">
                  <c:v>199.46509843913509</c:v>
                </c:pt>
                <c:pt idx="66">
                  <c:v>199.72429440554993</c:v>
                </c:pt>
                <c:pt idx="67">
                  <c:v>199.98136832785249</c:v>
                </c:pt>
                <c:pt idx="68">
                  <c:v>200.23634615964679</c:v>
                </c:pt>
                <c:pt idx="69">
                  <c:v>200.48925343302216</c:v>
                </c:pt>
                <c:pt idx="70">
                  <c:v>200.74011526707588</c:v>
                </c:pt>
                <c:pt idx="71">
                  <c:v>200.98895637623011</c:v>
                </c:pt>
                <c:pt idx="72">
                  <c:v>201.23580107834823</c:v>
                </c:pt>
                <c:pt idx="73">
                  <c:v>201.48067330265707</c:v>
                </c:pt>
                <c:pt idx="74">
                  <c:v>201.72359659747963</c:v>
                </c:pt>
                <c:pt idx="75">
                  <c:v>201.96459413778425</c:v>
                </c:pt>
                <c:pt idx="76">
                  <c:v>202.20368873255447</c:v>
                </c:pt>
                <c:pt idx="77">
                  <c:v>202.44090283198545</c:v>
                </c:pt>
                <c:pt idx="78">
                  <c:v>202.67625853451099</c:v>
                </c:pt>
                <c:pt idx="79">
                  <c:v>202.90977759366626</c:v>
                </c:pt>
                <c:pt idx="80">
                  <c:v>203.14148142479007</c:v>
                </c:pt>
                <c:pt idx="81">
                  <c:v>203.37139111157205</c:v>
                </c:pt>
                <c:pt idx="82">
                  <c:v>203.59952741244786</c:v>
                </c:pt>
                <c:pt idx="83">
                  <c:v>203.82591076684707</c:v>
                </c:pt>
                <c:pt idx="84">
                  <c:v>204.05056130129776</c:v>
                </c:pt>
                <c:pt idx="85">
                  <c:v>204.27349883539131</c:v>
                </c:pt>
                <c:pt idx="86">
                  <c:v>204.49474288761115</c:v>
                </c:pt>
                <c:pt idx="87">
                  <c:v>204.71431268102955</c:v>
                </c:pt>
                <c:pt idx="88">
                  <c:v>204.93222714887523</c:v>
                </c:pt>
                <c:pt idx="89">
                  <c:v>205.14850493997562</c:v>
                </c:pt>
                <c:pt idx="90">
                  <c:v>205.36316442407698</c:v>
                </c:pt>
                <c:pt idx="91">
                  <c:v>205.57622369704549</c:v>
                </c:pt>
                <c:pt idx="92">
                  <c:v>205.78770058595276</c:v>
                </c:pt>
                <c:pt idx="93">
                  <c:v>205.99761265404777</c:v>
                </c:pt>
                <c:pt idx="94">
                  <c:v>206.20597720561955</c:v>
                </c:pt>
                <c:pt idx="95">
                  <c:v>206.41281129075227</c:v>
                </c:pt>
                <c:pt idx="96">
                  <c:v>206.6181317099763</c:v>
                </c:pt>
                <c:pt idx="97">
                  <c:v>206.82195501881705</c:v>
                </c:pt>
                <c:pt idx="98">
                  <c:v>207.02429753224501</c:v>
                </c:pt>
                <c:pt idx="99">
                  <c:v>207.22517532902918</c:v>
                </c:pt>
                <c:pt idx="100">
                  <c:v>207.42460425599626</c:v>
                </c:pt>
                <c:pt idx="101">
                  <c:v>207.62259993219752</c:v>
                </c:pt>
                <c:pt idx="102">
                  <c:v>207.81917775298695</c:v>
                </c:pt>
                <c:pt idx="103">
                  <c:v>208.01435289401181</c:v>
                </c:pt>
                <c:pt idx="104">
                  <c:v>208.20814031511759</c:v>
                </c:pt>
                <c:pt idx="105">
                  <c:v>208.40055476417086</c:v>
                </c:pt>
                <c:pt idx="106">
                  <c:v>208.59161078080004</c:v>
                </c:pt>
                <c:pt idx="107">
                  <c:v>208.78132270005852</c:v>
                </c:pt>
                <c:pt idx="108">
                  <c:v>208.96970465600955</c:v>
                </c:pt>
                <c:pt idx="109">
                  <c:v>209.15677058523676</c:v>
                </c:pt>
                <c:pt idx="110">
                  <c:v>209.3425342302811</c:v>
                </c:pt>
                <c:pt idx="111">
                  <c:v>209.52700914300601</c:v>
                </c:pt>
                <c:pt idx="112">
                  <c:v>209.7102086878935</c:v>
                </c:pt>
                <c:pt idx="113">
                  <c:v>209.89214604527115</c:v>
                </c:pt>
                <c:pt idx="114">
                  <c:v>210.07283421447346</c:v>
                </c:pt>
                <c:pt idx="115">
                  <c:v>210.25228601693794</c:v>
                </c:pt>
                <c:pt idx="116">
                  <c:v>210.43051409923791</c:v>
                </c:pt>
                <c:pt idx="117">
                  <c:v>210.60753093605322</c:v>
                </c:pt>
                <c:pt idx="118">
                  <c:v>210.78334883308113</c:v>
                </c:pt>
                <c:pt idx="119">
                  <c:v>210.95797992988795</c:v>
                </c:pt>
                <c:pt idx="120">
                  <c:v>211.1314362027029</c:v>
                </c:pt>
                <c:pt idx="121">
                  <c:v>211.30372946715636</c:v>
                </c:pt>
                <c:pt idx="122">
                  <c:v>211.3829304738307</c:v>
                </c:pt>
                <c:pt idx="123">
                  <c:v>211.46213148050504</c:v>
                </c:pt>
                <c:pt idx="124">
                  <c:v>211.5413324871794</c:v>
                </c:pt>
                <c:pt idx="125">
                  <c:v>211.62053349385374</c:v>
                </c:pt>
                <c:pt idx="126">
                  <c:v>211.69973450052808</c:v>
                </c:pt>
                <c:pt idx="127">
                  <c:v>211.77893550720248</c:v>
                </c:pt>
                <c:pt idx="128">
                  <c:v>211.85813651387679</c:v>
                </c:pt>
                <c:pt idx="129">
                  <c:v>211.93733752055118</c:v>
                </c:pt>
                <c:pt idx="130">
                  <c:v>212.01653852722552</c:v>
                </c:pt>
                <c:pt idx="131">
                  <c:v>212.09573953389986</c:v>
                </c:pt>
                <c:pt idx="132">
                  <c:v>212.17494054057423</c:v>
                </c:pt>
                <c:pt idx="133">
                  <c:v>212.25414154724851</c:v>
                </c:pt>
                <c:pt idx="134">
                  <c:v>212.3333425539229</c:v>
                </c:pt>
                <c:pt idx="135">
                  <c:v>212.41254356059724</c:v>
                </c:pt>
                <c:pt idx="136">
                  <c:v>212.49174456727161</c:v>
                </c:pt>
                <c:pt idx="137">
                  <c:v>212.57094557394595</c:v>
                </c:pt>
                <c:pt idx="138">
                  <c:v>212.65014658062029</c:v>
                </c:pt>
                <c:pt idx="139">
                  <c:v>212.72934758729465</c:v>
                </c:pt>
                <c:pt idx="140">
                  <c:v>212.80854859396902</c:v>
                </c:pt>
                <c:pt idx="141">
                  <c:v>212.88774960064333</c:v>
                </c:pt>
                <c:pt idx="142">
                  <c:v>212.96695060731773</c:v>
                </c:pt>
                <c:pt idx="143">
                  <c:v>213.04615161399207</c:v>
                </c:pt>
                <c:pt idx="144">
                  <c:v>213.12535262066643</c:v>
                </c:pt>
                <c:pt idx="145">
                  <c:v>213.20455362734077</c:v>
                </c:pt>
                <c:pt idx="146">
                  <c:v>213.28375463401508</c:v>
                </c:pt>
                <c:pt idx="147">
                  <c:v>213.36295564068948</c:v>
                </c:pt>
                <c:pt idx="148">
                  <c:v>213.44215664736382</c:v>
                </c:pt>
                <c:pt idx="149">
                  <c:v>213.52135765403816</c:v>
                </c:pt>
                <c:pt idx="150">
                  <c:v>213.60055866071249</c:v>
                </c:pt>
                <c:pt idx="151">
                  <c:v>213.67975966738686</c:v>
                </c:pt>
                <c:pt idx="152">
                  <c:v>213.7589606740612</c:v>
                </c:pt>
                <c:pt idx="153">
                  <c:v>213.8381616807356</c:v>
                </c:pt>
                <c:pt idx="154">
                  <c:v>213.91736268740991</c:v>
                </c:pt>
                <c:pt idx="155">
                  <c:v>213.99656369408427</c:v>
                </c:pt>
                <c:pt idx="156">
                  <c:v>214.07576470075864</c:v>
                </c:pt>
                <c:pt idx="157">
                  <c:v>214.15496570743292</c:v>
                </c:pt>
                <c:pt idx="158">
                  <c:v>214.23416671410732</c:v>
                </c:pt>
                <c:pt idx="159">
                  <c:v>214.31336772078163</c:v>
                </c:pt>
                <c:pt idx="160">
                  <c:v>214.39256872745602</c:v>
                </c:pt>
                <c:pt idx="161">
                  <c:v>214.47176973413036</c:v>
                </c:pt>
                <c:pt idx="162">
                  <c:v>214.55097074080473</c:v>
                </c:pt>
                <c:pt idx="163">
                  <c:v>214.63017174747907</c:v>
                </c:pt>
                <c:pt idx="164">
                  <c:v>214.70937275415341</c:v>
                </c:pt>
                <c:pt idx="165">
                  <c:v>214.78857376082775</c:v>
                </c:pt>
                <c:pt idx="166">
                  <c:v>214.86777476750211</c:v>
                </c:pt>
                <c:pt idx="167">
                  <c:v>214.94697577417645</c:v>
                </c:pt>
                <c:pt idx="168">
                  <c:v>215.02617678085085</c:v>
                </c:pt>
                <c:pt idx="169">
                  <c:v>215.10537778752516</c:v>
                </c:pt>
                <c:pt idx="170">
                  <c:v>215.1845787941995</c:v>
                </c:pt>
                <c:pt idx="171">
                  <c:v>215.26377980087389</c:v>
                </c:pt>
                <c:pt idx="172">
                  <c:v>215.34298080754823</c:v>
                </c:pt>
                <c:pt idx="173">
                  <c:v>215.42218181422257</c:v>
                </c:pt>
                <c:pt idx="174">
                  <c:v>215.50138282089694</c:v>
                </c:pt>
                <c:pt idx="175">
                  <c:v>215.58058382757127</c:v>
                </c:pt>
                <c:pt idx="176">
                  <c:v>215.65978483424561</c:v>
                </c:pt>
                <c:pt idx="177">
                  <c:v>215.73898584091998</c:v>
                </c:pt>
                <c:pt idx="178">
                  <c:v>215.81818684759432</c:v>
                </c:pt>
                <c:pt idx="179">
                  <c:v>215.89738785426866</c:v>
                </c:pt>
                <c:pt idx="180">
                  <c:v>215.976588860943</c:v>
                </c:pt>
                <c:pt idx="181">
                  <c:v>216.05578986761736</c:v>
                </c:pt>
                <c:pt idx="182">
                  <c:v>216.1349908742917</c:v>
                </c:pt>
              </c:numCache>
            </c:numRef>
          </c:yVal>
          <c:smooth val="0"/>
          <c:extLst>
            <c:ext xmlns:c16="http://schemas.microsoft.com/office/drawing/2014/chart" uri="{C3380CC4-5D6E-409C-BE32-E72D297353CC}">
              <c16:uniqueId val="{00000000-968A-495E-9A92-622504417B97}"/>
            </c:ext>
          </c:extLst>
        </c:ser>
        <c:ser>
          <c:idx val="1"/>
          <c:order val="1"/>
          <c:tx>
            <c:v>Trigger point</c:v>
          </c:tx>
          <c:spPr>
            <a:ln w="19050" cap="rnd">
              <a:solidFill>
                <a:schemeClr val="accent2"/>
              </a:solidFill>
              <a:round/>
            </a:ln>
            <a:effectLst/>
          </c:spPr>
          <c:marker>
            <c:symbol val="none"/>
          </c:marker>
          <c:xVal>
            <c:numRef>
              <c:f>Wpc!$D$21:$D$203</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Wpc!$S$21:$S$203</c:f>
              <c:numCache>
                <c:formatCode>0.00</c:formatCode>
                <c:ptCount val="183"/>
                <c:pt idx="0">
                  <c:v>123.44177459621396</c:v>
                </c:pt>
                <c:pt idx="1">
                  <c:v>123.78013238067729</c:v>
                </c:pt>
                <c:pt idx="2">
                  <c:v>124.11471572415913</c:v>
                </c:pt>
                <c:pt idx="3">
                  <c:v>124.44558743318643</c:v>
                </c:pt>
                <c:pt idx="4">
                  <c:v>124.77280892850895</c:v>
                </c:pt>
                <c:pt idx="5">
                  <c:v>125.09644028310962</c:v>
                </c:pt>
                <c:pt idx="6">
                  <c:v>125.41654025897074</c:v>
                </c:pt>
                <c:pt idx="7">
                  <c:v>125.73316634264306</c:v>
                </c:pt>
                <c:pt idx="8">
                  <c:v>126.04637477966334</c:v>
                </c:pt>
                <c:pt idx="9">
                  <c:v>126.35622060786299</c:v>
                </c:pt>
                <c:pt idx="10">
                  <c:v>126.66275768961005</c:v>
                </c:pt>
                <c:pt idx="11">
                  <c:v>126.96603874302323</c:v>
                </c:pt>
                <c:pt idx="12">
                  <c:v>127.26611537219726</c:v>
                </c:pt>
                <c:pt idx="13">
                  <c:v>127.56303809647436</c:v>
                </c:pt>
                <c:pt idx="14">
                  <c:v>127.85685637879838</c:v>
                </c:pt>
                <c:pt idx="15">
                  <c:v>128.14761865318354</c:v>
                </c:pt>
                <c:pt idx="16">
                  <c:v>128.43537235133101</c:v>
                </c:pt>
                <c:pt idx="17">
                  <c:v>128.7201639284232</c:v>
                </c:pt>
                <c:pt idx="18">
                  <c:v>129.00203888812561</c:v>
                </c:pt>
                <c:pt idx="19">
                  <c:v>129.28104180682456</c:v>
                </c:pt>
                <c:pt idx="20">
                  <c:v>129.55721635712774</c:v>
                </c:pt>
                <c:pt idx="21">
                  <c:v>129.83060533065361</c:v>
                </c:pt>
                <c:pt idx="22">
                  <c:v>130.10125066013467</c:v>
                </c:pt>
                <c:pt idx="23">
                  <c:v>130.36919344085879</c:v>
                </c:pt>
                <c:pt idx="24">
                  <c:v>130.63447395147099</c:v>
                </c:pt>
                <c:pt idx="25">
                  <c:v>130.89713167415877</c:v>
                </c:pt>
                <c:pt idx="26">
                  <c:v>131.15720531424128</c:v>
                </c:pt>
                <c:pt idx="27">
                  <c:v>131.4147328191832</c:v>
                </c:pt>
                <c:pt idx="28">
                  <c:v>131.66975139705326</c:v>
                </c:pt>
                <c:pt idx="29">
                  <c:v>131.92229753444522</c:v>
                </c:pt>
                <c:pt idx="30">
                  <c:v>132.17240701388081</c:v>
                </c:pt>
                <c:pt idx="31">
                  <c:v>132.42011493071098</c:v>
                </c:pt>
                <c:pt idx="32">
                  <c:v>132.66545570953252</c:v>
                </c:pt>
                <c:pt idx="33">
                  <c:v>132.90846312013682</c:v>
                </c:pt>
                <c:pt idx="34">
                  <c:v>133.149170293005</c:v>
                </c:pt>
                <c:pt idx="35">
                  <c:v>133.38760973436564</c:v>
                </c:pt>
                <c:pt idx="36">
                  <c:v>133.62381334082869</c:v>
                </c:pt>
                <c:pt idx="37">
                  <c:v>133.85781241360979</c:v>
                </c:pt>
                <c:pt idx="38">
                  <c:v>134.0896376723579</c:v>
                </c:pt>
                <c:pt idx="39">
                  <c:v>134.3193192685996</c:v>
                </c:pt>
                <c:pt idx="40">
                  <c:v>134.54688679881218</c:v>
                </c:pt>
                <c:pt idx="41">
                  <c:v>134.77236931713696</c:v>
                </c:pt>
                <c:pt idx="42">
                  <c:v>134.99579534774537</c:v>
                </c:pt>
                <c:pt idx="43">
                  <c:v>135.21719289686783</c:v>
                </c:pt>
                <c:pt idx="44">
                  <c:v>135.43658946449656</c:v>
                </c:pt>
                <c:pt idx="45">
                  <c:v>135.65401205577237</c:v>
                </c:pt>
                <c:pt idx="46">
                  <c:v>135.86948719206595</c:v>
                </c:pt>
                <c:pt idx="47">
                  <c:v>136.08304092176215</c:v>
                </c:pt>
                <c:pt idx="48">
                  <c:v>136.29469883075734</c:v>
                </c:pt>
                <c:pt idx="49">
                  <c:v>136.50448605267852</c:v>
                </c:pt>
                <c:pt idx="50">
                  <c:v>136.71242727883225</c:v>
                </c:pt>
                <c:pt idx="51">
                  <c:v>136.91854676789276</c:v>
                </c:pt>
                <c:pt idx="52">
                  <c:v>137.12286835533587</c:v>
                </c:pt>
                <c:pt idx="53">
                  <c:v>137.32541546262749</c:v>
                </c:pt>
                <c:pt idx="54">
                  <c:v>137.52621110617369</c:v>
                </c:pt>
                <c:pt idx="55">
                  <c:v>137.72527790603971</c:v>
                </c:pt>
                <c:pt idx="56">
                  <c:v>137.92263809444435</c:v>
                </c:pt>
                <c:pt idx="57">
                  <c:v>138.11831352403726</c:v>
                </c:pt>
                <c:pt idx="58">
                  <c:v>138.31232567596487</c:v>
                </c:pt>
                <c:pt idx="59">
                  <c:v>138.50469566773154</c:v>
                </c:pt>
                <c:pt idx="60">
                  <c:v>138.69544426086225</c:v>
                </c:pt>
                <c:pt idx="61">
                  <c:v>138.8845918683717</c:v>
                </c:pt>
                <c:pt idx="62">
                  <c:v>139.07215856204681</c:v>
                </c:pt>
                <c:pt idx="63">
                  <c:v>139.25816407954713</c:v>
                </c:pt>
                <c:pt idx="64">
                  <c:v>139.44262783132822</c:v>
                </c:pt>
                <c:pt idx="65">
                  <c:v>139.62556890739455</c:v>
                </c:pt>
                <c:pt idx="66">
                  <c:v>139.80700608388494</c:v>
                </c:pt>
                <c:pt idx="67">
                  <c:v>139.98695782949673</c:v>
                </c:pt>
                <c:pt idx="68">
                  <c:v>140.16544231175274</c:v>
                </c:pt>
                <c:pt idx="69">
                  <c:v>140.34247740311551</c:v>
                </c:pt>
                <c:pt idx="70">
                  <c:v>140.51808068695311</c:v>
                </c:pt>
                <c:pt idx="71">
                  <c:v>140.69226946336107</c:v>
                </c:pt>
                <c:pt idx="72">
                  <c:v>140.86506075484374</c:v>
                </c:pt>
                <c:pt idx="73">
                  <c:v>141.03647131185994</c:v>
                </c:pt>
                <c:pt idx="74">
                  <c:v>141.20651761823572</c:v>
                </c:pt>
                <c:pt idx="75">
                  <c:v>141.37521589644896</c:v>
                </c:pt>
                <c:pt idx="76">
                  <c:v>141.54258211278812</c:v>
                </c:pt>
                <c:pt idx="77">
                  <c:v>141.70863198238982</c:v>
                </c:pt>
                <c:pt idx="78">
                  <c:v>141.8733809741577</c:v>
                </c:pt>
                <c:pt idx="79">
                  <c:v>142.03684431556638</c:v>
                </c:pt>
                <c:pt idx="80">
                  <c:v>142.19903699735303</c:v>
                </c:pt>
                <c:pt idx="81">
                  <c:v>142.35997377810043</c:v>
                </c:pt>
                <c:pt idx="82">
                  <c:v>142.51966918871349</c:v>
                </c:pt>
                <c:pt idx="83">
                  <c:v>142.67813753679295</c:v>
                </c:pt>
                <c:pt idx="84">
                  <c:v>142.83539291090841</c:v>
                </c:pt>
                <c:pt idx="85">
                  <c:v>142.9914491847739</c:v>
                </c:pt>
                <c:pt idx="86">
                  <c:v>143.1463200213278</c:v>
                </c:pt>
                <c:pt idx="87">
                  <c:v>143.30001887672069</c:v>
                </c:pt>
                <c:pt idx="88">
                  <c:v>143.45255900421265</c:v>
                </c:pt>
                <c:pt idx="89">
                  <c:v>143.60395345798293</c:v>
                </c:pt>
                <c:pt idx="90">
                  <c:v>143.75421509685387</c:v>
                </c:pt>
                <c:pt idx="91">
                  <c:v>143.90335658793182</c:v>
                </c:pt>
                <c:pt idx="92">
                  <c:v>144.05139041016693</c:v>
                </c:pt>
                <c:pt idx="93">
                  <c:v>144.19832885783342</c:v>
                </c:pt>
                <c:pt idx="94">
                  <c:v>144.34418404393367</c:v>
                </c:pt>
                <c:pt idx="95">
                  <c:v>144.48896790352657</c:v>
                </c:pt>
                <c:pt idx="96">
                  <c:v>144.63269219698338</c:v>
                </c:pt>
                <c:pt idx="97">
                  <c:v>144.77536851317191</c:v>
                </c:pt>
                <c:pt idx="98">
                  <c:v>144.91700827257151</c:v>
                </c:pt>
                <c:pt idx="99">
                  <c:v>145.05762273032042</c:v>
                </c:pt>
                <c:pt idx="100">
                  <c:v>145.19722297919736</c:v>
                </c:pt>
                <c:pt idx="101">
                  <c:v>145.33581995253826</c:v>
                </c:pt>
                <c:pt idx="102">
                  <c:v>145.47342442709086</c:v>
                </c:pt>
                <c:pt idx="103">
                  <c:v>145.61004702580826</c:v>
                </c:pt>
                <c:pt idx="104">
                  <c:v>145.74569822058231</c:v>
                </c:pt>
                <c:pt idx="105">
                  <c:v>145.88038833491959</c:v>
                </c:pt>
                <c:pt idx="106">
                  <c:v>146.01412754656002</c:v>
                </c:pt>
                <c:pt idx="107">
                  <c:v>146.14692589004096</c:v>
                </c:pt>
                <c:pt idx="108">
                  <c:v>146.27879325920668</c:v>
                </c:pt>
                <c:pt idx="109">
                  <c:v>146.40973940966572</c:v>
                </c:pt>
                <c:pt idx="110">
                  <c:v>146.53977396119677</c:v>
                </c:pt>
                <c:pt idx="111">
                  <c:v>146.66890640010419</c:v>
                </c:pt>
                <c:pt idx="112">
                  <c:v>146.79714608152543</c:v>
                </c:pt>
                <c:pt idx="113">
                  <c:v>146.92450223168979</c:v>
                </c:pt>
                <c:pt idx="114">
                  <c:v>147.05098395013141</c:v>
                </c:pt>
                <c:pt idx="115">
                  <c:v>147.17660021185654</c:v>
                </c:pt>
                <c:pt idx="116">
                  <c:v>147.30135986946652</c:v>
                </c:pt>
                <c:pt idx="117">
                  <c:v>147.42527165523725</c:v>
                </c:pt>
                <c:pt idx="118">
                  <c:v>147.54834418315679</c:v>
                </c:pt>
                <c:pt idx="119">
                  <c:v>147.67058595092155</c:v>
                </c:pt>
                <c:pt idx="120">
                  <c:v>147.79200534189201</c:v>
                </c:pt>
                <c:pt idx="121">
                  <c:v>147.91261062700943</c:v>
                </c:pt>
                <c:pt idx="122">
                  <c:v>147.96805133168147</c:v>
                </c:pt>
                <c:pt idx="123">
                  <c:v>148.0234920363535</c:v>
                </c:pt>
                <c:pt idx="124">
                  <c:v>148.07893274102557</c:v>
                </c:pt>
                <c:pt idx="125">
                  <c:v>148.13437344569761</c:v>
                </c:pt>
                <c:pt idx="126">
                  <c:v>148.18981415036964</c:v>
                </c:pt>
                <c:pt idx="127">
                  <c:v>148.24525485504174</c:v>
                </c:pt>
                <c:pt idx="128">
                  <c:v>148.30069555971374</c:v>
                </c:pt>
                <c:pt idx="129">
                  <c:v>148.35613626438581</c:v>
                </c:pt>
                <c:pt idx="130">
                  <c:v>148.41157696905785</c:v>
                </c:pt>
                <c:pt idx="131">
                  <c:v>148.46701767372988</c:v>
                </c:pt>
                <c:pt idx="132">
                  <c:v>148.52245837840195</c:v>
                </c:pt>
                <c:pt idx="133">
                  <c:v>148.57789908307396</c:v>
                </c:pt>
                <c:pt idx="134">
                  <c:v>148.63333978774602</c:v>
                </c:pt>
                <c:pt idx="135">
                  <c:v>148.68878049241806</c:v>
                </c:pt>
                <c:pt idx="136">
                  <c:v>148.74422119709013</c:v>
                </c:pt>
                <c:pt idx="137">
                  <c:v>148.79966190176216</c:v>
                </c:pt>
                <c:pt idx="138">
                  <c:v>148.8551026064342</c:v>
                </c:pt>
                <c:pt idx="139">
                  <c:v>148.91054331110624</c:v>
                </c:pt>
                <c:pt idx="140">
                  <c:v>148.9659840157783</c:v>
                </c:pt>
                <c:pt idx="141">
                  <c:v>149.02142472045031</c:v>
                </c:pt>
                <c:pt idx="142">
                  <c:v>149.07686542512241</c:v>
                </c:pt>
                <c:pt idx="143">
                  <c:v>149.13230612979444</c:v>
                </c:pt>
                <c:pt idx="144">
                  <c:v>149.18774683446648</c:v>
                </c:pt>
                <c:pt idx="145">
                  <c:v>149.24318753913852</c:v>
                </c:pt>
                <c:pt idx="146">
                  <c:v>149.29862824381055</c:v>
                </c:pt>
                <c:pt idx="147">
                  <c:v>149.35406894848262</c:v>
                </c:pt>
                <c:pt idx="148">
                  <c:v>149.40950965315466</c:v>
                </c:pt>
                <c:pt idx="149">
                  <c:v>149.46495035782669</c:v>
                </c:pt>
                <c:pt idx="150">
                  <c:v>149.52039106249873</c:v>
                </c:pt>
                <c:pt idx="151">
                  <c:v>149.5758317671708</c:v>
                </c:pt>
                <c:pt idx="152">
                  <c:v>149.63127247184283</c:v>
                </c:pt>
                <c:pt idx="153">
                  <c:v>149.6867131765149</c:v>
                </c:pt>
                <c:pt idx="154">
                  <c:v>149.74215388118694</c:v>
                </c:pt>
                <c:pt idx="155">
                  <c:v>149.79759458585897</c:v>
                </c:pt>
                <c:pt idx="156">
                  <c:v>149.85303529053104</c:v>
                </c:pt>
                <c:pt idx="157">
                  <c:v>149.90847599520305</c:v>
                </c:pt>
                <c:pt idx="158">
                  <c:v>149.96391669987511</c:v>
                </c:pt>
                <c:pt idx="159">
                  <c:v>150.01935740454712</c:v>
                </c:pt>
                <c:pt idx="160">
                  <c:v>150.07479810921922</c:v>
                </c:pt>
                <c:pt idx="161">
                  <c:v>150.13023881389125</c:v>
                </c:pt>
                <c:pt idx="162">
                  <c:v>150.18567951856329</c:v>
                </c:pt>
                <c:pt idx="163">
                  <c:v>150.24112022323533</c:v>
                </c:pt>
                <c:pt idx="164">
                  <c:v>150.29656092790736</c:v>
                </c:pt>
                <c:pt idx="165">
                  <c:v>150.3520016325794</c:v>
                </c:pt>
                <c:pt idx="166">
                  <c:v>150.40744233725147</c:v>
                </c:pt>
                <c:pt idx="167">
                  <c:v>150.4628830419235</c:v>
                </c:pt>
                <c:pt idx="168">
                  <c:v>150.51832374659557</c:v>
                </c:pt>
                <c:pt idx="169">
                  <c:v>150.57376445126761</c:v>
                </c:pt>
                <c:pt idx="170">
                  <c:v>150.62920515593964</c:v>
                </c:pt>
                <c:pt idx="171">
                  <c:v>150.68464586061171</c:v>
                </c:pt>
                <c:pt idx="172">
                  <c:v>150.74008656528375</c:v>
                </c:pt>
                <c:pt idx="173">
                  <c:v>150.79552726995578</c:v>
                </c:pt>
                <c:pt idx="174">
                  <c:v>150.85096797462785</c:v>
                </c:pt>
                <c:pt idx="175">
                  <c:v>150.90640867929989</c:v>
                </c:pt>
                <c:pt idx="176">
                  <c:v>150.96184938397192</c:v>
                </c:pt>
                <c:pt idx="177">
                  <c:v>151.01729008864399</c:v>
                </c:pt>
                <c:pt idx="178">
                  <c:v>151.07273079331603</c:v>
                </c:pt>
                <c:pt idx="179">
                  <c:v>151.12817149798806</c:v>
                </c:pt>
                <c:pt idx="180">
                  <c:v>151.1836122026601</c:v>
                </c:pt>
                <c:pt idx="181">
                  <c:v>151.23905290733214</c:v>
                </c:pt>
                <c:pt idx="182">
                  <c:v>151.29449361200417</c:v>
                </c:pt>
              </c:numCache>
            </c:numRef>
          </c:yVal>
          <c:smooth val="0"/>
          <c:extLst>
            <c:ext xmlns:c16="http://schemas.microsoft.com/office/drawing/2014/chart" uri="{C3380CC4-5D6E-409C-BE32-E72D297353CC}">
              <c16:uniqueId val="{00000001-968A-495E-9A92-622504417B97}"/>
            </c:ext>
          </c:extLst>
        </c:ser>
        <c:dLbls>
          <c:showLegendKey val="0"/>
          <c:showVal val="0"/>
          <c:showCatName val="0"/>
          <c:showSerName val="0"/>
          <c:showPercent val="0"/>
          <c:showBubbleSize val="0"/>
        </c:dLbls>
        <c:axId val="460435008"/>
        <c:axId val="460433760"/>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Calculations!$B$30</c:f>
              <c:strCache>
                <c:ptCount val="1"/>
                <c:pt idx="0">
                  <c:v>Price cap index Gas p/therm</c:v>
                </c:pt>
              </c:strCache>
            </c:strRef>
          </c:tx>
          <c:overlay val="0"/>
          <c:spPr>
            <a:noFill/>
            <a:ln>
              <a:solidFill>
                <a:schemeClr val="accent1">
                  <a:alpha val="95000"/>
                </a:schemeClr>
              </a:solid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MSC wholesale cost</a:t>
            </a:r>
            <a:r>
              <a:rPr lang="en-GB" sz="1800" baseline="0"/>
              <a:t> value vs. forward prices</a:t>
            </a:r>
            <a:endParaRPr lang="en-GB"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Wc!$R$21</c:f>
              <c:strCache>
                <c:ptCount val="1"/>
                <c:pt idx="0">
                  <c:v>Wn</c:v>
                </c:pt>
              </c:strCache>
            </c:strRef>
          </c:tx>
          <c:spPr>
            <a:ln w="19050" cap="rnd">
              <a:solidFill>
                <a:schemeClr val="accent1"/>
              </a:solidFill>
              <a:round/>
            </a:ln>
            <a:effectLst/>
          </c:spPr>
          <c:marker>
            <c:symbol val="none"/>
          </c:marker>
          <c:xVal>
            <c:numRef>
              <c:f>Wc!$D$22:$D$146</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Wc!$R$22:$R$146</c:f>
              <c:numCache>
                <c:formatCode>0.0</c:formatCode>
                <c:ptCount val="125"/>
                <c:pt idx="0">
                  <c:v>197.76</c:v>
                </c:pt>
                <c:pt idx="1">
                  <c:v>214.755</c:v>
                </c:pt>
                <c:pt idx="2">
                  <c:v>182.25</c:v>
                </c:pt>
                <c:pt idx="3">
                  <c:v>179.51999999999998</c:v>
                </c:pt>
                <c:pt idx="4">
                  <c:v>200.47499999999999</c:v>
                </c:pt>
                <c:pt idx="5">
                  <c:v>191.07</c:v>
                </c:pt>
                <c:pt idx="6">
                  <c:v>179.55</c:v>
                </c:pt>
                <c:pt idx="7">
                  <c:v>188.57499999999999</c:v>
                </c:pt>
                <c:pt idx="8">
                  <c:v>173.46</c:v>
                </c:pt>
                <c:pt idx="9">
                  <c:v>172.95999999999998</c:v>
                </c:pt>
                <c:pt idx="10">
                  <c:v>177.66</c:v>
                </c:pt>
                <c:pt idx="11">
                  <c:v>165.64000000000001</c:v>
                </c:pt>
                <c:pt idx="12">
                  <c:v>188.87</c:v>
                </c:pt>
                <c:pt idx="13">
                  <c:v>144.5</c:v>
                </c:pt>
                <c:pt idx="14">
                  <c:v>162.14999999999998</c:v>
                </c:pt>
                <c:pt idx="15">
                  <c:v>144.18</c:v>
                </c:pt>
                <c:pt idx="16">
                  <c:v>148.75</c:v>
                </c:pt>
                <c:pt idx="17">
                  <c:v>165.29999999999998</c:v>
                </c:pt>
                <c:pt idx="18">
                  <c:v>170.5</c:v>
                </c:pt>
                <c:pt idx="19">
                  <c:v>161.70000000000002</c:v>
                </c:pt>
                <c:pt idx="20">
                  <c:v>145.5</c:v>
                </c:pt>
                <c:pt idx="21">
                  <c:v>159</c:v>
                </c:pt>
                <c:pt idx="22">
                  <c:v>160.38000000000002</c:v>
                </c:pt>
                <c:pt idx="23">
                  <c:v>152.64000000000001</c:v>
                </c:pt>
                <c:pt idx="24">
                  <c:v>155.48000000000002</c:v>
                </c:pt>
                <c:pt idx="25">
                  <c:v>129.25</c:v>
                </c:pt>
                <c:pt idx="26">
                  <c:v>118.67999999999999</c:v>
                </c:pt>
                <c:pt idx="27">
                  <c:v>157.5</c:v>
                </c:pt>
                <c:pt idx="28">
                  <c:v>125.44</c:v>
                </c:pt>
                <c:pt idx="29">
                  <c:v>139.685</c:v>
                </c:pt>
                <c:pt idx="30">
                  <c:v>100.8</c:v>
                </c:pt>
                <c:pt idx="31">
                  <c:v>99.91</c:v>
                </c:pt>
                <c:pt idx="32">
                  <c:v>93.84</c:v>
                </c:pt>
                <c:pt idx="33">
                  <c:v>65.56</c:v>
                </c:pt>
                <c:pt idx="34">
                  <c:v>84.825000000000003</c:v>
                </c:pt>
                <c:pt idx="35">
                  <c:v>70</c:v>
                </c:pt>
                <c:pt idx="36">
                  <c:v>66.22</c:v>
                </c:pt>
                <c:pt idx="37">
                  <c:v>75.900000000000006</c:v>
                </c:pt>
                <c:pt idx="38">
                  <c:v>79.56</c:v>
                </c:pt>
                <c:pt idx="39">
                  <c:v>65.564999999999998</c:v>
                </c:pt>
                <c:pt idx="40">
                  <c:v>64.97</c:v>
                </c:pt>
                <c:pt idx="41">
                  <c:v>59.4</c:v>
                </c:pt>
                <c:pt idx="42">
                  <c:v>77.52</c:v>
                </c:pt>
                <c:pt idx="43">
                  <c:v>40.940000000000005</c:v>
                </c:pt>
                <c:pt idx="44">
                  <c:v>57.19</c:v>
                </c:pt>
                <c:pt idx="45">
                  <c:v>35.25</c:v>
                </c:pt>
                <c:pt idx="46">
                  <c:v>37.92</c:v>
                </c:pt>
                <c:pt idx="47">
                  <c:v>39.24</c:v>
                </c:pt>
                <c:pt idx="48">
                  <c:v>41.31</c:v>
                </c:pt>
                <c:pt idx="49">
                  <c:v>41.715000000000003</c:v>
                </c:pt>
                <c:pt idx="50">
                  <c:v>46</c:v>
                </c:pt>
                <c:pt idx="51">
                  <c:v>38.380000000000003</c:v>
                </c:pt>
                <c:pt idx="52">
                  <c:v>28.080000000000002</c:v>
                </c:pt>
                <c:pt idx="53">
                  <c:v>22.785</c:v>
                </c:pt>
                <c:pt idx="54">
                  <c:v>27</c:v>
                </c:pt>
                <c:pt idx="55">
                  <c:v>42</c:v>
                </c:pt>
                <c:pt idx="56">
                  <c:v>52.274999999999999</c:v>
                </c:pt>
                <c:pt idx="57">
                  <c:v>58.315000000000005</c:v>
                </c:pt>
                <c:pt idx="58">
                  <c:v>54.06</c:v>
                </c:pt>
                <c:pt idx="59">
                  <c:v>40.660000000000004</c:v>
                </c:pt>
                <c:pt idx="60">
                  <c:v>48.5</c:v>
                </c:pt>
                <c:pt idx="61">
                  <c:v>52.51</c:v>
                </c:pt>
                <c:pt idx="62">
                  <c:v>41.2</c:v>
                </c:pt>
                <c:pt idx="63">
                  <c:v>47.85</c:v>
                </c:pt>
                <c:pt idx="64">
                  <c:v>43.050000000000004</c:v>
                </c:pt>
                <c:pt idx="65">
                  <c:v>49.44</c:v>
                </c:pt>
                <c:pt idx="66">
                  <c:v>37.125</c:v>
                </c:pt>
                <c:pt idx="67">
                  <c:v>41.914999999999999</c:v>
                </c:pt>
                <c:pt idx="68">
                  <c:v>43.7</c:v>
                </c:pt>
                <c:pt idx="69">
                  <c:v>37.844999999999999</c:v>
                </c:pt>
                <c:pt idx="70">
                  <c:v>43.56</c:v>
                </c:pt>
                <c:pt idx="71">
                  <c:v>39.605000000000004</c:v>
                </c:pt>
                <c:pt idx="72">
                  <c:v>39.524999999999999</c:v>
                </c:pt>
                <c:pt idx="73">
                  <c:v>43.699999999999996</c:v>
                </c:pt>
                <c:pt idx="74">
                  <c:v>62.5</c:v>
                </c:pt>
                <c:pt idx="75">
                  <c:v>48.84</c:v>
                </c:pt>
                <c:pt idx="76">
                  <c:v>58.300000000000004</c:v>
                </c:pt>
                <c:pt idx="77">
                  <c:v>48.879999999999995</c:v>
                </c:pt>
                <c:pt idx="78">
                  <c:v>55.93</c:v>
                </c:pt>
                <c:pt idx="79">
                  <c:v>47.615000000000002</c:v>
                </c:pt>
                <c:pt idx="80">
                  <c:v>38.880000000000003</c:v>
                </c:pt>
                <c:pt idx="81">
                  <c:v>49.47</c:v>
                </c:pt>
                <c:pt idx="82">
                  <c:v>37.08</c:v>
                </c:pt>
                <c:pt idx="83">
                  <c:v>57.750000000000007</c:v>
                </c:pt>
                <c:pt idx="84">
                  <c:v>45.45</c:v>
                </c:pt>
                <c:pt idx="85">
                  <c:v>47.94</c:v>
                </c:pt>
                <c:pt idx="86">
                  <c:v>53.32</c:v>
                </c:pt>
                <c:pt idx="87">
                  <c:v>37.44</c:v>
                </c:pt>
                <c:pt idx="88">
                  <c:v>52.03</c:v>
                </c:pt>
                <c:pt idx="89">
                  <c:v>61.274999999999999</c:v>
                </c:pt>
                <c:pt idx="90">
                  <c:v>40.330000000000005</c:v>
                </c:pt>
                <c:pt idx="91">
                  <c:v>44.65</c:v>
                </c:pt>
                <c:pt idx="92">
                  <c:v>56.680000000000007</c:v>
                </c:pt>
                <c:pt idx="93">
                  <c:v>42.68</c:v>
                </c:pt>
                <c:pt idx="94">
                  <c:v>36.450000000000003</c:v>
                </c:pt>
                <c:pt idx="95">
                  <c:v>37.984999999999999</c:v>
                </c:pt>
                <c:pt idx="96">
                  <c:v>51.230000000000004</c:v>
                </c:pt>
                <c:pt idx="97">
                  <c:v>56.175000000000004</c:v>
                </c:pt>
                <c:pt idx="98">
                  <c:v>60.900000000000006</c:v>
                </c:pt>
                <c:pt idx="99">
                  <c:v>45.76</c:v>
                </c:pt>
                <c:pt idx="100">
                  <c:v>53.9</c:v>
                </c:pt>
                <c:pt idx="101">
                  <c:v>45.12</c:v>
                </c:pt>
                <c:pt idx="102">
                  <c:v>49.47</c:v>
                </c:pt>
                <c:pt idx="103">
                  <c:v>62.06</c:v>
                </c:pt>
                <c:pt idx="104">
                  <c:v>63.699999999999996</c:v>
                </c:pt>
                <c:pt idx="105">
                  <c:v>57.24</c:v>
                </c:pt>
                <c:pt idx="106">
                  <c:v>38.714999999999996</c:v>
                </c:pt>
                <c:pt idx="107">
                  <c:v>33.369999999999997</c:v>
                </c:pt>
                <c:pt idx="108">
                  <c:v>63.86</c:v>
                </c:pt>
                <c:pt idx="109">
                  <c:v>61.02</c:v>
                </c:pt>
                <c:pt idx="110">
                  <c:v>32.484999999999999</c:v>
                </c:pt>
                <c:pt idx="111">
                  <c:v>41.42</c:v>
                </c:pt>
                <c:pt idx="112">
                  <c:v>61.56</c:v>
                </c:pt>
                <c:pt idx="113">
                  <c:v>45.05</c:v>
                </c:pt>
                <c:pt idx="114">
                  <c:v>45.5</c:v>
                </c:pt>
                <c:pt idx="115">
                  <c:v>60.76</c:v>
                </c:pt>
                <c:pt idx="116">
                  <c:v>58.5</c:v>
                </c:pt>
                <c:pt idx="117">
                  <c:v>50.74</c:v>
                </c:pt>
                <c:pt idx="118">
                  <c:v>37.44</c:v>
                </c:pt>
                <c:pt idx="119">
                  <c:v>66.875</c:v>
                </c:pt>
                <c:pt idx="120">
                  <c:v>39.130000000000003</c:v>
                </c:pt>
                <c:pt idx="121">
                  <c:v>51</c:v>
                </c:pt>
                <c:pt idx="122">
                  <c:v>39.655000000000001</c:v>
                </c:pt>
                <c:pt idx="123">
                  <c:v>57.120000000000005</c:v>
                </c:pt>
                <c:pt idx="124">
                  <c:v>49.589999999999996</c:v>
                </c:pt>
              </c:numCache>
            </c:numRef>
          </c:yVal>
          <c:smooth val="0"/>
          <c:extLst>
            <c:ext xmlns:c16="http://schemas.microsoft.com/office/drawing/2014/chart" uri="{C3380CC4-5D6E-409C-BE32-E72D297353CC}">
              <c16:uniqueId val="{00000000-9CDD-4252-914D-30EE0E6D5CFF}"/>
            </c:ext>
          </c:extLst>
        </c:ser>
        <c:ser>
          <c:idx val="1"/>
          <c:order val="1"/>
          <c:tx>
            <c:strRef>
              <c:f>Wc!$S$21</c:f>
              <c:strCache>
                <c:ptCount val="1"/>
                <c:pt idx="0">
                  <c:v>Wn+1</c:v>
                </c:pt>
              </c:strCache>
            </c:strRef>
          </c:tx>
          <c:spPr>
            <a:ln w="19050" cap="rnd">
              <a:solidFill>
                <a:schemeClr val="accent2"/>
              </a:solidFill>
              <a:round/>
            </a:ln>
            <a:effectLst/>
          </c:spPr>
          <c:marker>
            <c:symbol val="none"/>
          </c:marker>
          <c:xVal>
            <c:numRef>
              <c:f>Wc!$D$22:$D$146</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Wc!$S$22:$S$146</c:f>
              <c:numCache>
                <c:formatCode>0.0</c:formatCode>
                <c:ptCount val="125"/>
                <c:pt idx="0">
                  <c:v>354.5</c:v>
                </c:pt>
                <c:pt idx="1">
                  <c:v>354</c:v>
                </c:pt>
                <c:pt idx="2">
                  <c:v>336</c:v>
                </c:pt>
                <c:pt idx="3">
                  <c:v>352.5</c:v>
                </c:pt>
                <c:pt idx="4">
                  <c:v>353</c:v>
                </c:pt>
                <c:pt idx="5">
                  <c:v>339</c:v>
                </c:pt>
                <c:pt idx="6">
                  <c:v>347.5</c:v>
                </c:pt>
                <c:pt idx="7">
                  <c:v>319</c:v>
                </c:pt>
                <c:pt idx="8">
                  <c:v>323</c:v>
                </c:pt>
                <c:pt idx="9">
                  <c:v>319.5</c:v>
                </c:pt>
                <c:pt idx="10">
                  <c:v>313</c:v>
                </c:pt>
                <c:pt idx="11">
                  <c:v>338.5</c:v>
                </c:pt>
                <c:pt idx="12">
                  <c:v>329</c:v>
                </c:pt>
                <c:pt idx="13">
                  <c:v>321</c:v>
                </c:pt>
                <c:pt idx="14">
                  <c:v>330.5</c:v>
                </c:pt>
                <c:pt idx="15">
                  <c:v>333</c:v>
                </c:pt>
                <c:pt idx="16">
                  <c:v>320.5</c:v>
                </c:pt>
                <c:pt idx="17">
                  <c:v>320</c:v>
                </c:pt>
                <c:pt idx="18">
                  <c:v>320.5</c:v>
                </c:pt>
                <c:pt idx="19">
                  <c:v>299</c:v>
                </c:pt>
                <c:pt idx="20">
                  <c:v>294.5</c:v>
                </c:pt>
                <c:pt idx="21">
                  <c:v>305</c:v>
                </c:pt>
                <c:pt idx="22">
                  <c:v>293</c:v>
                </c:pt>
                <c:pt idx="23">
                  <c:v>306.5</c:v>
                </c:pt>
                <c:pt idx="24">
                  <c:v>301</c:v>
                </c:pt>
                <c:pt idx="25">
                  <c:v>284.5</c:v>
                </c:pt>
                <c:pt idx="26">
                  <c:v>309.5</c:v>
                </c:pt>
                <c:pt idx="27">
                  <c:v>307.5</c:v>
                </c:pt>
                <c:pt idx="28">
                  <c:v>279.5</c:v>
                </c:pt>
                <c:pt idx="29">
                  <c:v>290</c:v>
                </c:pt>
                <c:pt idx="30">
                  <c:v>251</c:v>
                </c:pt>
                <c:pt idx="31">
                  <c:v>232.5</c:v>
                </c:pt>
                <c:pt idx="32">
                  <c:v>233.5</c:v>
                </c:pt>
                <c:pt idx="33">
                  <c:v>231</c:v>
                </c:pt>
                <c:pt idx="34">
                  <c:v>230.5</c:v>
                </c:pt>
                <c:pt idx="35">
                  <c:v>199.5</c:v>
                </c:pt>
                <c:pt idx="36">
                  <c:v>207.5</c:v>
                </c:pt>
                <c:pt idx="37">
                  <c:v>189</c:v>
                </c:pt>
                <c:pt idx="38">
                  <c:v>181.5</c:v>
                </c:pt>
                <c:pt idx="39">
                  <c:v>184</c:v>
                </c:pt>
                <c:pt idx="40">
                  <c:v>181</c:v>
                </c:pt>
                <c:pt idx="41">
                  <c:v>191.5</c:v>
                </c:pt>
                <c:pt idx="42">
                  <c:v>158</c:v>
                </c:pt>
                <c:pt idx="43">
                  <c:v>158.5</c:v>
                </c:pt>
                <c:pt idx="44">
                  <c:v>170</c:v>
                </c:pt>
                <c:pt idx="45">
                  <c:v>154</c:v>
                </c:pt>
                <c:pt idx="46">
                  <c:v>145.5</c:v>
                </c:pt>
                <c:pt idx="47">
                  <c:v>148</c:v>
                </c:pt>
                <c:pt idx="48">
                  <c:v>150</c:v>
                </c:pt>
                <c:pt idx="49">
                  <c:v>142.5</c:v>
                </c:pt>
                <c:pt idx="50">
                  <c:v>110</c:v>
                </c:pt>
                <c:pt idx="51">
                  <c:v>104</c:v>
                </c:pt>
                <c:pt idx="52">
                  <c:v>113</c:v>
                </c:pt>
                <c:pt idx="53">
                  <c:v>117.5</c:v>
                </c:pt>
                <c:pt idx="54">
                  <c:v>100.5</c:v>
                </c:pt>
                <c:pt idx="55">
                  <c:v>131</c:v>
                </c:pt>
                <c:pt idx="56">
                  <c:v>129.5</c:v>
                </c:pt>
                <c:pt idx="57">
                  <c:v>132.5</c:v>
                </c:pt>
                <c:pt idx="58">
                  <c:v>135</c:v>
                </c:pt>
                <c:pt idx="59">
                  <c:v>138.5</c:v>
                </c:pt>
                <c:pt idx="60">
                  <c:v>126</c:v>
                </c:pt>
                <c:pt idx="61">
                  <c:v>128.5</c:v>
                </c:pt>
                <c:pt idx="62">
                  <c:v>130.5</c:v>
                </c:pt>
                <c:pt idx="63">
                  <c:v>118.5</c:v>
                </c:pt>
                <c:pt idx="64">
                  <c:v>127.5</c:v>
                </c:pt>
                <c:pt idx="65">
                  <c:v>122</c:v>
                </c:pt>
                <c:pt idx="66">
                  <c:v>112</c:v>
                </c:pt>
                <c:pt idx="67">
                  <c:v>107</c:v>
                </c:pt>
                <c:pt idx="68">
                  <c:v>120.5</c:v>
                </c:pt>
                <c:pt idx="69">
                  <c:v>123.5</c:v>
                </c:pt>
                <c:pt idx="70">
                  <c:v>121</c:v>
                </c:pt>
                <c:pt idx="71">
                  <c:v>110.5</c:v>
                </c:pt>
                <c:pt idx="72">
                  <c:v>113.5</c:v>
                </c:pt>
                <c:pt idx="73">
                  <c:v>111</c:v>
                </c:pt>
                <c:pt idx="74">
                  <c:v>95</c:v>
                </c:pt>
                <c:pt idx="75">
                  <c:v>107</c:v>
                </c:pt>
                <c:pt idx="76">
                  <c:v>104</c:v>
                </c:pt>
                <c:pt idx="77">
                  <c:v>90.5</c:v>
                </c:pt>
                <c:pt idx="78">
                  <c:v>95.5</c:v>
                </c:pt>
                <c:pt idx="79">
                  <c:v>91</c:v>
                </c:pt>
                <c:pt idx="80">
                  <c:v>73</c:v>
                </c:pt>
                <c:pt idx="81">
                  <c:v>83.5</c:v>
                </c:pt>
                <c:pt idx="82">
                  <c:v>94</c:v>
                </c:pt>
                <c:pt idx="83">
                  <c:v>89</c:v>
                </c:pt>
                <c:pt idx="84">
                  <c:v>87.5</c:v>
                </c:pt>
                <c:pt idx="85">
                  <c:v>89.5</c:v>
                </c:pt>
                <c:pt idx="86">
                  <c:v>69.5</c:v>
                </c:pt>
                <c:pt idx="87">
                  <c:v>63</c:v>
                </c:pt>
                <c:pt idx="88">
                  <c:v>77</c:v>
                </c:pt>
                <c:pt idx="89">
                  <c:v>71.5</c:v>
                </c:pt>
                <c:pt idx="90">
                  <c:v>67.5</c:v>
                </c:pt>
                <c:pt idx="91">
                  <c:v>77</c:v>
                </c:pt>
                <c:pt idx="92">
                  <c:v>59.5</c:v>
                </c:pt>
                <c:pt idx="93">
                  <c:v>47.5</c:v>
                </c:pt>
                <c:pt idx="94">
                  <c:v>64</c:v>
                </c:pt>
                <c:pt idx="95">
                  <c:v>63.5</c:v>
                </c:pt>
                <c:pt idx="96">
                  <c:v>45</c:v>
                </c:pt>
                <c:pt idx="97">
                  <c:v>51</c:v>
                </c:pt>
                <c:pt idx="98">
                  <c:v>56</c:v>
                </c:pt>
                <c:pt idx="99">
                  <c:v>51.5</c:v>
                </c:pt>
                <c:pt idx="100">
                  <c:v>56</c:v>
                </c:pt>
                <c:pt idx="101">
                  <c:v>48.5</c:v>
                </c:pt>
                <c:pt idx="102">
                  <c:v>68</c:v>
                </c:pt>
                <c:pt idx="103">
                  <c:v>50</c:v>
                </c:pt>
                <c:pt idx="104">
                  <c:v>72</c:v>
                </c:pt>
                <c:pt idx="105">
                  <c:v>51.5</c:v>
                </c:pt>
                <c:pt idx="106">
                  <c:v>54</c:v>
                </c:pt>
                <c:pt idx="107">
                  <c:v>62</c:v>
                </c:pt>
                <c:pt idx="108">
                  <c:v>61.5</c:v>
                </c:pt>
                <c:pt idx="109">
                  <c:v>76</c:v>
                </c:pt>
                <c:pt idx="110">
                  <c:v>64.5</c:v>
                </c:pt>
                <c:pt idx="111">
                  <c:v>67.5</c:v>
                </c:pt>
                <c:pt idx="112">
                  <c:v>77.5</c:v>
                </c:pt>
                <c:pt idx="113">
                  <c:v>80.5</c:v>
                </c:pt>
                <c:pt idx="114">
                  <c:v>73</c:v>
                </c:pt>
                <c:pt idx="115">
                  <c:v>92.5</c:v>
                </c:pt>
                <c:pt idx="116">
                  <c:v>75.5</c:v>
                </c:pt>
                <c:pt idx="117">
                  <c:v>85.5</c:v>
                </c:pt>
                <c:pt idx="118">
                  <c:v>90</c:v>
                </c:pt>
                <c:pt idx="119">
                  <c:v>93.5</c:v>
                </c:pt>
                <c:pt idx="120">
                  <c:v>80.5</c:v>
                </c:pt>
                <c:pt idx="121">
                  <c:v>81</c:v>
                </c:pt>
                <c:pt idx="122">
                  <c:v>90.5</c:v>
                </c:pt>
                <c:pt idx="123">
                  <c:v>109.5</c:v>
                </c:pt>
                <c:pt idx="124">
                  <c:v>98.5</c:v>
                </c:pt>
              </c:numCache>
            </c:numRef>
          </c:yVal>
          <c:smooth val="0"/>
          <c:extLst>
            <c:ext xmlns:c16="http://schemas.microsoft.com/office/drawing/2014/chart" uri="{C3380CC4-5D6E-409C-BE32-E72D297353CC}">
              <c16:uniqueId val="{00000001-9CDD-4252-914D-30EE0E6D5CFF}"/>
            </c:ext>
          </c:extLst>
        </c:ser>
        <c:ser>
          <c:idx val="2"/>
          <c:order val="2"/>
          <c:tx>
            <c:strRef>
              <c:f>Wc!$T$21</c:f>
              <c:strCache>
                <c:ptCount val="1"/>
                <c:pt idx="0">
                  <c:v>Wn+2</c:v>
                </c:pt>
              </c:strCache>
            </c:strRef>
          </c:tx>
          <c:spPr>
            <a:ln w="19050" cap="rnd">
              <a:solidFill>
                <a:schemeClr val="accent3"/>
              </a:solidFill>
              <a:round/>
            </a:ln>
            <a:effectLst/>
          </c:spPr>
          <c:marker>
            <c:symbol val="none"/>
          </c:marker>
          <c:xVal>
            <c:numRef>
              <c:f>Wc!$D$22:$D$146</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Wc!$T$22:$T$146</c:f>
              <c:numCache>
                <c:formatCode>0.0</c:formatCode>
                <c:ptCount val="125"/>
                <c:pt idx="0">
                  <c:v>192</c:v>
                </c:pt>
                <c:pt idx="1">
                  <c:v>208.5</c:v>
                </c:pt>
                <c:pt idx="2">
                  <c:v>202.5</c:v>
                </c:pt>
                <c:pt idx="3">
                  <c:v>187</c:v>
                </c:pt>
                <c:pt idx="4">
                  <c:v>202.5</c:v>
                </c:pt>
                <c:pt idx="5">
                  <c:v>193</c:v>
                </c:pt>
                <c:pt idx="6">
                  <c:v>199.5</c:v>
                </c:pt>
                <c:pt idx="7">
                  <c:v>198.5</c:v>
                </c:pt>
                <c:pt idx="8">
                  <c:v>177</c:v>
                </c:pt>
                <c:pt idx="9">
                  <c:v>184</c:v>
                </c:pt>
                <c:pt idx="10">
                  <c:v>189</c:v>
                </c:pt>
                <c:pt idx="11">
                  <c:v>164</c:v>
                </c:pt>
                <c:pt idx="12">
                  <c:v>187</c:v>
                </c:pt>
                <c:pt idx="13">
                  <c:v>170</c:v>
                </c:pt>
                <c:pt idx="14">
                  <c:v>172.5</c:v>
                </c:pt>
                <c:pt idx="15">
                  <c:v>162</c:v>
                </c:pt>
                <c:pt idx="16">
                  <c:v>175</c:v>
                </c:pt>
                <c:pt idx="17">
                  <c:v>174</c:v>
                </c:pt>
                <c:pt idx="18">
                  <c:v>155</c:v>
                </c:pt>
                <c:pt idx="19">
                  <c:v>154</c:v>
                </c:pt>
                <c:pt idx="20">
                  <c:v>145.5</c:v>
                </c:pt>
                <c:pt idx="21">
                  <c:v>150</c:v>
                </c:pt>
                <c:pt idx="22">
                  <c:v>148.5</c:v>
                </c:pt>
                <c:pt idx="23">
                  <c:v>144</c:v>
                </c:pt>
                <c:pt idx="24">
                  <c:v>149.5</c:v>
                </c:pt>
                <c:pt idx="25">
                  <c:v>137.5</c:v>
                </c:pt>
                <c:pt idx="26">
                  <c:v>138</c:v>
                </c:pt>
                <c:pt idx="27">
                  <c:v>150</c:v>
                </c:pt>
                <c:pt idx="28">
                  <c:v>128</c:v>
                </c:pt>
                <c:pt idx="29">
                  <c:v>153.5</c:v>
                </c:pt>
                <c:pt idx="30">
                  <c:v>105</c:v>
                </c:pt>
                <c:pt idx="31">
                  <c:v>97</c:v>
                </c:pt>
                <c:pt idx="32">
                  <c:v>102</c:v>
                </c:pt>
                <c:pt idx="33">
                  <c:v>74.5</c:v>
                </c:pt>
                <c:pt idx="34">
                  <c:v>97.5</c:v>
                </c:pt>
                <c:pt idx="35">
                  <c:v>70</c:v>
                </c:pt>
                <c:pt idx="36">
                  <c:v>77</c:v>
                </c:pt>
                <c:pt idx="37">
                  <c:v>82.5</c:v>
                </c:pt>
                <c:pt idx="38">
                  <c:v>76.5</c:v>
                </c:pt>
                <c:pt idx="39">
                  <c:v>70.5</c:v>
                </c:pt>
                <c:pt idx="40">
                  <c:v>73</c:v>
                </c:pt>
                <c:pt idx="41">
                  <c:v>67.5</c:v>
                </c:pt>
                <c:pt idx="42">
                  <c:v>76</c:v>
                </c:pt>
                <c:pt idx="43">
                  <c:v>44.5</c:v>
                </c:pt>
                <c:pt idx="44">
                  <c:v>66.5</c:v>
                </c:pt>
                <c:pt idx="45">
                  <c:v>37.5</c:v>
                </c:pt>
                <c:pt idx="46">
                  <c:v>39.5</c:v>
                </c:pt>
                <c:pt idx="47">
                  <c:v>36</c:v>
                </c:pt>
                <c:pt idx="48">
                  <c:v>40.5</c:v>
                </c:pt>
                <c:pt idx="49">
                  <c:v>40.5</c:v>
                </c:pt>
                <c:pt idx="50">
                  <c:v>50</c:v>
                </c:pt>
                <c:pt idx="51">
                  <c:v>38</c:v>
                </c:pt>
                <c:pt idx="52">
                  <c:v>26</c:v>
                </c:pt>
                <c:pt idx="53">
                  <c:v>24.5</c:v>
                </c:pt>
                <c:pt idx="54">
                  <c:v>25</c:v>
                </c:pt>
                <c:pt idx="55">
                  <c:v>42</c:v>
                </c:pt>
                <c:pt idx="56">
                  <c:v>61.5</c:v>
                </c:pt>
                <c:pt idx="57">
                  <c:v>54.5</c:v>
                </c:pt>
                <c:pt idx="58">
                  <c:v>53</c:v>
                </c:pt>
                <c:pt idx="59">
                  <c:v>38</c:v>
                </c:pt>
                <c:pt idx="60">
                  <c:v>48.5</c:v>
                </c:pt>
                <c:pt idx="61">
                  <c:v>59</c:v>
                </c:pt>
                <c:pt idx="62">
                  <c:v>40</c:v>
                </c:pt>
                <c:pt idx="63">
                  <c:v>43.5</c:v>
                </c:pt>
                <c:pt idx="64">
                  <c:v>41</c:v>
                </c:pt>
                <c:pt idx="65">
                  <c:v>51.5</c:v>
                </c:pt>
                <c:pt idx="66">
                  <c:v>37.5</c:v>
                </c:pt>
                <c:pt idx="67">
                  <c:v>41.5</c:v>
                </c:pt>
                <c:pt idx="68">
                  <c:v>47.5</c:v>
                </c:pt>
                <c:pt idx="69">
                  <c:v>43.5</c:v>
                </c:pt>
                <c:pt idx="70">
                  <c:v>44</c:v>
                </c:pt>
                <c:pt idx="71">
                  <c:v>44.5</c:v>
                </c:pt>
                <c:pt idx="72">
                  <c:v>46.5</c:v>
                </c:pt>
                <c:pt idx="73">
                  <c:v>46</c:v>
                </c:pt>
                <c:pt idx="74">
                  <c:v>62.5</c:v>
                </c:pt>
                <c:pt idx="75">
                  <c:v>55.5</c:v>
                </c:pt>
                <c:pt idx="76">
                  <c:v>55</c:v>
                </c:pt>
                <c:pt idx="77">
                  <c:v>52</c:v>
                </c:pt>
                <c:pt idx="78">
                  <c:v>59.5</c:v>
                </c:pt>
                <c:pt idx="79">
                  <c:v>44.5</c:v>
                </c:pt>
                <c:pt idx="80">
                  <c:v>36</c:v>
                </c:pt>
                <c:pt idx="81">
                  <c:v>48.5</c:v>
                </c:pt>
                <c:pt idx="82">
                  <c:v>36</c:v>
                </c:pt>
                <c:pt idx="83">
                  <c:v>52.5</c:v>
                </c:pt>
                <c:pt idx="84">
                  <c:v>50.5</c:v>
                </c:pt>
                <c:pt idx="85">
                  <c:v>47</c:v>
                </c:pt>
                <c:pt idx="86">
                  <c:v>62</c:v>
                </c:pt>
                <c:pt idx="87">
                  <c:v>39</c:v>
                </c:pt>
                <c:pt idx="88">
                  <c:v>60.5</c:v>
                </c:pt>
                <c:pt idx="89">
                  <c:v>64.5</c:v>
                </c:pt>
                <c:pt idx="90">
                  <c:v>37</c:v>
                </c:pt>
                <c:pt idx="91">
                  <c:v>47</c:v>
                </c:pt>
                <c:pt idx="92">
                  <c:v>52</c:v>
                </c:pt>
                <c:pt idx="93">
                  <c:v>48.5</c:v>
                </c:pt>
                <c:pt idx="94">
                  <c:v>40.5</c:v>
                </c:pt>
                <c:pt idx="95">
                  <c:v>35.5</c:v>
                </c:pt>
                <c:pt idx="96">
                  <c:v>47</c:v>
                </c:pt>
                <c:pt idx="97">
                  <c:v>53.5</c:v>
                </c:pt>
                <c:pt idx="98">
                  <c:v>58</c:v>
                </c:pt>
                <c:pt idx="99">
                  <c:v>52</c:v>
                </c:pt>
                <c:pt idx="100">
                  <c:v>55</c:v>
                </c:pt>
                <c:pt idx="101">
                  <c:v>47</c:v>
                </c:pt>
                <c:pt idx="102">
                  <c:v>51</c:v>
                </c:pt>
                <c:pt idx="103">
                  <c:v>58</c:v>
                </c:pt>
                <c:pt idx="104">
                  <c:v>65</c:v>
                </c:pt>
                <c:pt idx="105">
                  <c:v>53</c:v>
                </c:pt>
                <c:pt idx="106">
                  <c:v>44.5</c:v>
                </c:pt>
                <c:pt idx="107">
                  <c:v>35.5</c:v>
                </c:pt>
                <c:pt idx="108">
                  <c:v>62</c:v>
                </c:pt>
                <c:pt idx="109">
                  <c:v>56.5</c:v>
                </c:pt>
                <c:pt idx="110">
                  <c:v>36.5</c:v>
                </c:pt>
                <c:pt idx="111">
                  <c:v>38</c:v>
                </c:pt>
                <c:pt idx="112">
                  <c:v>57</c:v>
                </c:pt>
                <c:pt idx="113">
                  <c:v>53</c:v>
                </c:pt>
                <c:pt idx="114">
                  <c:v>45.5</c:v>
                </c:pt>
                <c:pt idx="115">
                  <c:v>62</c:v>
                </c:pt>
                <c:pt idx="116">
                  <c:v>65</c:v>
                </c:pt>
                <c:pt idx="117">
                  <c:v>59</c:v>
                </c:pt>
                <c:pt idx="118">
                  <c:v>39</c:v>
                </c:pt>
                <c:pt idx="119">
                  <c:v>62.5</c:v>
                </c:pt>
                <c:pt idx="120">
                  <c:v>43</c:v>
                </c:pt>
                <c:pt idx="121">
                  <c:v>50</c:v>
                </c:pt>
                <c:pt idx="122">
                  <c:v>38.5</c:v>
                </c:pt>
                <c:pt idx="123">
                  <c:v>56</c:v>
                </c:pt>
                <c:pt idx="124">
                  <c:v>57</c:v>
                </c:pt>
              </c:numCache>
            </c:numRef>
          </c:yVal>
          <c:smooth val="0"/>
          <c:extLst>
            <c:ext xmlns:c16="http://schemas.microsoft.com/office/drawing/2014/chart" uri="{C3380CC4-5D6E-409C-BE32-E72D297353CC}">
              <c16:uniqueId val="{00000002-9CDD-4252-914D-30EE0E6D5CFF}"/>
            </c:ext>
          </c:extLst>
        </c:ser>
        <c:ser>
          <c:idx val="3"/>
          <c:order val="3"/>
          <c:tx>
            <c:strRef>
              <c:f>Wc!$U$21</c:f>
              <c:strCache>
                <c:ptCount val="1"/>
                <c:pt idx="0">
                  <c:v>Wc</c:v>
                </c:pt>
              </c:strCache>
            </c:strRef>
          </c:tx>
          <c:spPr>
            <a:ln w="19050" cap="rnd">
              <a:solidFill>
                <a:schemeClr val="accent4"/>
              </a:solidFill>
              <a:round/>
            </a:ln>
            <a:effectLst/>
          </c:spPr>
          <c:marker>
            <c:symbol val="none"/>
          </c:marker>
          <c:xVal>
            <c:numRef>
              <c:f>Wc!$D$22:$D$146</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Wc!$V$22:$V$146</c:f>
              <c:numCache>
                <c:formatCode>0.0</c:formatCode>
                <c:ptCount val="125"/>
                <c:pt idx="0">
                  <c:v>247.74050418045039</c:v>
                </c:pt>
                <c:pt idx="1">
                  <c:v>247.74050418045039</c:v>
                </c:pt>
                <c:pt idx="2">
                  <c:v>247.74050418045039</c:v>
                </c:pt>
                <c:pt idx="3">
                  <c:v>247.74050418045039</c:v>
                </c:pt>
                <c:pt idx="4">
                  <c:v>247.74050418045039</c:v>
                </c:pt>
                <c:pt idx="5">
                  <c:v>247.74050418045039</c:v>
                </c:pt>
                <c:pt idx="6">
                  <c:v>247.74050418045039</c:v>
                </c:pt>
                <c:pt idx="7">
                  <c:v>245.56351357665281</c:v>
                </c:pt>
                <c:pt idx="8">
                  <c:v>245.56351357665281</c:v>
                </c:pt>
                <c:pt idx="9">
                  <c:v>245.56351357665281</c:v>
                </c:pt>
                <c:pt idx="10">
                  <c:v>245.56351357665281</c:v>
                </c:pt>
                <c:pt idx="11">
                  <c:v>245.56351357665281</c:v>
                </c:pt>
                <c:pt idx="12">
                  <c:v>232.59885221367966</c:v>
                </c:pt>
                <c:pt idx="13">
                  <c:v>232.59885221367966</c:v>
                </c:pt>
                <c:pt idx="14">
                  <c:v>232.59885221367966</c:v>
                </c:pt>
                <c:pt idx="15">
                  <c:v>232.59885221367966</c:v>
                </c:pt>
                <c:pt idx="16">
                  <c:v>232.59885221367966</c:v>
                </c:pt>
                <c:pt idx="17">
                  <c:v>229.49200618955928</c:v>
                </c:pt>
                <c:pt idx="18">
                  <c:v>229.49200618955928</c:v>
                </c:pt>
                <c:pt idx="19">
                  <c:v>229.49200618955928</c:v>
                </c:pt>
                <c:pt idx="20">
                  <c:v>229.49200618955928</c:v>
                </c:pt>
                <c:pt idx="21">
                  <c:v>229.49200618955928</c:v>
                </c:pt>
                <c:pt idx="22">
                  <c:v>224.66317605190142</c:v>
                </c:pt>
                <c:pt idx="23">
                  <c:v>224.66317605190142</c:v>
                </c:pt>
                <c:pt idx="24">
                  <c:v>224.66317605190142</c:v>
                </c:pt>
                <c:pt idx="25">
                  <c:v>224.66317605190142</c:v>
                </c:pt>
                <c:pt idx="26">
                  <c:v>224.66317605190142</c:v>
                </c:pt>
                <c:pt idx="27">
                  <c:v>219.76485136187858</c:v>
                </c:pt>
                <c:pt idx="28">
                  <c:v>219.76485136187858</c:v>
                </c:pt>
                <c:pt idx="29">
                  <c:v>219.76485136187858</c:v>
                </c:pt>
                <c:pt idx="30">
                  <c:v>219.76485136187858</c:v>
                </c:pt>
                <c:pt idx="31">
                  <c:v>219.76485136187858</c:v>
                </c:pt>
                <c:pt idx="32">
                  <c:v>207.34745939866588</c:v>
                </c:pt>
                <c:pt idx="33">
                  <c:v>207.34745939866588</c:v>
                </c:pt>
                <c:pt idx="34">
                  <c:v>207.34745939866588</c:v>
                </c:pt>
                <c:pt idx="35">
                  <c:v>207.34745939866588</c:v>
                </c:pt>
                <c:pt idx="36">
                  <c:v>207.34745939866588</c:v>
                </c:pt>
                <c:pt idx="37">
                  <c:v>157.92774750259872</c:v>
                </c:pt>
                <c:pt idx="38">
                  <c:v>157.92774750259872</c:v>
                </c:pt>
                <c:pt idx="39">
                  <c:v>157.92774750259872</c:v>
                </c:pt>
                <c:pt idx="40">
                  <c:v>157.92774750259872</c:v>
                </c:pt>
                <c:pt idx="41">
                  <c:v>157.92774750259872</c:v>
                </c:pt>
                <c:pt idx="42">
                  <c:v>136.11349642980252</c:v>
                </c:pt>
                <c:pt idx="43">
                  <c:v>136.11349642980252</c:v>
                </c:pt>
                <c:pt idx="44">
                  <c:v>136.11349642980252</c:v>
                </c:pt>
                <c:pt idx="45">
                  <c:v>136.11349642980252</c:v>
                </c:pt>
                <c:pt idx="46">
                  <c:v>136.11349642980252</c:v>
                </c:pt>
                <c:pt idx="47">
                  <c:v>119.81127710961297</c:v>
                </c:pt>
                <c:pt idx="48">
                  <c:v>119.81127710961297</c:v>
                </c:pt>
                <c:pt idx="49">
                  <c:v>119.81127710961297</c:v>
                </c:pt>
                <c:pt idx="50">
                  <c:v>119.81127710961297</c:v>
                </c:pt>
                <c:pt idx="51">
                  <c:v>119.81127710961297</c:v>
                </c:pt>
                <c:pt idx="52">
                  <c:v>101.2538737309205</c:v>
                </c:pt>
                <c:pt idx="53">
                  <c:v>101.2538737309205</c:v>
                </c:pt>
                <c:pt idx="54">
                  <c:v>101.2538737309205</c:v>
                </c:pt>
                <c:pt idx="55">
                  <c:v>101.2538737309205</c:v>
                </c:pt>
                <c:pt idx="56">
                  <c:v>101.2538737309205</c:v>
                </c:pt>
                <c:pt idx="57">
                  <c:v>84.027046965923162</c:v>
                </c:pt>
                <c:pt idx="58">
                  <c:v>84.027046965923162</c:v>
                </c:pt>
                <c:pt idx="59">
                  <c:v>84.027046965923162</c:v>
                </c:pt>
                <c:pt idx="60">
                  <c:v>84.027046965923162</c:v>
                </c:pt>
                <c:pt idx="61">
                  <c:v>84.027046965923162</c:v>
                </c:pt>
                <c:pt idx="62">
                  <c:v>105.36837025757954</c:v>
                </c:pt>
                <c:pt idx="63">
                  <c:v>105.36837025757954</c:v>
                </c:pt>
                <c:pt idx="64">
                  <c:v>105.36837025757954</c:v>
                </c:pt>
                <c:pt idx="65">
                  <c:v>105.36837025757954</c:v>
                </c:pt>
                <c:pt idx="66">
                  <c:v>105.36837025757954</c:v>
                </c:pt>
                <c:pt idx="67">
                  <c:v>101.53709105876005</c:v>
                </c:pt>
                <c:pt idx="68">
                  <c:v>101.53709105876005</c:v>
                </c:pt>
                <c:pt idx="69">
                  <c:v>101.53709105876005</c:v>
                </c:pt>
                <c:pt idx="70">
                  <c:v>101.53709105876005</c:v>
                </c:pt>
                <c:pt idx="71">
                  <c:v>101.53709105876005</c:v>
                </c:pt>
                <c:pt idx="72">
                  <c:v>95.800754153634287</c:v>
                </c:pt>
                <c:pt idx="73">
                  <c:v>95.800754153634287</c:v>
                </c:pt>
                <c:pt idx="74">
                  <c:v>95.800754153634287</c:v>
                </c:pt>
                <c:pt idx="75">
                  <c:v>95.800754153634287</c:v>
                </c:pt>
                <c:pt idx="76">
                  <c:v>95.800754153634287</c:v>
                </c:pt>
                <c:pt idx="77">
                  <c:v>92.159197149574027</c:v>
                </c:pt>
                <c:pt idx="78">
                  <c:v>92.159197149574027</c:v>
                </c:pt>
                <c:pt idx="79">
                  <c:v>92.159197149574027</c:v>
                </c:pt>
                <c:pt idx="80">
                  <c:v>92.159197149574027</c:v>
                </c:pt>
                <c:pt idx="81">
                  <c:v>92.159197149574027</c:v>
                </c:pt>
                <c:pt idx="82">
                  <c:v>81.595915122593624</c:v>
                </c:pt>
                <c:pt idx="83">
                  <c:v>81.595915122593624</c:v>
                </c:pt>
                <c:pt idx="84">
                  <c:v>81.595915122593624</c:v>
                </c:pt>
                <c:pt idx="85">
                  <c:v>81.595915122593624</c:v>
                </c:pt>
                <c:pt idx="86">
                  <c:v>81.595915122593624</c:v>
                </c:pt>
                <c:pt idx="87">
                  <c:v>80.085652258314909</c:v>
                </c:pt>
                <c:pt idx="88">
                  <c:v>80.085652258314909</c:v>
                </c:pt>
                <c:pt idx="89">
                  <c:v>80.085652258314909</c:v>
                </c:pt>
                <c:pt idx="90">
                  <c:v>80.085652258314909</c:v>
                </c:pt>
                <c:pt idx="91">
                  <c:v>80.085652258314909</c:v>
                </c:pt>
                <c:pt idx="92">
                  <c:v>65.44531128365432</c:v>
                </c:pt>
                <c:pt idx="93">
                  <c:v>65.44531128365432</c:v>
                </c:pt>
                <c:pt idx="94">
                  <c:v>65.44531128365432</c:v>
                </c:pt>
                <c:pt idx="95">
                  <c:v>65.44531128365432</c:v>
                </c:pt>
                <c:pt idx="96">
                  <c:v>65.44531128365432</c:v>
                </c:pt>
                <c:pt idx="97">
                  <c:v>58.461996323542202</c:v>
                </c:pt>
                <c:pt idx="98">
                  <c:v>58.461996323542202</c:v>
                </c:pt>
                <c:pt idx="99">
                  <c:v>58.461996323542202</c:v>
                </c:pt>
                <c:pt idx="100">
                  <c:v>58.461996323542202</c:v>
                </c:pt>
                <c:pt idx="101">
                  <c:v>58.461996323542202</c:v>
                </c:pt>
                <c:pt idx="102">
                  <c:v>52.233060754761979</c:v>
                </c:pt>
                <c:pt idx="103">
                  <c:v>52.233060754761979</c:v>
                </c:pt>
                <c:pt idx="104">
                  <c:v>52.233060754761979</c:v>
                </c:pt>
                <c:pt idx="105">
                  <c:v>52.233060754761979</c:v>
                </c:pt>
                <c:pt idx="106">
                  <c:v>52.233060754761979</c:v>
                </c:pt>
                <c:pt idx="107">
                  <c:v>57.393588379878281</c:v>
                </c:pt>
                <c:pt idx="108">
                  <c:v>57.393588379878281</c:v>
                </c:pt>
                <c:pt idx="109">
                  <c:v>57.393588379878281</c:v>
                </c:pt>
                <c:pt idx="110">
                  <c:v>57.393588379878281</c:v>
                </c:pt>
                <c:pt idx="111">
                  <c:v>57.393588379878281</c:v>
                </c:pt>
                <c:pt idx="112">
                  <c:v>60.026595699615633</c:v>
                </c:pt>
                <c:pt idx="113">
                  <c:v>60.026595699615633</c:v>
                </c:pt>
                <c:pt idx="114">
                  <c:v>60.026595699615633</c:v>
                </c:pt>
                <c:pt idx="115">
                  <c:v>60.026595699615633</c:v>
                </c:pt>
                <c:pt idx="116">
                  <c:v>60.026595699615633</c:v>
                </c:pt>
                <c:pt idx="117">
                  <c:v>72.52804564369238</c:v>
                </c:pt>
                <c:pt idx="118">
                  <c:v>72.52804564369238</c:v>
                </c:pt>
                <c:pt idx="119">
                  <c:v>72.52804564369238</c:v>
                </c:pt>
                <c:pt idx="120">
                  <c:v>72.52804564369238</c:v>
                </c:pt>
                <c:pt idx="121">
                  <c:v>72.52804564369238</c:v>
                </c:pt>
                <c:pt idx="122">
                  <c:v>78.327369918734732</c:v>
                </c:pt>
                <c:pt idx="123">
                  <c:v>78.327369918734732</c:v>
                </c:pt>
                <c:pt idx="124">
                  <c:v>78.327369918734732</c:v>
                </c:pt>
              </c:numCache>
            </c:numRef>
          </c:yVal>
          <c:smooth val="0"/>
          <c:extLst>
            <c:ext xmlns:c16="http://schemas.microsoft.com/office/drawing/2014/chart" uri="{C3380CC4-5D6E-409C-BE32-E72D297353CC}">
              <c16:uniqueId val="{00000003-9CDD-4252-914D-30EE0E6D5CFF}"/>
            </c:ext>
          </c:extLst>
        </c:ser>
        <c:dLbls>
          <c:showLegendKey val="0"/>
          <c:showVal val="0"/>
          <c:showCatName val="0"/>
          <c:showSerName val="0"/>
          <c:showPercent val="0"/>
          <c:showBubbleSize val="0"/>
        </c:dLbls>
        <c:axId val="998360255"/>
        <c:axId val="998361503"/>
      </c:scatterChart>
      <c:valAx>
        <c:axId val="998360255"/>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1503"/>
        <c:crosses val="autoZero"/>
        <c:crossBetween val="midCat"/>
        <c:majorUnit val="31"/>
      </c:valAx>
      <c:valAx>
        <c:axId val="998361503"/>
        <c:scaling>
          <c:orientation val="minMax"/>
        </c:scaling>
        <c:delete val="0"/>
        <c:axPos val="l"/>
        <c:majorGridlines>
          <c:spPr>
            <a:ln w="9525" cap="flat" cmpd="sng" algn="ctr">
              <a:solidFill>
                <a:schemeClr val="tx1">
                  <a:lumMod val="15000"/>
                  <a:lumOff val="85000"/>
                </a:schemeClr>
              </a:solidFill>
              <a:round/>
            </a:ln>
            <a:effectLst/>
          </c:spPr>
        </c:majorGridlines>
        <c:title>
          <c:tx>
            <c:strRef>
              <c:f>Calculations!$B$31</c:f>
              <c:strCache>
                <c:ptCount val="1"/>
                <c:pt idx="0">
                  <c:v>Wholesale Gas cost p/therm</c:v>
                </c:pt>
              </c:strCache>
            </c:strRef>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025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687FAD-5C38-4A99-AD0D-90128655A529}">
  <sheetPr/>
  <sheetViews>
    <sheetView zoomScale="6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3F8EE2-825A-4EF0-97C6-E98F748011D8}">
  <sheetPr/>
  <sheetViews>
    <sheetView tabSelected="1" zoomScale="6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3145655</xdr:colOff>
      <xdr:row>0</xdr:row>
      <xdr:rowOff>716559</xdr:rowOff>
    </xdr:to>
    <xdr:pic>
      <xdr:nvPicPr>
        <xdr:cNvPr id="2" name="Picture 1" descr="image of the Ofgem logo" title="Ofgem logo">
          <a:extLst>
            <a:ext uri="{FF2B5EF4-FFF2-40B4-BE49-F238E27FC236}">
              <a16:creationId xmlns:a16="http://schemas.microsoft.com/office/drawing/2014/main" id="{7E67B672-B499-443E-B8ED-3A3EC5CA93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4224990" y="0"/>
    <xdr:ext cx="9380340" cy="6096000"/>
    <xdr:graphicFrame macro="">
      <xdr:nvGraphicFramePr>
        <xdr:cNvPr id="2" name="Chart 1">
          <a:extLst>
            <a:ext uri="{FF2B5EF4-FFF2-40B4-BE49-F238E27FC236}">
              <a16:creationId xmlns:a16="http://schemas.microsoft.com/office/drawing/2014/main" id="{B7F6810E-A866-40AC-8BE7-AB06D977A6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0</xdr:rowOff>
    </xdr:from>
    <xdr:to>
      <xdr:col>0</xdr:col>
      <xdr:colOff>3145655</xdr:colOff>
      <xdr:row>0</xdr:row>
      <xdr:rowOff>716559</xdr:rowOff>
    </xdr:to>
    <xdr:pic>
      <xdr:nvPicPr>
        <xdr:cNvPr id="3" name="Picture 2" descr="image of the Ofgem logo" title="Ofgem logo">
          <a:extLst>
            <a:ext uri="{FF2B5EF4-FFF2-40B4-BE49-F238E27FC236}">
              <a16:creationId xmlns:a16="http://schemas.microsoft.com/office/drawing/2014/main" id="{B7C7DF20-A473-409C-8274-9BC3B584F8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12700</xdr:colOff>
      <xdr:row>1</xdr:row>
      <xdr:rowOff>0</xdr:rowOff>
    </xdr:from>
    <xdr:to>
      <xdr:col>8</xdr:col>
      <xdr:colOff>0</xdr:colOff>
      <xdr:row>31</xdr:row>
      <xdr:rowOff>136527</xdr:rowOff>
    </xdr:to>
    <xdr:pic>
      <xdr:nvPicPr>
        <xdr:cNvPr id="3" name="Picture 2">
          <a:extLst>
            <a:ext uri="{FF2B5EF4-FFF2-40B4-BE49-F238E27FC236}">
              <a16:creationId xmlns:a16="http://schemas.microsoft.com/office/drawing/2014/main" id="{F8E39097-EE7B-459A-8E15-9BE9E555A6B2}"/>
            </a:ext>
          </a:extLst>
        </xdr:cNvPr>
        <xdr:cNvPicPr>
          <a:picLocks noChangeAspect="1"/>
        </xdr:cNvPicPr>
      </xdr:nvPicPr>
      <xdr:blipFill>
        <a:blip xmlns:r="http://schemas.openxmlformats.org/officeDocument/2006/relationships" r:embed="rId1"/>
        <a:stretch>
          <a:fillRect/>
        </a:stretch>
      </xdr:blipFill>
      <xdr:spPr>
        <a:xfrm>
          <a:off x="5846763" y="0"/>
          <a:ext cx="7019925" cy="5613402"/>
        </a:xfrm>
        <a:prstGeom prst="rect">
          <a:avLst/>
        </a:prstGeom>
      </xdr:spPr>
    </xdr:pic>
    <xdr:clientData/>
  </xdr:twoCellAnchor>
  <xdr:twoCellAnchor editAs="oneCell">
    <xdr:from>
      <xdr:col>1</xdr:col>
      <xdr:colOff>0</xdr:colOff>
      <xdr:row>0</xdr:row>
      <xdr:rowOff>0</xdr:rowOff>
    </xdr:from>
    <xdr:to>
      <xdr:col>3</xdr:col>
      <xdr:colOff>169093</xdr:colOff>
      <xdr:row>0</xdr:row>
      <xdr:rowOff>716559</xdr:rowOff>
    </xdr:to>
    <xdr:pic>
      <xdr:nvPicPr>
        <xdr:cNvPr id="4" name="Picture 3" descr="image of the Ofgem logo" title="Ofgem logo">
          <a:extLst>
            <a:ext uri="{FF2B5EF4-FFF2-40B4-BE49-F238E27FC236}">
              <a16:creationId xmlns:a16="http://schemas.microsoft.com/office/drawing/2014/main" id="{7198B6B7-46EE-4B8B-8255-A9E61F5B56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438" y="0"/>
          <a:ext cx="3145655" cy="716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635</xdr:colOff>
      <xdr:row>1</xdr:row>
      <xdr:rowOff>0</xdr:rowOff>
    </xdr:from>
    <xdr:to>
      <xdr:col>19</xdr:col>
      <xdr:colOff>2535613</xdr:colOff>
      <xdr:row>19</xdr:row>
      <xdr:rowOff>25162</xdr:rowOff>
    </xdr:to>
    <xdr:pic>
      <xdr:nvPicPr>
        <xdr:cNvPr id="2" name="Picture 1">
          <a:extLst>
            <a:ext uri="{FF2B5EF4-FFF2-40B4-BE49-F238E27FC236}">
              <a16:creationId xmlns:a16="http://schemas.microsoft.com/office/drawing/2014/main" id="{EBB55EF5-8278-4EDB-B304-CF44DF8A0F0F}"/>
            </a:ext>
          </a:extLst>
        </xdr:cNvPr>
        <xdr:cNvPicPr>
          <a:picLocks noChangeAspect="1"/>
        </xdr:cNvPicPr>
      </xdr:nvPicPr>
      <xdr:blipFill>
        <a:blip xmlns:r="http://schemas.openxmlformats.org/officeDocument/2006/relationships" r:embed="rId1"/>
        <a:stretch>
          <a:fillRect/>
        </a:stretch>
      </xdr:blipFill>
      <xdr:spPr>
        <a:xfrm>
          <a:off x="4477385" y="0"/>
          <a:ext cx="9655868" cy="7001272"/>
        </a:xfrm>
        <a:prstGeom prst="rect">
          <a:avLst/>
        </a:prstGeom>
      </xdr:spPr>
    </xdr:pic>
    <xdr:clientData/>
  </xdr:twoCellAnchor>
  <xdr:twoCellAnchor editAs="oneCell">
    <xdr:from>
      <xdr:col>0</xdr:col>
      <xdr:colOff>0</xdr:colOff>
      <xdr:row>0</xdr:row>
      <xdr:rowOff>0</xdr:rowOff>
    </xdr:from>
    <xdr:to>
      <xdr:col>4</xdr:col>
      <xdr:colOff>425738</xdr:colOff>
      <xdr:row>0</xdr:row>
      <xdr:rowOff>716559</xdr:rowOff>
    </xdr:to>
    <xdr:pic>
      <xdr:nvPicPr>
        <xdr:cNvPr id="3" name="Picture 2" descr="image of the Ofgem logo" title="Ofgem logo">
          <a:extLst>
            <a:ext uri="{FF2B5EF4-FFF2-40B4-BE49-F238E27FC236}">
              <a16:creationId xmlns:a16="http://schemas.microsoft.com/office/drawing/2014/main" id="{22168154-24B9-4211-AEA3-6A882C4CAC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7D708DD2-BFEE-469A-829A-55C77C1C1EC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24</xdr:col>
      <xdr:colOff>6805</xdr:colOff>
      <xdr:row>20</xdr:row>
      <xdr:rowOff>12563</xdr:rowOff>
    </xdr:from>
    <xdr:to>
      <xdr:col>28</xdr:col>
      <xdr:colOff>151086</xdr:colOff>
      <xdr:row>40</xdr:row>
      <xdr:rowOff>61324</xdr:rowOff>
    </xdr:to>
    <xdr:sp macro="" textlink="">
      <xdr:nvSpPr>
        <xdr:cNvPr id="7" name="TextBox 6">
          <a:extLst>
            <a:ext uri="{FF2B5EF4-FFF2-40B4-BE49-F238E27FC236}">
              <a16:creationId xmlns:a16="http://schemas.microsoft.com/office/drawing/2014/main" id="{0B85ECB8-27E5-479D-AD67-91C1751F55C8}"/>
            </a:ext>
          </a:extLst>
        </xdr:cNvPr>
        <xdr:cNvSpPr txBox="1"/>
      </xdr:nvSpPr>
      <xdr:spPr>
        <a:xfrm>
          <a:off x="14802305" y="7010263"/>
          <a:ext cx="4386081" cy="364286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a:t>
          </a:r>
        </a:p>
        <a:p>
          <a:endParaRPr lang="en-GB" sz="1100"/>
        </a:p>
        <a:p>
          <a:pPr marL="171450" indent="-171450">
            <a:buFont typeface="Arial" panose="020B0604020202020204" pitchFamily="34" charset="0"/>
            <a:buChar char="•"/>
          </a:pPr>
          <a:r>
            <a:rPr lang="en-GB" sz="1100" baseline="0"/>
            <a:t>W</a:t>
          </a:r>
          <a:r>
            <a:rPr lang="en-GB" sz="1100" baseline="-25000"/>
            <a:t>c</a:t>
          </a:r>
          <a:r>
            <a:rPr lang="en-GB" sz="1100" baseline="0"/>
            <a:t> is calculated for each Trading Day of the P8 period (K27:K151) </a:t>
          </a:r>
        </a:p>
        <a:p>
          <a:pPr marL="171450" indent="-171450">
            <a:buFont typeface="Arial" panose="020B0604020202020204" pitchFamily="34" charset="0"/>
            <a:buChar char="•"/>
          </a:pPr>
          <a:endParaRPr lang="en-GB" sz="1100" baseline="0">
            <a:solidFill>
              <a:schemeClr val="dk1"/>
            </a:solidFill>
            <a:effectLst/>
            <a:latin typeface="+mn-lt"/>
            <a:ea typeface="+mn-ea"/>
            <a:cs typeface="+mn-cs"/>
          </a:endParaRPr>
        </a:p>
        <a:p>
          <a:pPr marL="0" indent="0">
            <a:buFontTx/>
            <a:buNone/>
          </a:pPr>
          <a:r>
            <a:rPr lang="en-GB" sz="1100" baseline="0">
              <a:solidFill>
                <a:schemeClr val="dk1"/>
              </a:solidFill>
              <a:effectLst/>
              <a:latin typeface="+mn-lt"/>
              <a:ea typeface="+mn-ea"/>
              <a:cs typeface="+mn-cs"/>
            </a:rPr>
            <a:t>ASSUMPTION: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It is assumes that W</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W</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and W</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are dynamic terms, that is, they reflect the latest value of wholesale costs from a suite of forward contracts (seasonal, quarterly, monthly ). These are modelled as falling over time but with a degree of volatility.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To create dummy data, W</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is assumed to correlate to W</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but with more volatility, so is a function of W</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multiplied by a random number between 0.85 &amp; 1.10.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S</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and S</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refer to the seasonal weightings for each fuel type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effectLst/>
            </a:rPr>
            <a:t>Calculating trading days: There are 131 Week Days in Summer 22. To calculate Trading Days we should deduct bank holidays. England Bank Holidays: 15/4/22, 18/4/22, 2/5/22, 2/6/22, 3/6/22, 29/8/22. Bank holidays have been removed</a:t>
          </a:r>
          <a:r>
            <a:rPr lang="en-GB" sz="1100" baseline="0">
              <a:effectLst/>
            </a:rPr>
            <a:t>.</a:t>
          </a: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indent="-171450">
            <a:buFont typeface="Arial" panose="020B0604020202020204" pitchFamily="34" charset="0"/>
            <a:buChar char="•"/>
          </a:pPr>
          <a:endParaRPr lang="en-GB" sz="1100"/>
        </a:p>
      </xdr:txBody>
    </xdr:sp>
    <xdr:clientData/>
  </xdr:twoCellAnchor>
  <xdr:twoCellAnchor editAs="oneCell">
    <xdr:from>
      <xdr:col>6</xdr:col>
      <xdr:colOff>531091</xdr:colOff>
      <xdr:row>1</xdr:row>
      <xdr:rowOff>0</xdr:rowOff>
    </xdr:from>
    <xdr:to>
      <xdr:col>21</xdr:col>
      <xdr:colOff>1385</xdr:colOff>
      <xdr:row>19</xdr:row>
      <xdr:rowOff>100025</xdr:rowOff>
    </xdr:to>
    <xdr:pic>
      <xdr:nvPicPr>
        <xdr:cNvPr id="4" name="Picture 3">
          <a:extLst>
            <a:ext uri="{FF2B5EF4-FFF2-40B4-BE49-F238E27FC236}">
              <a16:creationId xmlns:a16="http://schemas.microsoft.com/office/drawing/2014/main" id="{B99A28D7-D815-401E-AD31-6722B1AAC117}"/>
            </a:ext>
          </a:extLst>
        </xdr:cNvPr>
        <xdr:cNvPicPr>
          <a:picLocks noChangeAspect="1"/>
        </xdr:cNvPicPr>
      </xdr:nvPicPr>
      <xdr:blipFill>
        <a:blip xmlns:r="http://schemas.openxmlformats.org/officeDocument/2006/relationships" r:embed="rId1"/>
        <a:stretch>
          <a:fillRect/>
        </a:stretch>
      </xdr:blipFill>
      <xdr:spPr>
        <a:xfrm>
          <a:off x="5276273" y="0"/>
          <a:ext cx="8520545" cy="7002937"/>
        </a:xfrm>
        <a:prstGeom prst="rect">
          <a:avLst/>
        </a:prstGeom>
      </xdr:spPr>
    </xdr:pic>
    <xdr:clientData/>
  </xdr:twoCellAnchor>
  <xdr:twoCellAnchor editAs="oneCell">
    <xdr:from>
      <xdr:col>0</xdr:col>
      <xdr:colOff>0</xdr:colOff>
      <xdr:row>0</xdr:row>
      <xdr:rowOff>0</xdr:rowOff>
    </xdr:from>
    <xdr:to>
      <xdr:col>4</xdr:col>
      <xdr:colOff>478655</xdr:colOff>
      <xdr:row>0</xdr:row>
      <xdr:rowOff>716559</xdr:rowOff>
    </xdr:to>
    <xdr:pic>
      <xdr:nvPicPr>
        <xdr:cNvPr id="5" name="Picture 4" descr="image of the Ofgem logo" title="Ofgem logo">
          <a:extLst>
            <a:ext uri="{FF2B5EF4-FFF2-40B4-BE49-F238E27FC236}">
              <a16:creationId xmlns:a16="http://schemas.microsoft.com/office/drawing/2014/main" id="{C7FD08B0-326E-4819-86C8-DF2341670D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33D1BB9F-74F0-436C-B70E-0ECFA1888B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person displayName="Peter" id="{8D76495A-33FE-4FB2-9BFA-E5D9F296AAD5}" userId="S::Peter.Hicks@ofgem.gov.uk::50b43d9c-ff6a-43a1-ae6f-3fac21188c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M13" dT="2022-02-08T10:23:00.27" personId="{8D76495A-33FE-4FB2-9BFA-E5D9F296AAD5}" id="{86C25EA2-714F-484E-A70B-2CB77284E162}">
    <text>There 131 Week Days in Summer 22. To calculate Trading Days we should deduct bank holidays.
England Bank Holidays:
15/4/22, 18/4/22, 2/5/22, 2/6/22, 3/6/22, 29/8/22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A1A8-735B-4092-AD0E-500378AF29B6}">
  <sheetPr>
    <pageSetUpPr autoPageBreaks="0"/>
  </sheetPr>
  <dimension ref="A1:A3"/>
  <sheetViews>
    <sheetView workbookViewId="0"/>
  </sheetViews>
  <sheetFormatPr defaultColWidth="0" defaultRowHeight="14.5" zeroHeight="1" x14ac:dyDescent="0.35"/>
  <cols>
    <col min="1" max="1" width="165.453125" customWidth="1"/>
    <col min="2" max="16384" width="8.7265625" hidden="1"/>
  </cols>
  <sheetData>
    <row r="1" spans="1:1" ht="61.5" customHeight="1" x14ac:dyDescent="0.35"/>
    <row r="2" spans="1:1" ht="238.5" customHeight="1" x14ac:dyDescent="0.35">
      <c r="A2" s="57" t="s">
        <v>0</v>
      </c>
    </row>
    <row r="3" spans="1:1" hidden="1" x14ac:dyDescent="0.35">
      <c r="A3" s="33"/>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E13E-CE28-43CA-84BF-CACA42B473F1}">
  <sheetPr>
    <pageSetUpPr autoPageBreaks="0"/>
  </sheetPr>
  <dimension ref="A1:K187"/>
  <sheetViews>
    <sheetView zoomScale="70" zoomScaleNormal="70" workbookViewId="0">
      <selection activeCell="A2" sqref="A2:A3"/>
    </sheetView>
  </sheetViews>
  <sheetFormatPr defaultColWidth="0" defaultRowHeight="14.5" zeroHeight="1" x14ac:dyDescent="0.35"/>
  <cols>
    <col min="1" max="1" width="60.453125" customWidth="1"/>
    <col min="2" max="2" width="4.7265625" bestFit="1" customWidth="1"/>
    <col min="3" max="3" width="10.453125" customWidth="1"/>
    <col min="4" max="4" width="5.453125" bestFit="1" customWidth="1"/>
    <col min="5" max="5" width="6.453125" bestFit="1" customWidth="1"/>
    <col min="6" max="6" width="5.453125" bestFit="1" customWidth="1"/>
    <col min="7" max="7" width="4.453125" customWidth="1"/>
    <col min="8" max="9" width="4.453125" bestFit="1" customWidth="1"/>
    <col min="10" max="10" width="5.453125" bestFit="1" customWidth="1"/>
    <col min="11" max="11" width="83.453125" customWidth="1"/>
    <col min="12" max="16384" width="8.7265625" hidden="1"/>
  </cols>
  <sheetData>
    <row r="1" spans="1:11" ht="74" customHeight="1" x14ac:dyDescent="0.35"/>
    <row r="2" spans="1:11" ht="409.6" customHeight="1" x14ac:dyDescent="0.35">
      <c r="A2" s="63" t="s">
        <v>1</v>
      </c>
      <c r="B2" s="61"/>
      <c r="C2" s="62"/>
      <c r="D2" s="62"/>
      <c r="E2" s="62"/>
      <c r="F2" s="62"/>
      <c r="G2" s="62"/>
      <c r="H2" s="62"/>
      <c r="I2" s="62"/>
      <c r="J2" s="62"/>
      <c r="K2" s="34"/>
    </row>
    <row r="3" spans="1:11" ht="97.5" customHeight="1" x14ac:dyDescent="0.35">
      <c r="A3" s="63"/>
      <c r="B3" s="61"/>
      <c r="C3" s="62"/>
      <c r="D3" s="62"/>
      <c r="E3" s="62"/>
      <c r="F3" s="62"/>
      <c r="G3" s="62"/>
      <c r="H3" s="62"/>
      <c r="I3" s="62"/>
      <c r="J3" s="62"/>
      <c r="K3" s="34"/>
    </row>
    <row r="4" spans="1:11" ht="16.5" x14ac:dyDescent="0.45">
      <c r="A4" s="34"/>
      <c r="B4" s="58" t="s">
        <v>2</v>
      </c>
      <c r="C4" s="21" t="s">
        <v>3</v>
      </c>
      <c r="D4" s="21" t="s">
        <v>4</v>
      </c>
      <c r="E4" s="42" t="s">
        <v>5</v>
      </c>
      <c r="F4" s="59" t="s">
        <v>6</v>
      </c>
      <c r="G4" s="59" t="s">
        <v>7</v>
      </c>
      <c r="H4" s="59" t="s">
        <v>8</v>
      </c>
      <c r="I4" s="59" t="s">
        <v>9</v>
      </c>
      <c r="J4" s="60" t="s">
        <v>10</v>
      </c>
      <c r="K4" s="34"/>
    </row>
    <row r="5" spans="1:11" x14ac:dyDescent="0.35">
      <c r="A5" s="34"/>
      <c r="B5" s="20" t="s">
        <v>11</v>
      </c>
      <c r="C5" s="13">
        <v>44652</v>
      </c>
      <c r="D5" s="25">
        <f>Wc!V22</f>
        <v>247.74050418045039</v>
      </c>
      <c r="E5" s="6">
        <f>Wpc!S21</f>
        <v>123.44177459621396</v>
      </c>
      <c r="F5" s="56">
        <f>MAX(0,E5-D5)</f>
        <v>0</v>
      </c>
      <c r="G5" s="33">
        <f t="shared" ref="G5:G36" si="0">X</f>
        <v>0.75</v>
      </c>
      <c r="H5" s="56">
        <f>VLOOKUP(MONTH(C5),Calculations!$A$35:'Calculations'!$D$46,4,FALSE)</f>
        <v>0.60877999999999999</v>
      </c>
      <c r="I5" s="56">
        <f>Calculations!$C$20</f>
        <v>0.3412</v>
      </c>
      <c r="J5" s="56">
        <f>G5*F5*H5*I5</f>
        <v>0</v>
      </c>
      <c r="K5" s="34"/>
    </row>
    <row r="6" spans="1:11" x14ac:dyDescent="0.35">
      <c r="A6" s="34"/>
      <c r="B6" s="20" t="s">
        <v>12</v>
      </c>
      <c r="C6" s="13">
        <v>44655</v>
      </c>
      <c r="D6" s="25">
        <f>Wc!V23</f>
        <v>247.74050418045039</v>
      </c>
      <c r="E6" s="6">
        <f>Wpc!S22</f>
        <v>123.78013238067729</v>
      </c>
      <c r="F6" s="56">
        <f t="shared" ref="F6:F69" si="1">MAX(0,E6-D6)</f>
        <v>0</v>
      </c>
      <c r="G6" s="33">
        <f t="shared" si="0"/>
        <v>0.75</v>
      </c>
      <c r="H6" s="56">
        <f>VLOOKUP(MONTH(C6),Calculations!$A$35:'Calculations'!$D$46,4,FALSE)</f>
        <v>0.60877999999999999</v>
      </c>
      <c r="I6" s="56">
        <f>Calculations!$C$20</f>
        <v>0.3412</v>
      </c>
      <c r="J6" s="56">
        <f t="shared" ref="J6:J69" si="2">G6*F6*H6*I6</f>
        <v>0</v>
      </c>
      <c r="K6" s="34"/>
    </row>
    <row r="7" spans="1:11" x14ac:dyDescent="0.35">
      <c r="A7" s="34"/>
      <c r="B7" s="20" t="s">
        <v>13</v>
      </c>
      <c r="C7" s="13">
        <v>44656</v>
      </c>
      <c r="D7" s="25">
        <f>Wc!V24</f>
        <v>247.74050418045039</v>
      </c>
      <c r="E7" s="6">
        <f>Wpc!S23</f>
        <v>124.11471572415913</v>
      </c>
      <c r="F7" s="56">
        <f t="shared" si="1"/>
        <v>0</v>
      </c>
      <c r="G7" s="33">
        <f t="shared" si="0"/>
        <v>0.75</v>
      </c>
      <c r="H7" s="56">
        <f>VLOOKUP(MONTH(C7),Calculations!$A$35:'Calculations'!$D$46,4,FALSE)</f>
        <v>0.60877999999999999</v>
      </c>
      <c r="I7" s="56">
        <f>Calculations!$C$20</f>
        <v>0.3412</v>
      </c>
      <c r="J7" s="56">
        <f t="shared" si="2"/>
        <v>0</v>
      </c>
      <c r="K7" s="34"/>
    </row>
    <row r="8" spans="1:11" x14ac:dyDescent="0.35">
      <c r="A8" s="34"/>
      <c r="B8" s="20" t="s">
        <v>14</v>
      </c>
      <c r="C8" s="13">
        <v>44657</v>
      </c>
      <c r="D8" s="25">
        <f>Wc!V25</f>
        <v>247.74050418045039</v>
      </c>
      <c r="E8" s="6">
        <f>Wpc!S24</f>
        <v>124.44558743318643</v>
      </c>
      <c r="F8" s="56">
        <f t="shared" si="1"/>
        <v>0</v>
      </c>
      <c r="G8" s="33">
        <f t="shared" si="0"/>
        <v>0.75</v>
      </c>
      <c r="H8" s="56">
        <f>VLOOKUP(MONTH(C8),Calculations!$A$35:'Calculations'!$D$46,4,FALSE)</f>
        <v>0.60877999999999999</v>
      </c>
      <c r="I8" s="56">
        <f>Calculations!$C$20</f>
        <v>0.3412</v>
      </c>
      <c r="J8" s="56">
        <f t="shared" si="2"/>
        <v>0</v>
      </c>
      <c r="K8" s="34"/>
    </row>
    <row r="9" spans="1:11" x14ac:dyDescent="0.35">
      <c r="A9" s="34"/>
      <c r="B9" s="20" t="s">
        <v>15</v>
      </c>
      <c r="C9" s="13">
        <v>44658</v>
      </c>
      <c r="D9" s="25">
        <f>Wc!V26</f>
        <v>247.74050418045039</v>
      </c>
      <c r="E9" s="6">
        <f>Wpc!S25</f>
        <v>124.77280892850895</v>
      </c>
      <c r="F9" s="56">
        <f t="shared" si="1"/>
        <v>0</v>
      </c>
      <c r="G9" s="33">
        <f t="shared" si="0"/>
        <v>0.75</v>
      </c>
      <c r="H9" s="56">
        <f>VLOOKUP(MONTH(C9),Calculations!$A$35:'Calculations'!$D$46,4,FALSE)</f>
        <v>0.60877999999999999</v>
      </c>
      <c r="I9" s="56">
        <f>Calculations!$C$20</f>
        <v>0.3412</v>
      </c>
      <c r="J9" s="56">
        <f t="shared" si="2"/>
        <v>0</v>
      </c>
      <c r="K9" s="34"/>
    </row>
    <row r="10" spans="1:11" x14ac:dyDescent="0.35">
      <c r="A10" s="34"/>
      <c r="B10" s="20" t="s">
        <v>11</v>
      </c>
      <c r="C10" s="13">
        <v>44659</v>
      </c>
      <c r="D10" s="25">
        <f>Wc!V27</f>
        <v>247.74050418045039</v>
      </c>
      <c r="E10" s="6">
        <f>Wpc!S26</f>
        <v>125.09644028310962</v>
      </c>
      <c r="F10" s="56">
        <f t="shared" si="1"/>
        <v>0</v>
      </c>
      <c r="G10" s="33">
        <f t="shared" si="0"/>
        <v>0.75</v>
      </c>
      <c r="H10" s="56">
        <f>VLOOKUP(MONTH(C10),Calculations!$A$35:'Calculations'!$D$46,4,FALSE)</f>
        <v>0.60877999999999999</v>
      </c>
      <c r="I10" s="56">
        <f>Calculations!$C$20</f>
        <v>0.3412</v>
      </c>
      <c r="J10" s="56">
        <f t="shared" si="2"/>
        <v>0</v>
      </c>
      <c r="K10" s="34"/>
    </row>
    <row r="11" spans="1:11" x14ac:dyDescent="0.35">
      <c r="A11" s="34"/>
      <c r="B11" s="20" t="s">
        <v>12</v>
      </c>
      <c r="C11" s="13">
        <v>44662</v>
      </c>
      <c r="D11" s="25">
        <f>Wc!V28</f>
        <v>247.74050418045039</v>
      </c>
      <c r="E11" s="6">
        <f>Wpc!S27</f>
        <v>125.41654025897074</v>
      </c>
      <c r="F11" s="56">
        <f t="shared" si="1"/>
        <v>0</v>
      </c>
      <c r="G11" s="33">
        <f t="shared" si="0"/>
        <v>0.75</v>
      </c>
      <c r="H11" s="56">
        <f>VLOOKUP(MONTH(C11),Calculations!$A$35:'Calculations'!$D$46,4,FALSE)</f>
        <v>0.60877999999999999</v>
      </c>
      <c r="I11" s="56">
        <f>Calculations!$C$20</f>
        <v>0.3412</v>
      </c>
      <c r="J11" s="56">
        <f t="shared" si="2"/>
        <v>0</v>
      </c>
      <c r="K11" s="34"/>
    </row>
    <row r="12" spans="1:11" x14ac:dyDescent="0.35">
      <c r="A12" s="34"/>
      <c r="B12" s="20" t="s">
        <v>13</v>
      </c>
      <c r="C12" s="13">
        <v>44663</v>
      </c>
      <c r="D12" s="25">
        <f>Wc!V29</f>
        <v>245.56351357665281</v>
      </c>
      <c r="E12" s="6">
        <f>Wpc!S28</f>
        <v>125.73316634264306</v>
      </c>
      <c r="F12" s="56">
        <f t="shared" si="1"/>
        <v>0</v>
      </c>
      <c r="G12" s="33">
        <f t="shared" si="0"/>
        <v>0.75</v>
      </c>
      <c r="H12" s="56">
        <f>VLOOKUP(MONTH(C12),Calculations!$A$35:'Calculations'!$D$46,4,FALSE)</f>
        <v>0.60877999999999999</v>
      </c>
      <c r="I12" s="56">
        <f>Calculations!$C$20</f>
        <v>0.3412</v>
      </c>
      <c r="J12" s="56">
        <f t="shared" si="2"/>
        <v>0</v>
      </c>
      <c r="K12" s="34"/>
    </row>
    <row r="13" spans="1:11" x14ac:dyDescent="0.35">
      <c r="A13" s="34"/>
      <c r="B13" s="20" t="s">
        <v>14</v>
      </c>
      <c r="C13" s="13">
        <v>44664</v>
      </c>
      <c r="D13" s="25">
        <f>Wc!V30</f>
        <v>245.56351357665281</v>
      </c>
      <c r="E13" s="6">
        <f>Wpc!S29</f>
        <v>126.04637477966334</v>
      </c>
      <c r="F13" s="56">
        <f t="shared" si="1"/>
        <v>0</v>
      </c>
      <c r="G13" s="33">
        <f t="shared" si="0"/>
        <v>0.75</v>
      </c>
      <c r="H13" s="56">
        <f>VLOOKUP(MONTH(C13),Calculations!$A$35:'Calculations'!$D$46,4,FALSE)</f>
        <v>0.60877999999999999</v>
      </c>
      <c r="I13" s="56">
        <f>Calculations!$C$20</f>
        <v>0.3412</v>
      </c>
      <c r="J13" s="56">
        <f t="shared" si="2"/>
        <v>0</v>
      </c>
      <c r="K13" s="34"/>
    </row>
    <row r="14" spans="1:11" x14ac:dyDescent="0.35">
      <c r="A14" s="34"/>
      <c r="B14" s="20" t="s">
        <v>15</v>
      </c>
      <c r="C14" s="13">
        <v>44665</v>
      </c>
      <c r="D14" s="25">
        <f>Wc!V31</f>
        <v>245.56351357665281</v>
      </c>
      <c r="E14" s="6">
        <f>Wpc!S30</f>
        <v>126.35622060786299</v>
      </c>
      <c r="F14" s="56">
        <f t="shared" si="1"/>
        <v>0</v>
      </c>
      <c r="G14" s="33">
        <f t="shared" si="0"/>
        <v>0.75</v>
      </c>
      <c r="H14" s="56">
        <f>VLOOKUP(MONTH(C14),Calculations!$A$35:'Calculations'!$D$46,4,FALSE)</f>
        <v>0.60877999999999999</v>
      </c>
      <c r="I14" s="56">
        <f>Calculations!$C$20</f>
        <v>0.3412</v>
      </c>
      <c r="J14" s="56">
        <f t="shared" si="2"/>
        <v>0</v>
      </c>
      <c r="K14" s="34"/>
    </row>
    <row r="15" spans="1:11" x14ac:dyDescent="0.35">
      <c r="A15" s="34"/>
      <c r="B15" s="20" t="s">
        <v>13</v>
      </c>
      <c r="C15" s="13">
        <v>44670</v>
      </c>
      <c r="D15" s="25">
        <f>Wc!V32</f>
        <v>245.56351357665281</v>
      </c>
      <c r="E15" s="6">
        <f>Wpc!S31</f>
        <v>126.66275768961005</v>
      </c>
      <c r="F15" s="56">
        <f t="shared" si="1"/>
        <v>0</v>
      </c>
      <c r="G15" s="33">
        <f t="shared" si="0"/>
        <v>0.75</v>
      </c>
      <c r="H15" s="56">
        <f>VLOOKUP(MONTH(C15),Calculations!$A$35:'Calculations'!$D$46,4,FALSE)</f>
        <v>0.60877999999999999</v>
      </c>
      <c r="I15" s="56">
        <f>Calculations!$C$20</f>
        <v>0.3412</v>
      </c>
      <c r="J15" s="56">
        <f t="shared" si="2"/>
        <v>0</v>
      </c>
      <c r="K15" s="34"/>
    </row>
    <row r="16" spans="1:11" x14ac:dyDescent="0.35">
      <c r="A16" s="34"/>
      <c r="B16" s="20" t="s">
        <v>14</v>
      </c>
      <c r="C16" s="13">
        <v>44671</v>
      </c>
      <c r="D16" s="25">
        <f>Wc!V33</f>
        <v>245.56351357665281</v>
      </c>
      <c r="E16" s="6">
        <f>Wpc!S32</f>
        <v>126.96603874302323</v>
      </c>
      <c r="F16" s="56">
        <f t="shared" si="1"/>
        <v>0</v>
      </c>
      <c r="G16" s="33">
        <f t="shared" si="0"/>
        <v>0.75</v>
      </c>
      <c r="H16" s="56">
        <f>VLOOKUP(MONTH(C16),Calculations!$A$35:'Calculations'!$D$46,4,FALSE)</f>
        <v>0.60877999999999999</v>
      </c>
      <c r="I16" s="56">
        <f>Calculations!$C$20</f>
        <v>0.3412</v>
      </c>
      <c r="J16" s="56">
        <f t="shared" si="2"/>
        <v>0</v>
      </c>
      <c r="K16" s="34"/>
    </row>
    <row r="17" spans="1:11" x14ac:dyDescent="0.35">
      <c r="A17" s="34"/>
      <c r="B17" s="20" t="s">
        <v>15</v>
      </c>
      <c r="C17" s="13">
        <v>44672</v>
      </c>
      <c r="D17" s="25">
        <f>Wc!V34</f>
        <v>232.59885221367966</v>
      </c>
      <c r="E17" s="6">
        <f>Wpc!S33</f>
        <v>127.26611537219726</v>
      </c>
      <c r="F17" s="56">
        <f t="shared" si="1"/>
        <v>0</v>
      </c>
      <c r="G17" s="33">
        <f t="shared" si="0"/>
        <v>0.75</v>
      </c>
      <c r="H17" s="56">
        <f>VLOOKUP(MONTH(C17),Calculations!$A$35:'Calculations'!$D$46,4,FALSE)</f>
        <v>0.60877999999999999</v>
      </c>
      <c r="I17" s="56">
        <f>Calculations!$C$20</f>
        <v>0.3412</v>
      </c>
      <c r="J17" s="56">
        <f t="shared" si="2"/>
        <v>0</v>
      </c>
      <c r="K17" s="34"/>
    </row>
    <row r="18" spans="1:11" x14ac:dyDescent="0.35">
      <c r="A18" s="34"/>
      <c r="B18" s="20" t="s">
        <v>11</v>
      </c>
      <c r="C18" s="13">
        <v>44673</v>
      </c>
      <c r="D18" s="25">
        <f>Wc!V35</f>
        <v>232.59885221367966</v>
      </c>
      <c r="E18" s="6">
        <f>Wpc!S34</f>
        <v>127.56303809647436</v>
      </c>
      <c r="F18" s="56">
        <f t="shared" si="1"/>
        <v>0</v>
      </c>
      <c r="G18" s="33">
        <f t="shared" si="0"/>
        <v>0.75</v>
      </c>
      <c r="H18" s="56">
        <f>VLOOKUP(MONTH(C18),Calculations!$A$35:'Calculations'!$D$46,4,FALSE)</f>
        <v>0.60877999999999999</v>
      </c>
      <c r="I18" s="56">
        <f>Calculations!$C$20</f>
        <v>0.3412</v>
      </c>
      <c r="J18" s="56">
        <f t="shared" si="2"/>
        <v>0</v>
      </c>
      <c r="K18" s="34"/>
    </row>
    <row r="19" spans="1:11" x14ac:dyDescent="0.35">
      <c r="A19" s="34"/>
      <c r="B19" s="20" t="s">
        <v>12</v>
      </c>
      <c r="C19" s="13">
        <v>44676</v>
      </c>
      <c r="D19" s="25">
        <f>Wc!V36</f>
        <v>232.59885221367966</v>
      </c>
      <c r="E19" s="6">
        <f>Wpc!S35</f>
        <v>127.85685637879838</v>
      </c>
      <c r="F19" s="56">
        <f t="shared" si="1"/>
        <v>0</v>
      </c>
      <c r="G19" s="33">
        <f t="shared" si="0"/>
        <v>0.75</v>
      </c>
      <c r="H19" s="56">
        <f>VLOOKUP(MONTH(C19),Calculations!$A$35:'Calculations'!$D$46,4,FALSE)</f>
        <v>0.60877999999999999</v>
      </c>
      <c r="I19" s="56">
        <f>Calculations!$C$20</f>
        <v>0.3412</v>
      </c>
      <c r="J19" s="56">
        <f t="shared" si="2"/>
        <v>0</v>
      </c>
      <c r="K19" s="34"/>
    </row>
    <row r="20" spans="1:11" x14ac:dyDescent="0.35">
      <c r="A20" s="34"/>
      <c r="B20" s="20" t="s">
        <v>13</v>
      </c>
      <c r="C20" s="13">
        <v>44677</v>
      </c>
      <c r="D20" s="25">
        <f>Wc!V37</f>
        <v>232.59885221367966</v>
      </c>
      <c r="E20" s="6">
        <f>Wpc!S36</f>
        <v>128.14761865318354</v>
      </c>
      <c r="F20" s="56">
        <f t="shared" si="1"/>
        <v>0</v>
      </c>
      <c r="G20" s="33">
        <f t="shared" si="0"/>
        <v>0.75</v>
      </c>
      <c r="H20" s="56">
        <f>VLOOKUP(MONTH(C20),Calculations!$A$35:'Calculations'!$D$46,4,FALSE)</f>
        <v>0.60877999999999999</v>
      </c>
      <c r="I20" s="56">
        <f>Calculations!$C$20</f>
        <v>0.3412</v>
      </c>
      <c r="J20" s="56">
        <f t="shared" si="2"/>
        <v>0</v>
      </c>
      <c r="K20" s="34"/>
    </row>
    <row r="21" spans="1:11" x14ac:dyDescent="0.35">
      <c r="A21" s="34"/>
      <c r="B21" s="20" t="s">
        <v>14</v>
      </c>
      <c r="C21" s="13">
        <v>44678</v>
      </c>
      <c r="D21" s="25">
        <f>Wc!V38</f>
        <v>232.59885221367966</v>
      </c>
      <c r="E21" s="6">
        <f>Wpc!S37</f>
        <v>128.43537235133101</v>
      </c>
      <c r="F21" s="56">
        <f t="shared" si="1"/>
        <v>0</v>
      </c>
      <c r="G21" s="33">
        <f t="shared" si="0"/>
        <v>0.75</v>
      </c>
      <c r="H21" s="56">
        <f>VLOOKUP(MONTH(C21),Calculations!$A$35:'Calculations'!$D$46,4,FALSE)</f>
        <v>0.60877999999999999</v>
      </c>
      <c r="I21" s="56">
        <f>Calculations!$C$20</f>
        <v>0.3412</v>
      </c>
      <c r="J21" s="56">
        <f t="shared" si="2"/>
        <v>0</v>
      </c>
      <c r="K21" s="34"/>
    </row>
    <row r="22" spans="1:11" x14ac:dyDescent="0.35">
      <c r="A22" s="34"/>
      <c r="B22" s="20" t="s">
        <v>15</v>
      </c>
      <c r="C22" s="13">
        <v>44679</v>
      </c>
      <c r="D22" s="25">
        <f>Wc!V39</f>
        <v>229.49200618955928</v>
      </c>
      <c r="E22" s="6">
        <f>Wpc!S38</f>
        <v>128.7201639284232</v>
      </c>
      <c r="F22" s="56">
        <f t="shared" si="1"/>
        <v>0</v>
      </c>
      <c r="G22" s="33">
        <f t="shared" si="0"/>
        <v>0.75</v>
      </c>
      <c r="H22" s="56">
        <f>VLOOKUP(MONTH(C22),Calculations!$A$35:'Calculations'!$D$46,4,FALSE)</f>
        <v>0.60877999999999999</v>
      </c>
      <c r="I22" s="56">
        <f>Calculations!$C$20</f>
        <v>0.3412</v>
      </c>
      <c r="J22" s="56">
        <f t="shared" si="2"/>
        <v>0</v>
      </c>
      <c r="K22" s="34"/>
    </row>
    <row r="23" spans="1:11" x14ac:dyDescent="0.35">
      <c r="A23" s="34"/>
      <c r="B23" s="20" t="s">
        <v>11</v>
      </c>
      <c r="C23" s="13">
        <v>44680</v>
      </c>
      <c r="D23" s="25">
        <f>Wc!V40</f>
        <v>229.49200618955928</v>
      </c>
      <c r="E23" s="6">
        <f>Wpc!S39</f>
        <v>129.00203888812561</v>
      </c>
      <c r="F23" s="56">
        <f t="shared" si="1"/>
        <v>0</v>
      </c>
      <c r="G23" s="33">
        <f t="shared" si="0"/>
        <v>0.75</v>
      </c>
      <c r="H23" s="56">
        <f>VLOOKUP(MONTH(C23),Calculations!$A$35:'Calculations'!$D$46,4,FALSE)</f>
        <v>0.60877999999999999</v>
      </c>
      <c r="I23" s="56">
        <f>Calculations!$C$20</f>
        <v>0.3412</v>
      </c>
      <c r="J23" s="56">
        <f t="shared" si="2"/>
        <v>0</v>
      </c>
      <c r="K23" s="34"/>
    </row>
    <row r="24" spans="1:11" x14ac:dyDescent="0.35">
      <c r="A24" s="34"/>
      <c r="B24" s="20" t="s">
        <v>13</v>
      </c>
      <c r="C24" s="13">
        <v>44684</v>
      </c>
      <c r="D24" s="25">
        <f>Wc!V41</f>
        <v>229.49200618955928</v>
      </c>
      <c r="E24" s="6">
        <f>Wpc!S40</f>
        <v>129.28104180682456</v>
      </c>
      <c r="F24" s="56">
        <f t="shared" si="1"/>
        <v>0</v>
      </c>
      <c r="G24" s="33">
        <f t="shared" si="0"/>
        <v>0.75</v>
      </c>
      <c r="H24" s="56">
        <f>VLOOKUP(MONTH(C24),Calculations!$A$35:'Calculations'!$D$46,4,FALSE)</f>
        <v>0.63551999999999997</v>
      </c>
      <c r="I24" s="56">
        <f>Calculations!$C$20</f>
        <v>0.3412</v>
      </c>
      <c r="J24" s="56">
        <f t="shared" si="2"/>
        <v>0</v>
      </c>
      <c r="K24" s="34"/>
    </row>
    <row r="25" spans="1:11" x14ac:dyDescent="0.35">
      <c r="A25" s="34"/>
      <c r="B25" s="20" t="s">
        <v>14</v>
      </c>
      <c r="C25" s="13">
        <v>44685</v>
      </c>
      <c r="D25" s="25">
        <f>Wc!V42</f>
        <v>229.49200618955928</v>
      </c>
      <c r="E25" s="6">
        <f>Wpc!S41</f>
        <v>129.55721635712774</v>
      </c>
      <c r="F25" s="56">
        <f t="shared" si="1"/>
        <v>0</v>
      </c>
      <c r="G25" s="33">
        <f t="shared" si="0"/>
        <v>0.75</v>
      </c>
      <c r="H25" s="56">
        <f>VLOOKUP(MONTH(C25),Calculations!$A$35:'Calculations'!$D$46,4,FALSE)</f>
        <v>0.63551999999999997</v>
      </c>
      <c r="I25" s="56">
        <f>Calculations!$C$20</f>
        <v>0.3412</v>
      </c>
      <c r="J25" s="56">
        <f t="shared" si="2"/>
        <v>0</v>
      </c>
      <c r="K25" s="34"/>
    </row>
    <row r="26" spans="1:11" x14ac:dyDescent="0.35">
      <c r="A26" s="34"/>
      <c r="B26" s="20" t="s">
        <v>15</v>
      </c>
      <c r="C26" s="13">
        <v>44686</v>
      </c>
      <c r="D26" s="25">
        <f>Wc!V43</f>
        <v>229.49200618955928</v>
      </c>
      <c r="E26" s="6">
        <f>Wpc!S42</f>
        <v>129.83060533065361</v>
      </c>
      <c r="F26" s="56">
        <f t="shared" si="1"/>
        <v>0</v>
      </c>
      <c r="G26" s="33">
        <f t="shared" si="0"/>
        <v>0.75</v>
      </c>
      <c r="H26" s="56">
        <f>VLOOKUP(MONTH(C26),Calculations!$A$35:'Calculations'!$D$46,4,FALSE)</f>
        <v>0.63551999999999997</v>
      </c>
      <c r="I26" s="56">
        <f>Calculations!$C$20</f>
        <v>0.3412</v>
      </c>
      <c r="J26" s="56">
        <f t="shared" si="2"/>
        <v>0</v>
      </c>
      <c r="K26" s="34"/>
    </row>
    <row r="27" spans="1:11" x14ac:dyDescent="0.35">
      <c r="A27" s="34"/>
      <c r="B27" s="20" t="s">
        <v>11</v>
      </c>
      <c r="C27" s="13">
        <v>44687</v>
      </c>
      <c r="D27" s="25">
        <f>Wc!V44</f>
        <v>224.66317605190142</v>
      </c>
      <c r="E27" s="6">
        <f>Wpc!S43</f>
        <v>130.10125066013467</v>
      </c>
      <c r="F27" s="56">
        <f t="shared" si="1"/>
        <v>0</v>
      </c>
      <c r="G27" s="33">
        <f t="shared" si="0"/>
        <v>0.75</v>
      </c>
      <c r="H27" s="56">
        <f>VLOOKUP(MONTH(C27),Calculations!$A$35:'Calculations'!$D$46,4,FALSE)</f>
        <v>0.63551999999999997</v>
      </c>
      <c r="I27" s="56">
        <f>Calculations!$C$20</f>
        <v>0.3412</v>
      </c>
      <c r="J27" s="56">
        <f t="shared" si="2"/>
        <v>0</v>
      </c>
      <c r="K27" s="34"/>
    </row>
    <row r="28" spans="1:11" x14ac:dyDescent="0.35">
      <c r="A28" s="34"/>
      <c r="B28" s="20" t="s">
        <v>12</v>
      </c>
      <c r="C28" s="13">
        <v>44690</v>
      </c>
      <c r="D28" s="25">
        <f>Wc!V45</f>
        <v>224.66317605190142</v>
      </c>
      <c r="E28" s="6">
        <f>Wpc!S44</f>
        <v>130.36919344085879</v>
      </c>
      <c r="F28" s="56">
        <f t="shared" si="1"/>
        <v>0</v>
      </c>
      <c r="G28" s="33">
        <f t="shared" si="0"/>
        <v>0.75</v>
      </c>
      <c r="H28" s="56">
        <f>VLOOKUP(MONTH(C28),Calculations!$A$35:'Calculations'!$D$46,4,FALSE)</f>
        <v>0.63551999999999997</v>
      </c>
      <c r="I28" s="56">
        <f>Calculations!$C$20</f>
        <v>0.3412</v>
      </c>
      <c r="J28" s="56">
        <f t="shared" si="2"/>
        <v>0</v>
      </c>
      <c r="K28" s="34"/>
    </row>
    <row r="29" spans="1:11" x14ac:dyDescent="0.35">
      <c r="A29" s="34"/>
      <c r="B29" s="20" t="s">
        <v>13</v>
      </c>
      <c r="C29" s="13">
        <v>44691</v>
      </c>
      <c r="D29" s="25">
        <f>Wc!V46</f>
        <v>224.66317605190142</v>
      </c>
      <c r="E29" s="6">
        <f>Wpc!S45</f>
        <v>130.63447395147099</v>
      </c>
      <c r="F29" s="56">
        <f t="shared" si="1"/>
        <v>0</v>
      </c>
      <c r="G29" s="33">
        <f t="shared" si="0"/>
        <v>0.75</v>
      </c>
      <c r="H29" s="56">
        <f>VLOOKUP(MONTH(C29),Calculations!$A$35:'Calculations'!$D$46,4,FALSE)</f>
        <v>0.63551999999999997</v>
      </c>
      <c r="I29" s="56">
        <f>Calculations!$C$20</f>
        <v>0.3412</v>
      </c>
      <c r="J29" s="56">
        <f t="shared" si="2"/>
        <v>0</v>
      </c>
      <c r="K29" s="34"/>
    </row>
    <row r="30" spans="1:11" x14ac:dyDescent="0.35">
      <c r="A30" s="34"/>
      <c r="B30" s="20" t="s">
        <v>14</v>
      </c>
      <c r="C30" s="13">
        <v>44692</v>
      </c>
      <c r="D30" s="25">
        <f>Wc!V47</f>
        <v>224.66317605190142</v>
      </c>
      <c r="E30" s="6">
        <f>Wpc!S46</f>
        <v>130.89713167415877</v>
      </c>
      <c r="F30" s="56">
        <f t="shared" si="1"/>
        <v>0</v>
      </c>
      <c r="G30" s="33">
        <f t="shared" si="0"/>
        <v>0.75</v>
      </c>
      <c r="H30" s="56">
        <f>VLOOKUP(MONTH(C30),Calculations!$A$35:'Calculations'!$D$46,4,FALSE)</f>
        <v>0.63551999999999997</v>
      </c>
      <c r="I30" s="56">
        <f>Calculations!$C$20</f>
        <v>0.3412</v>
      </c>
      <c r="J30" s="56">
        <f t="shared" si="2"/>
        <v>0</v>
      </c>
      <c r="K30" s="34"/>
    </row>
    <row r="31" spans="1:11" x14ac:dyDescent="0.35">
      <c r="A31" s="34"/>
      <c r="B31" s="20" t="s">
        <v>15</v>
      </c>
      <c r="C31" s="13">
        <v>44693</v>
      </c>
      <c r="D31" s="25">
        <f>Wc!V48</f>
        <v>224.66317605190142</v>
      </c>
      <c r="E31" s="6">
        <f>Wpc!S47</f>
        <v>131.15720531424128</v>
      </c>
      <c r="F31" s="56">
        <f t="shared" si="1"/>
        <v>0</v>
      </c>
      <c r="G31" s="33">
        <f t="shared" si="0"/>
        <v>0.75</v>
      </c>
      <c r="H31" s="56">
        <f>VLOOKUP(MONTH(C31),Calculations!$A$35:'Calculations'!$D$46,4,FALSE)</f>
        <v>0.63551999999999997</v>
      </c>
      <c r="I31" s="56">
        <f>Calculations!$C$20</f>
        <v>0.3412</v>
      </c>
      <c r="J31" s="56">
        <f t="shared" si="2"/>
        <v>0</v>
      </c>
      <c r="K31" s="34"/>
    </row>
    <row r="32" spans="1:11" x14ac:dyDescent="0.35">
      <c r="A32" s="34"/>
      <c r="B32" s="20" t="s">
        <v>11</v>
      </c>
      <c r="C32" s="13">
        <v>44694</v>
      </c>
      <c r="D32" s="25">
        <f>Wc!V49</f>
        <v>219.76485136187858</v>
      </c>
      <c r="E32" s="6">
        <f>Wpc!S48</f>
        <v>131.4147328191832</v>
      </c>
      <c r="F32" s="56">
        <f t="shared" si="1"/>
        <v>0</v>
      </c>
      <c r="G32" s="33">
        <f t="shared" si="0"/>
        <v>0.75</v>
      </c>
      <c r="H32" s="56">
        <f>VLOOKUP(MONTH(C32),Calculations!$A$35:'Calculations'!$D$46,4,FALSE)</f>
        <v>0.63551999999999997</v>
      </c>
      <c r="I32" s="56">
        <f>Calculations!$C$20</f>
        <v>0.3412</v>
      </c>
      <c r="J32" s="56">
        <f t="shared" si="2"/>
        <v>0</v>
      </c>
      <c r="K32" s="34"/>
    </row>
    <row r="33" spans="1:11" x14ac:dyDescent="0.35">
      <c r="A33" s="34"/>
      <c r="B33" s="20" t="s">
        <v>12</v>
      </c>
      <c r="C33" s="13">
        <v>44697</v>
      </c>
      <c r="D33" s="25">
        <f>Wc!V50</f>
        <v>219.76485136187858</v>
      </c>
      <c r="E33" s="6">
        <f>Wpc!S49</f>
        <v>131.66975139705326</v>
      </c>
      <c r="F33" s="56">
        <f t="shared" si="1"/>
        <v>0</v>
      </c>
      <c r="G33" s="33">
        <f t="shared" si="0"/>
        <v>0.75</v>
      </c>
      <c r="H33" s="56">
        <f>VLOOKUP(MONTH(C33),Calculations!$A$35:'Calculations'!$D$46,4,FALSE)</f>
        <v>0.63551999999999997</v>
      </c>
      <c r="I33" s="56">
        <f>Calculations!$C$20</f>
        <v>0.3412</v>
      </c>
      <c r="J33" s="56">
        <f t="shared" si="2"/>
        <v>0</v>
      </c>
      <c r="K33" s="34"/>
    </row>
    <row r="34" spans="1:11" x14ac:dyDescent="0.35">
      <c r="A34" s="34"/>
      <c r="B34" s="20" t="s">
        <v>13</v>
      </c>
      <c r="C34" s="13">
        <v>44698</v>
      </c>
      <c r="D34" s="25">
        <f>Wc!V51</f>
        <v>219.76485136187858</v>
      </c>
      <c r="E34" s="6">
        <f>Wpc!S50</f>
        <v>131.92229753444522</v>
      </c>
      <c r="F34" s="56">
        <f t="shared" si="1"/>
        <v>0</v>
      </c>
      <c r="G34" s="33">
        <f t="shared" si="0"/>
        <v>0.75</v>
      </c>
      <c r="H34" s="56">
        <f>VLOOKUP(MONTH(C34),Calculations!$A$35:'Calculations'!$D$46,4,FALSE)</f>
        <v>0.63551999999999997</v>
      </c>
      <c r="I34" s="56">
        <f>Calculations!$C$20</f>
        <v>0.3412</v>
      </c>
      <c r="J34" s="56">
        <f t="shared" si="2"/>
        <v>0</v>
      </c>
      <c r="K34" s="34"/>
    </row>
    <row r="35" spans="1:11" x14ac:dyDescent="0.35">
      <c r="A35" s="34"/>
      <c r="B35" s="20" t="s">
        <v>14</v>
      </c>
      <c r="C35" s="13">
        <v>44699</v>
      </c>
      <c r="D35" s="25">
        <f>Wc!V52</f>
        <v>219.76485136187858</v>
      </c>
      <c r="E35" s="6">
        <f>Wpc!S51</f>
        <v>132.17240701388081</v>
      </c>
      <c r="F35" s="56">
        <f t="shared" si="1"/>
        <v>0</v>
      </c>
      <c r="G35" s="33">
        <f t="shared" si="0"/>
        <v>0.75</v>
      </c>
      <c r="H35" s="56">
        <f>VLOOKUP(MONTH(C35),Calculations!$A$35:'Calculations'!$D$46,4,FALSE)</f>
        <v>0.63551999999999997</v>
      </c>
      <c r="I35" s="56">
        <f>Calculations!$C$20</f>
        <v>0.3412</v>
      </c>
      <c r="J35" s="56">
        <f t="shared" si="2"/>
        <v>0</v>
      </c>
      <c r="K35" s="34"/>
    </row>
    <row r="36" spans="1:11" x14ac:dyDescent="0.35">
      <c r="A36" s="34"/>
      <c r="B36" s="20" t="s">
        <v>15</v>
      </c>
      <c r="C36" s="13">
        <v>44700</v>
      </c>
      <c r="D36" s="25">
        <f>Wc!V53</f>
        <v>219.76485136187858</v>
      </c>
      <c r="E36" s="6">
        <f>Wpc!S52</f>
        <v>132.42011493071098</v>
      </c>
      <c r="F36" s="56">
        <f t="shared" si="1"/>
        <v>0</v>
      </c>
      <c r="G36" s="33">
        <f t="shared" si="0"/>
        <v>0.75</v>
      </c>
      <c r="H36" s="56">
        <f>VLOOKUP(MONTH(C36),Calculations!$A$35:'Calculations'!$D$46,4,FALSE)</f>
        <v>0.63551999999999997</v>
      </c>
      <c r="I36" s="56">
        <f>Calculations!$C$20</f>
        <v>0.3412</v>
      </c>
      <c r="J36" s="56">
        <f t="shared" si="2"/>
        <v>0</v>
      </c>
      <c r="K36" s="34"/>
    </row>
    <row r="37" spans="1:11" x14ac:dyDescent="0.35">
      <c r="A37" s="34"/>
      <c r="B37" s="20" t="s">
        <v>11</v>
      </c>
      <c r="C37" s="13">
        <v>44701</v>
      </c>
      <c r="D37" s="25">
        <f>Wc!V54</f>
        <v>207.34745939866588</v>
      </c>
      <c r="E37" s="6">
        <f>Wpc!S53</f>
        <v>132.66545570953252</v>
      </c>
      <c r="F37" s="56">
        <f t="shared" si="1"/>
        <v>0</v>
      </c>
      <c r="G37" s="33">
        <f t="shared" ref="G37:G68" si="3">X</f>
        <v>0.75</v>
      </c>
      <c r="H37" s="56">
        <f>VLOOKUP(MONTH(C37),Calculations!$A$35:'Calculations'!$D$46,4,FALSE)</f>
        <v>0.63551999999999997</v>
      </c>
      <c r="I37" s="56">
        <f>Calculations!$C$20</f>
        <v>0.3412</v>
      </c>
      <c r="J37" s="56">
        <f t="shared" si="2"/>
        <v>0</v>
      </c>
      <c r="K37" s="34"/>
    </row>
    <row r="38" spans="1:11" x14ac:dyDescent="0.35">
      <c r="A38" s="34"/>
      <c r="B38" s="20" t="s">
        <v>12</v>
      </c>
      <c r="C38" s="13">
        <v>44704</v>
      </c>
      <c r="D38" s="25">
        <f>Wc!V55</f>
        <v>207.34745939866588</v>
      </c>
      <c r="E38" s="6">
        <f>Wpc!S54</f>
        <v>132.90846312013682</v>
      </c>
      <c r="F38" s="56">
        <f t="shared" si="1"/>
        <v>0</v>
      </c>
      <c r="G38" s="33">
        <f t="shared" si="3"/>
        <v>0.75</v>
      </c>
      <c r="H38" s="56">
        <f>VLOOKUP(MONTH(C38),Calculations!$A$35:'Calculations'!$D$46,4,FALSE)</f>
        <v>0.63551999999999997</v>
      </c>
      <c r="I38" s="56">
        <f>Calculations!$C$20</f>
        <v>0.3412</v>
      </c>
      <c r="J38" s="56">
        <f t="shared" si="2"/>
        <v>0</v>
      </c>
      <c r="K38" s="34"/>
    </row>
    <row r="39" spans="1:11" x14ac:dyDescent="0.35">
      <c r="A39" s="34"/>
      <c r="B39" s="20" t="s">
        <v>13</v>
      </c>
      <c r="C39" s="13">
        <v>44705</v>
      </c>
      <c r="D39" s="25">
        <f>Wc!V56</f>
        <v>207.34745939866588</v>
      </c>
      <c r="E39" s="6">
        <f>Wpc!S55</f>
        <v>133.149170293005</v>
      </c>
      <c r="F39" s="56">
        <f t="shared" si="1"/>
        <v>0</v>
      </c>
      <c r="G39" s="33">
        <f t="shared" si="3"/>
        <v>0.75</v>
      </c>
      <c r="H39" s="56">
        <f>VLOOKUP(MONTH(C39),Calculations!$A$35:'Calculations'!$D$46,4,FALSE)</f>
        <v>0.63551999999999997</v>
      </c>
      <c r="I39" s="56">
        <f>Calculations!$C$20</f>
        <v>0.3412</v>
      </c>
      <c r="J39" s="56">
        <f t="shared" si="2"/>
        <v>0</v>
      </c>
      <c r="K39" s="34"/>
    </row>
    <row r="40" spans="1:11" x14ac:dyDescent="0.35">
      <c r="A40" s="34"/>
      <c r="B40" s="20" t="s">
        <v>14</v>
      </c>
      <c r="C40" s="13">
        <v>44706</v>
      </c>
      <c r="D40" s="25">
        <f>Wc!V57</f>
        <v>207.34745939866588</v>
      </c>
      <c r="E40" s="6">
        <f>Wpc!S56</f>
        <v>133.38760973436564</v>
      </c>
      <c r="F40" s="56">
        <f t="shared" si="1"/>
        <v>0</v>
      </c>
      <c r="G40" s="33">
        <f t="shared" si="3"/>
        <v>0.75</v>
      </c>
      <c r="H40" s="56">
        <f>VLOOKUP(MONTH(C40),Calculations!$A$35:'Calculations'!$D$46,4,FALSE)</f>
        <v>0.63551999999999997</v>
      </c>
      <c r="I40" s="56">
        <f>Calculations!$C$20</f>
        <v>0.3412</v>
      </c>
      <c r="J40" s="56">
        <f t="shared" si="2"/>
        <v>0</v>
      </c>
      <c r="K40" s="34"/>
    </row>
    <row r="41" spans="1:11" x14ac:dyDescent="0.35">
      <c r="A41" s="34"/>
      <c r="B41" s="20" t="s">
        <v>15</v>
      </c>
      <c r="C41" s="13">
        <v>44707</v>
      </c>
      <c r="D41" s="25">
        <f>Wc!V58</f>
        <v>207.34745939866588</v>
      </c>
      <c r="E41" s="6">
        <f>Wpc!S57</f>
        <v>133.62381334082869</v>
      </c>
      <c r="F41" s="56">
        <f t="shared" si="1"/>
        <v>0</v>
      </c>
      <c r="G41" s="33">
        <f t="shared" si="3"/>
        <v>0.75</v>
      </c>
      <c r="H41" s="56">
        <f>VLOOKUP(MONTH(C41),Calculations!$A$35:'Calculations'!$D$46,4,FALSE)</f>
        <v>0.63551999999999997</v>
      </c>
      <c r="I41" s="56">
        <f>Calculations!$C$20</f>
        <v>0.3412</v>
      </c>
      <c r="J41" s="56">
        <f t="shared" si="2"/>
        <v>0</v>
      </c>
      <c r="K41" s="34"/>
    </row>
    <row r="42" spans="1:11" x14ac:dyDescent="0.35">
      <c r="A42" s="34"/>
      <c r="B42" s="20" t="s">
        <v>11</v>
      </c>
      <c r="C42" s="13">
        <v>44708</v>
      </c>
      <c r="D42" s="25">
        <f>Wc!V59</f>
        <v>157.92774750259872</v>
      </c>
      <c r="E42" s="6">
        <f>Wpc!S58</f>
        <v>133.85781241360979</v>
      </c>
      <c r="F42" s="56">
        <f t="shared" si="1"/>
        <v>0</v>
      </c>
      <c r="G42" s="33">
        <f t="shared" si="3"/>
        <v>0.75</v>
      </c>
      <c r="H42" s="56">
        <f>VLOOKUP(MONTH(C42),Calculations!$A$35:'Calculations'!$D$46,4,FALSE)</f>
        <v>0.63551999999999997</v>
      </c>
      <c r="I42" s="56">
        <f>Calculations!$C$20</f>
        <v>0.3412</v>
      </c>
      <c r="J42" s="56">
        <f t="shared" si="2"/>
        <v>0</v>
      </c>
      <c r="K42" s="34"/>
    </row>
    <row r="43" spans="1:11" x14ac:dyDescent="0.35">
      <c r="A43" s="34"/>
      <c r="B43" s="20" t="s">
        <v>12</v>
      </c>
      <c r="C43" s="13">
        <v>44711</v>
      </c>
      <c r="D43" s="25">
        <f>Wc!V60</f>
        <v>157.92774750259872</v>
      </c>
      <c r="E43" s="6">
        <f>Wpc!S59</f>
        <v>134.0896376723579</v>
      </c>
      <c r="F43" s="56">
        <f t="shared" si="1"/>
        <v>0</v>
      </c>
      <c r="G43" s="33">
        <f t="shared" si="3"/>
        <v>0.75</v>
      </c>
      <c r="H43" s="56">
        <f>VLOOKUP(MONTH(C43),Calculations!$A$35:'Calculations'!$D$46,4,FALSE)</f>
        <v>0.63551999999999997</v>
      </c>
      <c r="I43" s="56">
        <f>Calculations!$C$20</f>
        <v>0.3412</v>
      </c>
      <c r="J43" s="56">
        <f t="shared" si="2"/>
        <v>0</v>
      </c>
      <c r="K43" s="34"/>
    </row>
    <row r="44" spans="1:11" x14ac:dyDescent="0.35">
      <c r="A44" s="34"/>
      <c r="B44" s="20" t="s">
        <v>13</v>
      </c>
      <c r="C44" s="13">
        <v>44712</v>
      </c>
      <c r="D44" s="25">
        <f>Wc!V61</f>
        <v>157.92774750259872</v>
      </c>
      <c r="E44" s="6">
        <f>Wpc!S60</f>
        <v>134.3193192685996</v>
      </c>
      <c r="F44" s="56">
        <f t="shared" si="1"/>
        <v>0</v>
      </c>
      <c r="G44" s="33">
        <f t="shared" si="3"/>
        <v>0.75</v>
      </c>
      <c r="H44" s="56">
        <f>VLOOKUP(MONTH(C44),Calculations!$A$35:'Calculations'!$D$46,4,FALSE)</f>
        <v>0.63551999999999997</v>
      </c>
      <c r="I44" s="56">
        <f>Calculations!$C$20</f>
        <v>0.3412</v>
      </c>
      <c r="J44" s="56">
        <f t="shared" si="2"/>
        <v>0</v>
      </c>
      <c r="K44" s="34"/>
    </row>
    <row r="45" spans="1:11" x14ac:dyDescent="0.35">
      <c r="A45" s="34"/>
      <c r="B45" s="20" t="s">
        <v>14</v>
      </c>
      <c r="C45" s="13">
        <v>44713</v>
      </c>
      <c r="D45" s="25">
        <f>Wc!V62</f>
        <v>157.92774750259872</v>
      </c>
      <c r="E45" s="6">
        <f>Wpc!S61</f>
        <v>134.54688679881218</v>
      </c>
      <c r="F45" s="56">
        <f t="shared" si="1"/>
        <v>0</v>
      </c>
      <c r="G45" s="33">
        <f t="shared" si="3"/>
        <v>0.75</v>
      </c>
      <c r="H45" s="56">
        <f>VLOOKUP(MONTH(C45),Calculations!$A$35:'Calculations'!$D$46,4,FALSE)</f>
        <v>0.66525999999999996</v>
      </c>
      <c r="I45" s="56">
        <f>Calculations!$C$20</f>
        <v>0.3412</v>
      </c>
      <c r="J45" s="56">
        <f t="shared" si="2"/>
        <v>0</v>
      </c>
      <c r="K45" s="34"/>
    </row>
    <row r="46" spans="1:11" x14ac:dyDescent="0.35">
      <c r="A46" s="34"/>
      <c r="B46" s="20" t="s">
        <v>12</v>
      </c>
      <c r="C46" s="13">
        <v>44718</v>
      </c>
      <c r="D46" s="25">
        <f>Wc!V63</f>
        <v>157.92774750259872</v>
      </c>
      <c r="E46" s="6">
        <f>Wpc!S62</f>
        <v>134.77236931713696</v>
      </c>
      <c r="F46" s="56">
        <f t="shared" si="1"/>
        <v>0</v>
      </c>
      <c r="G46" s="33">
        <f t="shared" si="3"/>
        <v>0.75</v>
      </c>
      <c r="H46" s="56">
        <f>VLOOKUP(MONTH(C46),Calculations!$A$35:'Calculations'!$D$46,4,FALSE)</f>
        <v>0.66525999999999996</v>
      </c>
      <c r="I46" s="56">
        <f>Calculations!$C$20</f>
        <v>0.3412</v>
      </c>
      <c r="J46" s="56">
        <f t="shared" si="2"/>
        <v>0</v>
      </c>
      <c r="K46" s="34"/>
    </row>
    <row r="47" spans="1:11" x14ac:dyDescent="0.35">
      <c r="A47" s="34"/>
      <c r="B47" s="20" t="s">
        <v>13</v>
      </c>
      <c r="C47" s="13">
        <v>44719</v>
      </c>
      <c r="D47" s="25">
        <f>Wc!V64</f>
        <v>136.11349642980252</v>
      </c>
      <c r="E47" s="6">
        <f>Wpc!S63</f>
        <v>134.99579534774537</v>
      </c>
      <c r="F47" s="56">
        <f t="shared" si="1"/>
        <v>0</v>
      </c>
      <c r="G47" s="33">
        <f t="shared" si="3"/>
        <v>0.75</v>
      </c>
      <c r="H47" s="56">
        <f>VLOOKUP(MONTH(C47),Calculations!$A$35:'Calculations'!$D$46,4,FALSE)</f>
        <v>0.66525999999999996</v>
      </c>
      <c r="I47" s="56">
        <f>Calculations!$C$20</f>
        <v>0.3412</v>
      </c>
      <c r="J47" s="56">
        <f t="shared" si="2"/>
        <v>0</v>
      </c>
      <c r="K47" s="34"/>
    </row>
    <row r="48" spans="1:11" x14ac:dyDescent="0.35">
      <c r="A48" s="34"/>
      <c r="B48" s="20" t="s">
        <v>14</v>
      </c>
      <c r="C48" s="13">
        <v>44720</v>
      </c>
      <c r="D48" s="25">
        <f>Wc!V65</f>
        <v>136.11349642980252</v>
      </c>
      <c r="E48" s="6">
        <f>Wpc!S64</f>
        <v>135.21719289686783</v>
      </c>
      <c r="F48" s="56">
        <f t="shared" si="1"/>
        <v>0</v>
      </c>
      <c r="G48" s="33">
        <f t="shared" si="3"/>
        <v>0.75</v>
      </c>
      <c r="H48" s="56">
        <f>VLOOKUP(MONTH(C48),Calculations!$A$35:'Calculations'!$D$46,4,FALSE)</f>
        <v>0.66525999999999996</v>
      </c>
      <c r="I48" s="56">
        <f>Calculations!$C$20</f>
        <v>0.3412</v>
      </c>
      <c r="J48" s="56">
        <f t="shared" si="2"/>
        <v>0</v>
      </c>
      <c r="K48" s="34"/>
    </row>
    <row r="49" spans="1:11" x14ac:dyDescent="0.35">
      <c r="A49" s="34"/>
      <c r="B49" s="20" t="s">
        <v>15</v>
      </c>
      <c r="C49" s="13">
        <v>44721</v>
      </c>
      <c r="D49" s="25">
        <f>Wc!V66</f>
        <v>136.11349642980252</v>
      </c>
      <c r="E49" s="6">
        <f>Wpc!S65</f>
        <v>135.43658946449656</v>
      </c>
      <c r="F49" s="56">
        <f t="shared" si="1"/>
        <v>0</v>
      </c>
      <c r="G49" s="33">
        <f t="shared" si="3"/>
        <v>0.75</v>
      </c>
      <c r="H49" s="56">
        <f>VLOOKUP(MONTH(C49),Calculations!$A$35:'Calculations'!$D$46,4,FALSE)</f>
        <v>0.66525999999999996</v>
      </c>
      <c r="I49" s="56">
        <f>Calculations!$C$20</f>
        <v>0.3412</v>
      </c>
      <c r="J49" s="56">
        <f t="shared" si="2"/>
        <v>0</v>
      </c>
      <c r="K49" s="34"/>
    </row>
    <row r="50" spans="1:11" x14ac:dyDescent="0.35">
      <c r="A50" s="34"/>
      <c r="B50" s="20" t="s">
        <v>11</v>
      </c>
      <c r="C50" s="13">
        <v>44722</v>
      </c>
      <c r="D50" s="25">
        <f>Wc!V67</f>
        <v>136.11349642980252</v>
      </c>
      <c r="E50" s="6">
        <f>Wpc!S66</f>
        <v>135.65401205577237</v>
      </c>
      <c r="F50" s="56">
        <f t="shared" si="1"/>
        <v>0</v>
      </c>
      <c r="G50" s="33">
        <f t="shared" si="3"/>
        <v>0.75</v>
      </c>
      <c r="H50" s="56">
        <f>VLOOKUP(MONTH(C50),Calculations!$A$35:'Calculations'!$D$46,4,FALSE)</f>
        <v>0.66525999999999996</v>
      </c>
      <c r="I50" s="56">
        <f>Calculations!$C$20</f>
        <v>0.3412</v>
      </c>
      <c r="J50" s="56">
        <f t="shared" si="2"/>
        <v>0</v>
      </c>
      <c r="K50" s="34"/>
    </row>
    <row r="51" spans="1:11" x14ac:dyDescent="0.35">
      <c r="A51" s="34"/>
      <c r="B51" s="20" t="s">
        <v>12</v>
      </c>
      <c r="C51" s="13">
        <v>44725</v>
      </c>
      <c r="D51" s="25">
        <f>Wc!V68</f>
        <v>136.11349642980252</v>
      </c>
      <c r="E51" s="6">
        <f>Wpc!S67</f>
        <v>135.86948719206595</v>
      </c>
      <c r="F51" s="56">
        <f t="shared" si="1"/>
        <v>0</v>
      </c>
      <c r="G51" s="33">
        <f t="shared" si="3"/>
        <v>0.75</v>
      </c>
      <c r="H51" s="56">
        <f>VLOOKUP(MONTH(C51),Calculations!$A$35:'Calculations'!$D$46,4,FALSE)</f>
        <v>0.66525999999999996</v>
      </c>
      <c r="I51" s="56">
        <f>Calculations!$C$20</f>
        <v>0.3412</v>
      </c>
      <c r="J51" s="56">
        <f t="shared" si="2"/>
        <v>0</v>
      </c>
      <c r="K51" s="34"/>
    </row>
    <row r="52" spans="1:11" x14ac:dyDescent="0.35">
      <c r="A52" s="34"/>
      <c r="B52" s="20" t="s">
        <v>13</v>
      </c>
      <c r="C52" s="13">
        <v>44726</v>
      </c>
      <c r="D52" s="25">
        <f>Wc!V69</f>
        <v>119.81127710961297</v>
      </c>
      <c r="E52" s="6">
        <f>Wpc!S68</f>
        <v>136.08304092176215</v>
      </c>
      <c r="F52" s="56">
        <f t="shared" si="1"/>
        <v>16.271763812149175</v>
      </c>
      <c r="G52" s="33">
        <f t="shared" si="3"/>
        <v>0.75</v>
      </c>
      <c r="H52" s="56">
        <f>VLOOKUP(MONTH(C52),Calculations!$A$35:'Calculations'!$D$46,4,FALSE)</f>
        <v>0.66525999999999996</v>
      </c>
      <c r="I52" s="56">
        <f>Calculations!$C$20</f>
        <v>0.3412</v>
      </c>
      <c r="J52" s="56">
        <f t="shared" si="2"/>
        <v>2.7701056246202453</v>
      </c>
      <c r="K52" s="34"/>
    </row>
    <row r="53" spans="1:11" x14ac:dyDescent="0.35">
      <c r="A53" s="34"/>
      <c r="B53" s="20" t="s">
        <v>14</v>
      </c>
      <c r="C53" s="13">
        <v>44727</v>
      </c>
      <c r="D53" s="25">
        <f>Wc!V70</f>
        <v>119.81127710961297</v>
      </c>
      <c r="E53" s="6">
        <f>Wpc!S69</f>
        <v>136.29469883075734</v>
      </c>
      <c r="F53" s="56">
        <f t="shared" si="1"/>
        <v>16.483421721144367</v>
      </c>
      <c r="G53" s="33">
        <f t="shared" si="3"/>
        <v>0.75</v>
      </c>
      <c r="H53" s="56">
        <f>VLOOKUP(MONTH(C53),Calculations!$A$35:'Calculations'!$D$46,4,FALSE)</f>
        <v>0.66525999999999996</v>
      </c>
      <c r="I53" s="56">
        <f>Calculations!$C$20</f>
        <v>0.3412</v>
      </c>
      <c r="J53" s="56">
        <f t="shared" si="2"/>
        <v>2.8061382742439553</v>
      </c>
      <c r="K53" s="34"/>
    </row>
    <row r="54" spans="1:11" x14ac:dyDescent="0.35">
      <c r="A54" s="34"/>
      <c r="B54" s="20" t="s">
        <v>15</v>
      </c>
      <c r="C54" s="13">
        <v>44728</v>
      </c>
      <c r="D54" s="25">
        <f>Wc!V71</f>
        <v>119.81127710961297</v>
      </c>
      <c r="E54" s="6">
        <f>Wpc!S70</f>
        <v>136.50448605267852</v>
      </c>
      <c r="F54" s="56">
        <f t="shared" si="1"/>
        <v>16.693208943065542</v>
      </c>
      <c r="G54" s="33">
        <f t="shared" si="3"/>
        <v>0.75</v>
      </c>
      <c r="H54" s="56">
        <f>VLOOKUP(MONTH(C54),Calculations!$A$35:'Calculations'!$D$46,4,FALSE)</f>
        <v>0.66525999999999996</v>
      </c>
      <c r="I54" s="56">
        <f>Calculations!$C$20</f>
        <v>0.3412</v>
      </c>
      <c r="J54" s="56">
        <f t="shared" si="2"/>
        <v>2.8418524580365814</v>
      </c>
      <c r="K54" s="34"/>
    </row>
    <row r="55" spans="1:11" x14ac:dyDescent="0.35">
      <c r="A55" s="34"/>
      <c r="B55" s="20" t="s">
        <v>11</v>
      </c>
      <c r="C55" s="13">
        <v>44729</v>
      </c>
      <c r="D55" s="25">
        <f>Wc!V72</f>
        <v>119.81127710961297</v>
      </c>
      <c r="E55" s="6">
        <f>Wpc!S71</f>
        <v>136.71242727883225</v>
      </c>
      <c r="F55" s="56">
        <f t="shared" si="1"/>
        <v>16.901150169219278</v>
      </c>
      <c r="G55" s="33">
        <f t="shared" si="3"/>
        <v>0.75</v>
      </c>
      <c r="H55" s="56">
        <f>VLOOKUP(MONTH(C55),Calculations!$A$35:'Calculations'!$D$46,4,FALSE)</f>
        <v>0.66525999999999996</v>
      </c>
      <c r="I55" s="56">
        <f>Calculations!$C$20</f>
        <v>0.3412</v>
      </c>
      <c r="J55" s="56">
        <f t="shared" si="2"/>
        <v>2.8772523794469955</v>
      </c>
      <c r="K55" s="34"/>
    </row>
    <row r="56" spans="1:11" x14ac:dyDescent="0.35">
      <c r="A56" s="34"/>
      <c r="B56" s="20" t="s">
        <v>12</v>
      </c>
      <c r="C56" s="13">
        <v>44732</v>
      </c>
      <c r="D56" s="25">
        <f>Wc!V73</f>
        <v>119.81127710961297</v>
      </c>
      <c r="E56" s="6">
        <f>Wpc!S72</f>
        <v>136.91854676789276</v>
      </c>
      <c r="F56" s="56">
        <f t="shared" si="1"/>
        <v>17.10726965827979</v>
      </c>
      <c r="G56" s="33">
        <f t="shared" si="3"/>
        <v>0.75</v>
      </c>
      <c r="H56" s="56">
        <f>VLOOKUP(MONTH(C56),Calculations!$A$35:'Calculations'!$D$46,4,FALSE)</f>
        <v>0.66525999999999996</v>
      </c>
      <c r="I56" s="56">
        <f>Calculations!$C$20</f>
        <v>0.3412</v>
      </c>
      <c r="J56" s="56">
        <f t="shared" si="2"/>
        <v>2.9123421682727195</v>
      </c>
      <c r="K56" s="34"/>
    </row>
    <row r="57" spans="1:11" x14ac:dyDescent="0.35">
      <c r="A57" s="34"/>
      <c r="B57" s="20" t="s">
        <v>13</v>
      </c>
      <c r="C57" s="13">
        <v>44733</v>
      </c>
      <c r="D57" s="25">
        <f>Wc!V74</f>
        <v>101.2538737309205</v>
      </c>
      <c r="E57" s="6">
        <f>Wpc!S73</f>
        <v>137.12286835533587</v>
      </c>
      <c r="F57" s="56">
        <f t="shared" si="1"/>
        <v>35.868994624415365</v>
      </c>
      <c r="G57" s="33">
        <f t="shared" si="3"/>
        <v>0.75</v>
      </c>
      <c r="H57" s="56">
        <f>VLOOKUP(MONTH(C57),Calculations!$A$35:'Calculations'!$D$46,4,FALSE)</f>
        <v>0.66525999999999996</v>
      </c>
      <c r="I57" s="56">
        <f>Calculations!$C$20</f>
        <v>0.3412</v>
      </c>
      <c r="J57" s="56">
        <f t="shared" si="2"/>
        <v>6.1063388644062888</v>
      </c>
      <c r="K57" s="34"/>
    </row>
    <row r="58" spans="1:11" x14ac:dyDescent="0.35">
      <c r="A58" s="34"/>
      <c r="B58" s="20" t="s">
        <v>14</v>
      </c>
      <c r="C58" s="13">
        <v>44734</v>
      </c>
      <c r="D58" s="25">
        <f>Wc!V75</f>
        <v>101.2538737309205</v>
      </c>
      <c r="E58" s="6">
        <f>Wpc!S74</f>
        <v>137.32541546262749</v>
      </c>
      <c r="F58" s="56">
        <f t="shared" si="1"/>
        <v>36.071541731706986</v>
      </c>
      <c r="G58" s="33">
        <f t="shared" si="3"/>
        <v>0.75</v>
      </c>
      <c r="H58" s="56">
        <f>VLOOKUP(MONTH(C58),Calculations!$A$35:'Calculations'!$D$46,4,FALSE)</f>
        <v>0.66525999999999996</v>
      </c>
      <c r="I58" s="56">
        <f>Calculations!$C$20</f>
        <v>0.3412</v>
      </c>
      <c r="J58" s="56">
        <f t="shared" si="2"/>
        <v>6.140820490838216</v>
      </c>
      <c r="K58" s="34"/>
    </row>
    <row r="59" spans="1:11" x14ac:dyDescent="0.35">
      <c r="A59" s="34"/>
      <c r="B59" s="20" t="s">
        <v>15</v>
      </c>
      <c r="C59" s="13">
        <v>44735</v>
      </c>
      <c r="D59" s="25">
        <f>Wc!V76</f>
        <v>101.2538737309205</v>
      </c>
      <c r="E59" s="6">
        <f>Wpc!S75</f>
        <v>137.52621110617369</v>
      </c>
      <c r="F59" s="56">
        <f t="shared" si="1"/>
        <v>36.272337375253187</v>
      </c>
      <c r="G59" s="33">
        <f t="shared" si="3"/>
        <v>0.75</v>
      </c>
      <c r="H59" s="56">
        <f>VLOOKUP(MONTH(C59),Calculations!$A$35:'Calculations'!$D$46,4,FALSE)</f>
        <v>0.66525999999999996</v>
      </c>
      <c r="I59" s="56">
        <f>Calculations!$C$20</f>
        <v>0.3412</v>
      </c>
      <c r="J59" s="56">
        <f t="shared" si="2"/>
        <v>6.1750039480225736</v>
      </c>
      <c r="K59" s="34"/>
    </row>
    <row r="60" spans="1:11" x14ac:dyDescent="0.35">
      <c r="A60" s="34"/>
      <c r="B60" s="20" t="s">
        <v>11</v>
      </c>
      <c r="C60" s="13">
        <v>44736</v>
      </c>
      <c r="D60" s="25">
        <f>Wc!V77</f>
        <v>101.2538737309205</v>
      </c>
      <c r="E60" s="6">
        <f>Wpc!S76</f>
        <v>137.72527790603971</v>
      </c>
      <c r="F60" s="56">
        <f t="shared" si="1"/>
        <v>36.471404175119204</v>
      </c>
      <c r="G60" s="33">
        <f t="shared" si="3"/>
        <v>0.75</v>
      </c>
      <c r="H60" s="56">
        <f>VLOOKUP(MONTH(C60),Calculations!$A$35:'Calculations'!$D$46,4,FALSE)</f>
        <v>0.66525999999999996</v>
      </c>
      <c r="I60" s="56">
        <f>Calculations!$C$20</f>
        <v>0.3412</v>
      </c>
      <c r="J60" s="56">
        <f t="shared" si="2"/>
        <v>6.2088930868000345</v>
      </c>
      <c r="K60" s="34"/>
    </row>
    <row r="61" spans="1:11" x14ac:dyDescent="0.35">
      <c r="A61" s="34"/>
      <c r="B61" s="20" t="s">
        <v>12</v>
      </c>
      <c r="C61" s="13">
        <v>44739</v>
      </c>
      <c r="D61" s="25">
        <f>Wc!V78</f>
        <v>101.2538737309205</v>
      </c>
      <c r="E61" s="6">
        <f>Wpc!S77</f>
        <v>137.92263809444435</v>
      </c>
      <c r="F61" s="56">
        <f t="shared" si="1"/>
        <v>36.668764363523849</v>
      </c>
      <c r="G61" s="33">
        <f t="shared" si="3"/>
        <v>0.75</v>
      </c>
      <c r="H61" s="56">
        <f>VLOOKUP(MONTH(C61),Calculations!$A$35:'Calculations'!$D$46,4,FALSE)</f>
        <v>0.66525999999999996</v>
      </c>
      <c r="I61" s="56">
        <f>Calculations!$C$20</f>
        <v>0.3412</v>
      </c>
      <c r="J61" s="56">
        <f t="shared" si="2"/>
        <v>6.2424916919842888</v>
      </c>
      <c r="K61" s="34"/>
    </row>
    <row r="62" spans="1:11" x14ac:dyDescent="0.35">
      <c r="A62" s="34"/>
      <c r="B62" s="20" t="s">
        <v>13</v>
      </c>
      <c r="C62" s="13">
        <v>44740</v>
      </c>
      <c r="D62" s="25">
        <f>Wc!V79</f>
        <v>84.027046965923162</v>
      </c>
      <c r="E62" s="6">
        <f>Wpc!S78</f>
        <v>138.11831352403726</v>
      </c>
      <c r="F62" s="56">
        <f t="shared" si="1"/>
        <v>54.0912665581141</v>
      </c>
      <c r="G62" s="33">
        <f t="shared" si="3"/>
        <v>0.75</v>
      </c>
      <c r="H62" s="56">
        <f>VLOOKUP(MONTH(C62),Calculations!$A$35:'Calculations'!$D$46,4,FALSE)</f>
        <v>0.66525999999999996</v>
      </c>
      <c r="I62" s="56">
        <f>Calculations!$C$20</f>
        <v>0.3412</v>
      </c>
      <c r="J62" s="56">
        <f t="shared" si="2"/>
        <v>9.2084990579564074</v>
      </c>
      <c r="K62" s="34"/>
    </row>
    <row r="63" spans="1:11" x14ac:dyDescent="0.35">
      <c r="A63" s="34"/>
      <c r="B63" s="20" t="s">
        <v>14</v>
      </c>
      <c r="C63" s="13">
        <v>44741</v>
      </c>
      <c r="D63" s="25">
        <f>Wc!V80</f>
        <v>84.027046965923162</v>
      </c>
      <c r="E63" s="6">
        <f>Wpc!S79</f>
        <v>138.31232567596487</v>
      </c>
      <c r="F63" s="56">
        <f t="shared" si="1"/>
        <v>54.285278710041709</v>
      </c>
      <c r="G63" s="33">
        <f t="shared" si="3"/>
        <v>0.75</v>
      </c>
      <c r="H63" s="56">
        <f>VLOOKUP(MONTH(C63),Calculations!$A$35:'Calculations'!$D$46,4,FALSE)</f>
        <v>0.66525999999999996</v>
      </c>
      <c r="I63" s="56">
        <f>Calculations!$C$20</f>
        <v>0.3412</v>
      </c>
      <c r="J63" s="56">
        <f t="shared" si="2"/>
        <v>9.241527693296975</v>
      </c>
      <c r="K63" s="34"/>
    </row>
    <row r="64" spans="1:11" x14ac:dyDescent="0.35">
      <c r="A64" s="34"/>
      <c r="B64" s="20" t="s">
        <v>15</v>
      </c>
      <c r="C64" s="13">
        <v>44742</v>
      </c>
      <c r="D64" s="25">
        <f>Wc!V81</f>
        <v>84.027046965923162</v>
      </c>
      <c r="E64" s="6">
        <f>Wpc!S80</f>
        <v>138.50469566773154</v>
      </c>
      <c r="F64" s="56">
        <f t="shared" si="1"/>
        <v>54.477648701808377</v>
      </c>
      <c r="G64" s="33">
        <f t="shared" si="3"/>
        <v>0.75</v>
      </c>
      <c r="H64" s="56">
        <f>VLOOKUP(MONTH(C64),Calculations!$A$35:'Calculations'!$D$46,4,FALSE)</f>
        <v>0.66525999999999996</v>
      </c>
      <c r="I64" s="56">
        <f>Calculations!$C$20</f>
        <v>0.3412</v>
      </c>
      <c r="J64" s="56">
        <f t="shared" si="2"/>
        <v>9.2742767672359125</v>
      </c>
      <c r="K64" s="34"/>
    </row>
    <row r="65" spans="1:11" x14ac:dyDescent="0.35">
      <c r="A65" s="34"/>
      <c r="B65" s="20" t="s">
        <v>11</v>
      </c>
      <c r="C65" s="13">
        <v>44743</v>
      </c>
      <c r="D65" s="25">
        <f>Wc!V82</f>
        <v>84.027046965923162</v>
      </c>
      <c r="E65" s="6">
        <f>Wpc!S81</f>
        <v>138.69544426086225</v>
      </c>
      <c r="F65" s="56">
        <f t="shared" si="1"/>
        <v>54.668397294939084</v>
      </c>
      <c r="G65" s="33">
        <f t="shared" si="3"/>
        <v>0.75</v>
      </c>
      <c r="H65" s="56">
        <f>VLOOKUP(MONTH(C65),Calculations!$A$35:'Calculations'!$D$46,4,FALSE)</f>
        <v>0.68740999999999997</v>
      </c>
      <c r="I65" s="56">
        <f>Calculations!$C$20</f>
        <v>0.3412</v>
      </c>
      <c r="J65" s="56">
        <f t="shared" si="2"/>
        <v>9.6166204037371497</v>
      </c>
      <c r="K65" s="34"/>
    </row>
    <row r="66" spans="1:11" x14ac:dyDescent="0.35">
      <c r="A66" s="34"/>
      <c r="B66" s="20" t="s">
        <v>12</v>
      </c>
      <c r="C66" s="13">
        <v>44746</v>
      </c>
      <c r="D66" s="25">
        <f>Wc!V83</f>
        <v>84.027046965923162</v>
      </c>
      <c r="E66" s="6">
        <f>Wpc!S82</f>
        <v>138.8845918683717</v>
      </c>
      <c r="F66" s="56">
        <f t="shared" si="1"/>
        <v>54.857544902448538</v>
      </c>
      <c r="G66" s="33">
        <f t="shared" si="3"/>
        <v>0.75</v>
      </c>
      <c r="H66" s="56">
        <f>VLOOKUP(MONTH(C66),Calculations!$A$35:'Calculations'!$D$46,4,FALSE)</f>
        <v>0.68740999999999997</v>
      </c>
      <c r="I66" s="56">
        <f>Calculations!$C$20</f>
        <v>0.3412</v>
      </c>
      <c r="J66" s="56">
        <f t="shared" si="2"/>
        <v>9.6498930225022512</v>
      </c>
      <c r="K66" s="34"/>
    </row>
    <row r="67" spans="1:11" x14ac:dyDescent="0.35">
      <c r="A67" s="34"/>
      <c r="B67" s="20" t="s">
        <v>13</v>
      </c>
      <c r="C67" s="13">
        <v>44747</v>
      </c>
      <c r="D67" s="25">
        <f>Wc!V84</f>
        <v>105.36837025757954</v>
      </c>
      <c r="E67" s="6">
        <f>Wpc!S83</f>
        <v>139.07215856204681</v>
      </c>
      <c r="F67" s="56">
        <f t="shared" si="1"/>
        <v>33.703788304467267</v>
      </c>
      <c r="G67" s="33">
        <f t="shared" si="3"/>
        <v>0.75</v>
      </c>
      <c r="H67" s="56">
        <f>VLOOKUP(MONTH(C67),Calculations!$A$35:'Calculations'!$D$46,4,FALSE)</f>
        <v>0.68740999999999997</v>
      </c>
      <c r="I67" s="56">
        <f>Calculations!$C$20</f>
        <v>0.3412</v>
      </c>
      <c r="J67" s="56">
        <f t="shared" si="2"/>
        <v>5.9287733741918665</v>
      </c>
      <c r="K67" s="34"/>
    </row>
    <row r="68" spans="1:11" x14ac:dyDescent="0.35">
      <c r="A68" s="34"/>
      <c r="B68" s="20" t="s">
        <v>14</v>
      </c>
      <c r="C68" s="13">
        <v>44748</v>
      </c>
      <c r="D68" s="25">
        <f>Wc!V85</f>
        <v>105.36837025757954</v>
      </c>
      <c r="E68" s="6">
        <f>Wpc!S84</f>
        <v>139.25816407954713</v>
      </c>
      <c r="F68" s="56">
        <f t="shared" si="1"/>
        <v>33.889793821967586</v>
      </c>
      <c r="G68" s="33">
        <f t="shared" si="3"/>
        <v>0.75</v>
      </c>
      <c r="H68" s="56">
        <f>VLOOKUP(MONTH(C68),Calculations!$A$35:'Calculations'!$D$46,4,FALSE)</f>
        <v>0.68740999999999997</v>
      </c>
      <c r="I68" s="56">
        <f>Calculations!$C$20</f>
        <v>0.3412</v>
      </c>
      <c r="J68" s="56">
        <f t="shared" si="2"/>
        <v>5.9614932734995207</v>
      </c>
      <c r="K68" s="34"/>
    </row>
    <row r="69" spans="1:11" x14ac:dyDescent="0.35">
      <c r="A69" s="34"/>
      <c r="B69" s="20" t="s">
        <v>15</v>
      </c>
      <c r="C69" s="13">
        <v>44749</v>
      </c>
      <c r="D69" s="25">
        <f>Wc!V86</f>
        <v>105.36837025757954</v>
      </c>
      <c r="E69" s="6">
        <f>Wpc!S85</f>
        <v>139.44262783132822</v>
      </c>
      <c r="F69" s="56">
        <f t="shared" si="1"/>
        <v>34.074257573748682</v>
      </c>
      <c r="G69" s="33">
        <f t="shared" ref="G69:G100" si="4">X</f>
        <v>0.75</v>
      </c>
      <c r="H69" s="56">
        <f>VLOOKUP(MONTH(C69),Calculations!$A$35:'Calculations'!$D$46,4,FALSE)</f>
        <v>0.68740999999999997</v>
      </c>
      <c r="I69" s="56">
        <f>Calculations!$C$20</f>
        <v>0.3412</v>
      </c>
      <c r="J69" s="56">
        <f t="shared" si="2"/>
        <v>5.9939419635453905</v>
      </c>
      <c r="K69" s="34"/>
    </row>
    <row r="70" spans="1:11" x14ac:dyDescent="0.35">
      <c r="A70" s="34"/>
      <c r="B70" s="20" t="s">
        <v>11</v>
      </c>
      <c r="C70" s="13">
        <v>44750</v>
      </c>
      <c r="D70" s="25">
        <f>Wc!V87</f>
        <v>105.36837025757954</v>
      </c>
      <c r="E70" s="6">
        <f>Wpc!S86</f>
        <v>139.62556890739455</v>
      </c>
      <c r="F70" s="56">
        <f t="shared" ref="F70:F129" si="5">MAX(0,E70-D70)</f>
        <v>34.25719864981501</v>
      </c>
      <c r="G70" s="33">
        <f t="shared" si="4"/>
        <v>0.75</v>
      </c>
      <c r="H70" s="56">
        <f>VLOOKUP(MONTH(C70),Calculations!$A$35:'Calculations'!$D$46,4,FALSE)</f>
        <v>0.68740999999999997</v>
      </c>
      <c r="I70" s="56">
        <f>Calculations!$C$20</f>
        <v>0.3412</v>
      </c>
      <c r="J70" s="56">
        <f t="shared" ref="J70:J129" si="6">G70*F70*H70*I70</f>
        <v>6.026122802418163</v>
      </c>
      <c r="K70" s="34"/>
    </row>
    <row r="71" spans="1:11" x14ac:dyDescent="0.35">
      <c r="A71" s="34"/>
      <c r="B71" s="20" t="s">
        <v>12</v>
      </c>
      <c r="C71" s="13">
        <v>44753</v>
      </c>
      <c r="D71" s="25">
        <f>Wc!V88</f>
        <v>105.36837025757954</v>
      </c>
      <c r="E71" s="6">
        <f>Wpc!S87</f>
        <v>139.80700608388494</v>
      </c>
      <c r="F71" s="56">
        <f t="shared" si="5"/>
        <v>34.438635826305401</v>
      </c>
      <c r="G71" s="33">
        <f t="shared" si="4"/>
        <v>0.75</v>
      </c>
      <c r="H71" s="56">
        <f>VLOOKUP(MONTH(C71),Calculations!$A$35:'Calculations'!$D$46,4,FALSE)</f>
        <v>0.68740999999999997</v>
      </c>
      <c r="I71" s="56">
        <f>Calculations!$C$20</f>
        <v>0.3412</v>
      </c>
      <c r="J71" s="56">
        <f t="shared" si="6"/>
        <v>6.0580390929949752</v>
      </c>
      <c r="K71" s="34"/>
    </row>
    <row r="72" spans="1:11" x14ac:dyDescent="0.35">
      <c r="A72" s="34"/>
      <c r="B72" s="20" t="s">
        <v>13</v>
      </c>
      <c r="C72" s="13">
        <v>44754</v>
      </c>
      <c r="D72" s="25">
        <f>Wc!V89</f>
        <v>101.53709105876005</v>
      </c>
      <c r="E72" s="6">
        <f>Wpc!S88</f>
        <v>139.98695782949673</v>
      </c>
      <c r="F72" s="56">
        <f t="shared" si="5"/>
        <v>38.449866770736676</v>
      </c>
      <c r="G72" s="33">
        <f t="shared" si="4"/>
        <v>0.75</v>
      </c>
      <c r="H72" s="56">
        <f>VLOOKUP(MONTH(C72),Calculations!$A$35:'Calculations'!$D$46,4,FALSE)</f>
        <v>0.68740999999999997</v>
      </c>
      <c r="I72" s="56">
        <f>Calculations!$C$20</f>
        <v>0.3412</v>
      </c>
      <c r="J72" s="56">
        <f t="shared" si="6"/>
        <v>6.7636475844275701</v>
      </c>
      <c r="K72" s="34"/>
    </row>
    <row r="73" spans="1:11" x14ac:dyDescent="0.35">
      <c r="A73" s="34"/>
      <c r="B73" s="20" t="s">
        <v>14</v>
      </c>
      <c r="C73" s="13">
        <v>44755</v>
      </c>
      <c r="D73" s="25">
        <f>Wc!V90</f>
        <v>101.53709105876005</v>
      </c>
      <c r="E73" s="6">
        <f>Wpc!S89</f>
        <v>140.16544231175274</v>
      </c>
      <c r="F73" s="56">
        <f t="shared" si="5"/>
        <v>38.628351252992687</v>
      </c>
      <c r="G73" s="33">
        <f t="shared" si="4"/>
        <v>0.75</v>
      </c>
      <c r="H73" s="56">
        <f>VLOOKUP(MONTH(C73),Calculations!$A$35:'Calculations'!$D$46,4,FALSE)</f>
        <v>0.68740999999999997</v>
      </c>
      <c r="I73" s="56">
        <f>Calculations!$C$20</f>
        <v>0.3412</v>
      </c>
      <c r="J73" s="56">
        <f t="shared" si="6"/>
        <v>6.7950444718203622</v>
      </c>
      <c r="K73" s="34"/>
    </row>
    <row r="74" spans="1:11" x14ac:dyDescent="0.35">
      <c r="A74" s="34"/>
      <c r="B74" s="20" t="s">
        <v>15</v>
      </c>
      <c r="C74" s="13">
        <v>44756</v>
      </c>
      <c r="D74" s="25">
        <f>Wc!V91</f>
        <v>101.53709105876005</v>
      </c>
      <c r="E74" s="6">
        <f>Wpc!S90</f>
        <v>140.34247740311551</v>
      </c>
      <c r="F74" s="56">
        <f t="shared" si="5"/>
        <v>38.805386344355455</v>
      </c>
      <c r="G74" s="33">
        <f t="shared" si="4"/>
        <v>0.75</v>
      </c>
      <c r="H74" s="56">
        <f>VLOOKUP(MONTH(C74),Calculations!$A$35:'Calculations'!$D$46,4,FALSE)</f>
        <v>0.68740999999999997</v>
      </c>
      <c r="I74" s="56">
        <f>Calculations!$C$20</f>
        <v>0.3412</v>
      </c>
      <c r="J74" s="56">
        <f t="shared" si="6"/>
        <v>6.8261863994424887</v>
      </c>
      <c r="K74" s="34"/>
    </row>
    <row r="75" spans="1:11" x14ac:dyDescent="0.35">
      <c r="A75" s="34"/>
      <c r="B75" s="20" t="s">
        <v>11</v>
      </c>
      <c r="C75" s="13">
        <v>44757</v>
      </c>
      <c r="D75" s="25">
        <f>Wc!V92</f>
        <v>101.53709105876005</v>
      </c>
      <c r="E75" s="6">
        <f>Wpc!S91</f>
        <v>140.51808068695311</v>
      </c>
      <c r="F75" s="56">
        <f t="shared" si="5"/>
        <v>38.980989628193058</v>
      </c>
      <c r="G75" s="33">
        <f t="shared" si="4"/>
        <v>0.75</v>
      </c>
      <c r="H75" s="56">
        <f>VLOOKUP(MONTH(C75),Calculations!$A$35:'Calculations'!$D$46,4,FALSE)</f>
        <v>0.68740999999999997</v>
      </c>
      <c r="I75" s="56">
        <f>Calculations!$C$20</f>
        <v>0.3412</v>
      </c>
      <c r="J75" s="56">
        <f t="shared" si="6"/>
        <v>6.8570764603529124</v>
      </c>
      <c r="K75" s="34"/>
    </row>
    <row r="76" spans="1:11" x14ac:dyDescent="0.35">
      <c r="A76" s="34"/>
      <c r="B76" s="20" t="s">
        <v>12</v>
      </c>
      <c r="C76" s="13">
        <v>44760</v>
      </c>
      <c r="D76" s="25">
        <f>Wc!V93</f>
        <v>101.53709105876005</v>
      </c>
      <c r="E76" s="6">
        <f>Wpc!S92</f>
        <v>140.69226946336107</v>
      </c>
      <c r="F76" s="56">
        <f t="shared" si="5"/>
        <v>39.155178404601017</v>
      </c>
      <c r="G76" s="33">
        <f t="shared" si="4"/>
        <v>0.75</v>
      </c>
      <c r="H76" s="56">
        <f>VLOOKUP(MONTH(C76),Calculations!$A$35:'Calculations'!$D$46,4,FALSE)</f>
        <v>0.68740999999999997</v>
      </c>
      <c r="I76" s="56">
        <f>Calculations!$C$20</f>
        <v>0.3412</v>
      </c>
      <c r="J76" s="56">
        <f t="shared" si="6"/>
        <v>6.8877176977806256</v>
      </c>
      <c r="K76" s="34"/>
    </row>
    <row r="77" spans="1:11" x14ac:dyDescent="0.35">
      <c r="A77" s="34"/>
      <c r="B77" s="20" t="s">
        <v>13</v>
      </c>
      <c r="C77" s="13">
        <v>44761</v>
      </c>
      <c r="D77" s="25">
        <f>Wc!V94</f>
        <v>95.800754153634287</v>
      </c>
      <c r="E77" s="6">
        <f>Wpc!S93</f>
        <v>140.86506075484374</v>
      </c>
      <c r="F77" s="56">
        <f t="shared" si="5"/>
        <v>45.064306601209452</v>
      </c>
      <c r="G77" s="33">
        <f t="shared" si="4"/>
        <v>0.75</v>
      </c>
      <c r="H77" s="56">
        <f>VLOOKUP(MONTH(C77),Calculations!$A$35:'Calculations'!$D$46,4,FALSE)</f>
        <v>0.68740999999999997</v>
      </c>
      <c r="I77" s="56">
        <f>Calculations!$C$20</f>
        <v>0.3412</v>
      </c>
      <c r="J77" s="56">
        <f t="shared" si="6"/>
        <v>7.9271819146886973</v>
      </c>
      <c r="K77" s="34"/>
    </row>
    <row r="78" spans="1:11" x14ac:dyDescent="0.35">
      <c r="A78" s="34"/>
      <c r="B78" s="20" t="s">
        <v>14</v>
      </c>
      <c r="C78" s="13">
        <v>44762</v>
      </c>
      <c r="D78" s="25">
        <f>Wc!V95</f>
        <v>95.800754153634287</v>
      </c>
      <c r="E78" s="6">
        <f>Wpc!S94</f>
        <v>141.03647131185994</v>
      </c>
      <c r="F78" s="56">
        <f t="shared" si="5"/>
        <v>45.235717158225654</v>
      </c>
      <c r="G78" s="33">
        <f t="shared" si="4"/>
        <v>0.75</v>
      </c>
      <c r="H78" s="56">
        <f>VLOOKUP(MONTH(C78),Calculations!$A$35:'Calculations'!$D$46,4,FALSE)</f>
        <v>0.68740999999999997</v>
      </c>
      <c r="I78" s="56">
        <f>Calculations!$C$20</f>
        <v>0.3412</v>
      </c>
      <c r="J78" s="56">
        <f t="shared" si="6"/>
        <v>7.9573344404912154</v>
      </c>
      <c r="K78" s="34"/>
    </row>
    <row r="79" spans="1:11" x14ac:dyDescent="0.35">
      <c r="A79" s="34"/>
      <c r="B79" s="20" t="s">
        <v>15</v>
      </c>
      <c r="C79" s="13">
        <v>44763</v>
      </c>
      <c r="D79" s="25">
        <f>Wc!V96</f>
        <v>95.800754153634287</v>
      </c>
      <c r="E79" s="6">
        <f>Wpc!S95</f>
        <v>141.20651761823572</v>
      </c>
      <c r="F79" s="56">
        <f t="shared" si="5"/>
        <v>45.405763464601435</v>
      </c>
      <c r="G79" s="33">
        <f t="shared" si="4"/>
        <v>0.75</v>
      </c>
      <c r="H79" s="56">
        <f>VLOOKUP(MONTH(C79),Calculations!$A$35:'Calculations'!$D$46,4,FALSE)</f>
        <v>0.68740999999999997</v>
      </c>
      <c r="I79" s="56">
        <f>Calculations!$C$20</f>
        <v>0.3412</v>
      </c>
      <c r="J79" s="56">
        <f t="shared" si="6"/>
        <v>7.9872469833933089</v>
      </c>
      <c r="K79" s="34"/>
    </row>
    <row r="80" spans="1:11" x14ac:dyDescent="0.35">
      <c r="A80" s="34"/>
      <c r="B80" s="20" t="s">
        <v>11</v>
      </c>
      <c r="C80" s="13">
        <v>44764</v>
      </c>
      <c r="D80" s="25">
        <f>Wc!V97</f>
        <v>95.800754153634287</v>
      </c>
      <c r="E80" s="6">
        <f>Wpc!S96</f>
        <v>141.37521589644896</v>
      </c>
      <c r="F80" s="56">
        <f t="shared" si="5"/>
        <v>45.574461742814677</v>
      </c>
      <c r="G80" s="33">
        <f t="shared" si="4"/>
        <v>0.75</v>
      </c>
      <c r="H80" s="56">
        <f>VLOOKUP(MONTH(C80),Calculations!$A$35:'Calculations'!$D$46,4,FALSE)</f>
        <v>0.68740999999999997</v>
      </c>
      <c r="I80" s="56">
        <f>Calculations!$C$20</f>
        <v>0.3412</v>
      </c>
      <c r="J80" s="56">
        <f t="shared" si="6"/>
        <v>8.0169223970621655</v>
      </c>
      <c r="K80" s="34"/>
    </row>
    <row r="81" spans="1:11" x14ac:dyDescent="0.35">
      <c r="A81" s="34"/>
      <c r="B81" s="20" t="s">
        <v>12</v>
      </c>
      <c r="C81" s="13">
        <v>44767</v>
      </c>
      <c r="D81" s="25">
        <f>Wc!V98</f>
        <v>95.800754153634287</v>
      </c>
      <c r="E81" s="6">
        <f>Wpc!S97</f>
        <v>141.54258211278812</v>
      </c>
      <c r="F81" s="56">
        <f t="shared" si="5"/>
        <v>45.741827959153838</v>
      </c>
      <c r="G81" s="33">
        <f t="shared" si="4"/>
        <v>0.75</v>
      </c>
      <c r="H81" s="56">
        <f>VLOOKUP(MONTH(C81),Calculations!$A$35:'Calculations'!$D$46,4,FALSE)</f>
        <v>0.68740999999999997</v>
      </c>
      <c r="I81" s="56">
        <f>Calculations!$C$20</f>
        <v>0.3412</v>
      </c>
      <c r="J81" s="56">
        <f t="shared" si="6"/>
        <v>8.0463634900991554</v>
      </c>
      <c r="K81" s="34"/>
    </row>
    <row r="82" spans="1:11" x14ac:dyDescent="0.35">
      <c r="A82" s="34"/>
      <c r="B82" s="20" t="s">
        <v>13</v>
      </c>
      <c r="C82" s="13">
        <v>44768</v>
      </c>
      <c r="D82" s="25">
        <f>Wc!V99</f>
        <v>92.159197149574027</v>
      </c>
      <c r="E82" s="6">
        <f>Wpc!S98</f>
        <v>141.70863198238982</v>
      </c>
      <c r="F82" s="56">
        <f t="shared" si="5"/>
        <v>49.549434832815791</v>
      </c>
      <c r="G82" s="33">
        <f t="shared" si="4"/>
        <v>0.75</v>
      </c>
      <c r="H82" s="56">
        <f>VLOOKUP(MONTH(C82),Calculations!$A$35:'Calculations'!$D$46,4,FALSE)</f>
        <v>0.68740999999999997</v>
      </c>
      <c r="I82" s="56">
        <f>Calculations!$C$20</f>
        <v>0.3412</v>
      </c>
      <c r="J82" s="56">
        <f t="shared" si="6"/>
        <v>8.7161528338971888</v>
      </c>
      <c r="K82" s="34"/>
    </row>
    <row r="83" spans="1:11" x14ac:dyDescent="0.35">
      <c r="A83" s="34"/>
      <c r="B83" s="20" t="s">
        <v>14</v>
      </c>
      <c r="C83" s="13">
        <v>44769</v>
      </c>
      <c r="D83" s="25">
        <f>Wc!V100</f>
        <v>92.159197149574027</v>
      </c>
      <c r="E83" s="6">
        <f>Wpc!S99</f>
        <v>141.8733809741577</v>
      </c>
      <c r="F83" s="56">
        <f t="shared" si="5"/>
        <v>49.714183824583671</v>
      </c>
      <c r="G83" s="33">
        <f t="shared" si="4"/>
        <v>0.75</v>
      </c>
      <c r="H83" s="56">
        <f>VLOOKUP(MONTH(C83),Calculations!$A$35:'Calculations'!$D$46,4,FALSE)</f>
        <v>0.68740999999999997</v>
      </c>
      <c r="I83" s="56">
        <f>Calculations!$C$20</f>
        <v>0.3412</v>
      </c>
      <c r="J83" s="56">
        <f t="shared" si="6"/>
        <v>8.7451335356211217</v>
      </c>
      <c r="K83" s="34"/>
    </row>
    <row r="84" spans="1:11" x14ac:dyDescent="0.35">
      <c r="A84" s="34"/>
      <c r="B84" s="20" t="s">
        <v>15</v>
      </c>
      <c r="C84" s="13">
        <v>44770</v>
      </c>
      <c r="D84" s="25">
        <f>Wc!V101</f>
        <v>92.159197149574027</v>
      </c>
      <c r="E84" s="6">
        <f>Wpc!S100</f>
        <v>142.03684431556638</v>
      </c>
      <c r="F84" s="56">
        <f t="shared" si="5"/>
        <v>49.877647165992357</v>
      </c>
      <c r="G84" s="33">
        <f t="shared" si="4"/>
        <v>0.75</v>
      </c>
      <c r="H84" s="56">
        <f>VLOOKUP(MONTH(C84),Calculations!$A$35:'Calculations'!$D$46,4,FALSE)</f>
        <v>0.68740999999999997</v>
      </c>
      <c r="I84" s="56">
        <f>Calculations!$C$20</f>
        <v>0.3412</v>
      </c>
      <c r="J84" s="56">
        <f t="shared" si="6"/>
        <v>8.7738880808801127</v>
      </c>
      <c r="K84" s="34"/>
    </row>
    <row r="85" spans="1:11" x14ac:dyDescent="0.35">
      <c r="A85" s="34"/>
      <c r="B85" s="20" t="s">
        <v>11</v>
      </c>
      <c r="C85" s="13">
        <v>44771</v>
      </c>
      <c r="D85" s="25">
        <f>Wc!V102</f>
        <v>92.159197149574027</v>
      </c>
      <c r="E85" s="6">
        <f>Wpc!S101</f>
        <v>142.19903699735303</v>
      </c>
      <c r="F85" s="56">
        <f t="shared" si="5"/>
        <v>50.039839847779007</v>
      </c>
      <c r="G85" s="33">
        <f t="shared" si="4"/>
        <v>0.75</v>
      </c>
      <c r="H85" s="56">
        <f>VLOOKUP(MONTH(C85),Calculations!$A$35:'Calculations'!$D$46,4,FALSE)</f>
        <v>0.68740999999999997</v>
      </c>
      <c r="I85" s="56">
        <f>Calculations!$C$20</f>
        <v>0.3412</v>
      </c>
      <c r="J85" s="56">
        <f t="shared" si="6"/>
        <v>8.8024191066680348</v>
      </c>
      <c r="K85" s="34"/>
    </row>
    <row r="86" spans="1:11" x14ac:dyDescent="0.35">
      <c r="A86" s="34"/>
      <c r="B86" s="20" t="s">
        <v>12</v>
      </c>
      <c r="C86" s="13">
        <v>44774</v>
      </c>
      <c r="D86" s="25">
        <f>Wc!V103</f>
        <v>92.159197149574027</v>
      </c>
      <c r="E86" s="6">
        <f>Wpc!S102</f>
        <v>142.35997377810043</v>
      </c>
      <c r="F86" s="56">
        <f t="shared" si="5"/>
        <v>50.200776628526398</v>
      </c>
      <c r="G86" s="33">
        <f t="shared" si="4"/>
        <v>0.75</v>
      </c>
      <c r="H86" s="56">
        <f>VLOOKUP(MONTH(C86),Calculations!$A$35:'Calculations'!$D$46,4,FALSE)</f>
        <v>0.71226999999999996</v>
      </c>
      <c r="I86" s="56">
        <f>Calculations!$C$20</f>
        <v>0.3412</v>
      </c>
      <c r="J86" s="56">
        <f t="shared" si="6"/>
        <v>9.1500901845984064</v>
      </c>
      <c r="K86" s="34"/>
    </row>
    <row r="87" spans="1:11" x14ac:dyDescent="0.35">
      <c r="A87" s="34"/>
      <c r="B87" s="20" t="s">
        <v>13</v>
      </c>
      <c r="C87" s="13">
        <v>44775</v>
      </c>
      <c r="D87" s="25">
        <f>Wc!V104</f>
        <v>81.595915122593624</v>
      </c>
      <c r="E87" s="6">
        <f>Wpc!S103</f>
        <v>142.51966918871349</v>
      </c>
      <c r="F87" s="56">
        <f t="shared" si="5"/>
        <v>60.923754066119869</v>
      </c>
      <c r="G87" s="33">
        <f t="shared" si="4"/>
        <v>0.75</v>
      </c>
      <c r="H87" s="56">
        <f>VLOOKUP(MONTH(C87),Calculations!$A$35:'Calculations'!$D$46,4,FALSE)</f>
        <v>0.71226999999999996</v>
      </c>
      <c r="I87" s="56">
        <f>Calculations!$C$20</f>
        <v>0.3412</v>
      </c>
      <c r="J87" s="56">
        <f t="shared" si="6"/>
        <v>11.104566134789984</v>
      </c>
      <c r="K87" s="34"/>
    </row>
    <row r="88" spans="1:11" x14ac:dyDescent="0.35">
      <c r="A88" s="34"/>
      <c r="B88" s="20" t="s">
        <v>14</v>
      </c>
      <c r="C88" s="13">
        <v>44776</v>
      </c>
      <c r="D88" s="25">
        <f>Wc!V105</f>
        <v>81.595915122593624</v>
      </c>
      <c r="E88" s="6">
        <f>Wpc!S104</f>
        <v>142.67813753679295</v>
      </c>
      <c r="F88" s="56">
        <f t="shared" si="5"/>
        <v>61.082222414199322</v>
      </c>
      <c r="G88" s="33">
        <f t="shared" si="4"/>
        <v>0.75</v>
      </c>
      <c r="H88" s="56">
        <f>VLOOKUP(MONTH(C88),Calculations!$A$35:'Calculations'!$D$46,4,FALSE)</f>
        <v>0.71226999999999996</v>
      </c>
      <c r="I88" s="56">
        <f>Calculations!$C$20</f>
        <v>0.3412</v>
      </c>
      <c r="J88" s="56">
        <f t="shared" si="6"/>
        <v>11.133450143638312</v>
      </c>
      <c r="K88" s="34"/>
    </row>
    <row r="89" spans="1:11" x14ac:dyDescent="0.35">
      <c r="A89" s="34"/>
      <c r="B89" s="20" t="s">
        <v>15</v>
      </c>
      <c r="C89" s="13">
        <v>44777</v>
      </c>
      <c r="D89" s="25">
        <f>Wc!V106</f>
        <v>81.595915122593624</v>
      </c>
      <c r="E89" s="6">
        <f>Wpc!S105</f>
        <v>142.83539291090841</v>
      </c>
      <c r="F89" s="56">
        <f t="shared" si="5"/>
        <v>61.239477788314787</v>
      </c>
      <c r="G89" s="33">
        <f t="shared" si="4"/>
        <v>0.75</v>
      </c>
      <c r="H89" s="56">
        <f>VLOOKUP(MONTH(C89),Calculations!$A$35:'Calculations'!$D$46,4,FALSE)</f>
        <v>0.71226999999999996</v>
      </c>
      <c r="I89" s="56">
        <f>Calculations!$C$20</f>
        <v>0.3412</v>
      </c>
      <c r="J89" s="56">
        <f t="shared" si="6"/>
        <v>11.162113063852013</v>
      </c>
      <c r="K89" s="34"/>
    </row>
    <row r="90" spans="1:11" x14ac:dyDescent="0.35">
      <c r="A90" s="34"/>
      <c r="B90" s="20" t="s">
        <v>11</v>
      </c>
      <c r="C90" s="13">
        <v>44778</v>
      </c>
      <c r="D90" s="25">
        <f>Wc!V107</f>
        <v>81.595915122593624</v>
      </c>
      <c r="E90" s="6">
        <f>Wpc!S106</f>
        <v>142.9914491847739</v>
      </c>
      <c r="F90" s="56">
        <f t="shared" si="5"/>
        <v>61.395534062180275</v>
      </c>
      <c r="G90" s="33">
        <f t="shared" si="4"/>
        <v>0.75</v>
      </c>
      <c r="H90" s="56">
        <f>VLOOKUP(MONTH(C90),Calculations!$A$35:'Calculations'!$D$46,4,FALSE)</f>
        <v>0.71226999999999996</v>
      </c>
      <c r="I90" s="56">
        <f>Calculations!$C$20</f>
        <v>0.3412</v>
      </c>
      <c r="J90" s="56">
        <f t="shared" si="6"/>
        <v>11.190557424191454</v>
      </c>
      <c r="K90" s="34"/>
    </row>
    <row r="91" spans="1:11" x14ac:dyDescent="0.35">
      <c r="A91" s="34"/>
      <c r="B91" s="20" t="s">
        <v>12</v>
      </c>
      <c r="C91" s="13">
        <v>44781</v>
      </c>
      <c r="D91" s="25">
        <f>Wc!V108</f>
        <v>81.595915122593624</v>
      </c>
      <c r="E91" s="6">
        <f>Wpc!S107</f>
        <v>143.1463200213278</v>
      </c>
      <c r="F91" s="56">
        <f t="shared" si="5"/>
        <v>61.550404898734172</v>
      </c>
      <c r="G91" s="33">
        <f t="shared" si="4"/>
        <v>0.75</v>
      </c>
      <c r="H91" s="56">
        <f>VLOOKUP(MONTH(C91),Calculations!$A$35:'Calculations'!$D$46,4,FALSE)</f>
        <v>0.71226999999999996</v>
      </c>
      <c r="I91" s="56">
        <f>Calculations!$C$20</f>
        <v>0.3412</v>
      </c>
      <c r="J91" s="56">
        <f t="shared" si="6"/>
        <v>11.218785714998953</v>
      </c>
      <c r="K91" s="34"/>
    </row>
    <row r="92" spans="1:11" x14ac:dyDescent="0.35">
      <c r="A92" s="34"/>
      <c r="B92" s="20" t="s">
        <v>13</v>
      </c>
      <c r="C92" s="13">
        <v>44782</v>
      </c>
      <c r="D92" s="25">
        <f>Wc!V109</f>
        <v>80.085652258314909</v>
      </c>
      <c r="E92" s="6">
        <f>Wpc!S108</f>
        <v>143.30001887672069</v>
      </c>
      <c r="F92" s="56">
        <f t="shared" si="5"/>
        <v>63.214366618405776</v>
      </c>
      <c r="G92" s="33">
        <f t="shared" si="4"/>
        <v>0.75</v>
      </c>
      <c r="H92" s="56">
        <f>VLOOKUP(MONTH(C92),Calculations!$A$35:'Calculations'!$D$46,4,FALSE)</f>
        <v>0.71226999999999996</v>
      </c>
      <c r="I92" s="56">
        <f>Calculations!$C$20</f>
        <v>0.3412</v>
      </c>
      <c r="J92" s="56">
        <f t="shared" si="6"/>
        <v>11.522075839599591</v>
      </c>
      <c r="K92" s="34"/>
    </row>
    <row r="93" spans="1:11" x14ac:dyDescent="0.35">
      <c r="A93" s="34"/>
      <c r="B93" s="20" t="s">
        <v>14</v>
      </c>
      <c r="C93" s="13">
        <v>44783</v>
      </c>
      <c r="D93" s="25">
        <f>Wc!V110</f>
        <v>80.085652258314909</v>
      </c>
      <c r="E93" s="6">
        <f>Wpc!S109</f>
        <v>143.45255900421265</v>
      </c>
      <c r="F93" s="56">
        <f t="shared" si="5"/>
        <v>63.366906745897737</v>
      </c>
      <c r="G93" s="33">
        <f t="shared" si="4"/>
        <v>0.75</v>
      </c>
      <c r="H93" s="56">
        <f>VLOOKUP(MONTH(C93),Calculations!$A$35:'Calculations'!$D$46,4,FALSE)</f>
        <v>0.71226999999999996</v>
      </c>
      <c r="I93" s="56">
        <f>Calculations!$C$20</f>
        <v>0.3412</v>
      </c>
      <c r="J93" s="56">
        <f t="shared" si="6"/>
        <v>11.549879312315758</v>
      </c>
      <c r="K93" s="34"/>
    </row>
    <row r="94" spans="1:11" x14ac:dyDescent="0.35">
      <c r="A94" s="34"/>
      <c r="B94" s="20" t="s">
        <v>15</v>
      </c>
      <c r="C94" s="13">
        <v>44784</v>
      </c>
      <c r="D94" s="25">
        <f>Wc!V111</f>
        <v>80.085652258314909</v>
      </c>
      <c r="E94" s="6">
        <f>Wpc!S110</f>
        <v>143.60395345798293</v>
      </c>
      <c r="F94" s="56">
        <f t="shared" si="5"/>
        <v>63.518301199668016</v>
      </c>
      <c r="G94" s="33">
        <f t="shared" si="4"/>
        <v>0.75</v>
      </c>
      <c r="H94" s="56">
        <f>VLOOKUP(MONTH(C94),Calculations!$A$35:'Calculations'!$D$46,4,FALSE)</f>
        <v>0.71226999999999996</v>
      </c>
      <c r="I94" s="56">
        <f>Calculations!$C$20</f>
        <v>0.3412</v>
      </c>
      <c r="J94" s="56">
        <f t="shared" si="6"/>
        <v>11.577473963205259</v>
      </c>
      <c r="K94" s="34"/>
    </row>
    <row r="95" spans="1:11" x14ac:dyDescent="0.35">
      <c r="A95" s="34"/>
      <c r="B95" s="20" t="s">
        <v>11</v>
      </c>
      <c r="C95" s="13">
        <v>44785</v>
      </c>
      <c r="D95" s="25">
        <f>Wc!V112</f>
        <v>80.085652258314909</v>
      </c>
      <c r="E95" s="6">
        <f>Wpc!S111</f>
        <v>143.75421509685387</v>
      </c>
      <c r="F95" s="56">
        <f t="shared" si="5"/>
        <v>63.668562838538961</v>
      </c>
      <c r="G95" s="33">
        <f t="shared" si="4"/>
        <v>0.75</v>
      </c>
      <c r="H95" s="56">
        <f>VLOOKUP(MONTH(C95),Calculations!$A$35:'Calculations'!$D$46,4,FALSE)</f>
        <v>0.71226999999999996</v>
      </c>
      <c r="I95" s="56">
        <f>Calculations!$C$20</f>
        <v>0.3412</v>
      </c>
      <c r="J95" s="56">
        <f t="shared" si="6"/>
        <v>11.604862136044272</v>
      </c>
      <c r="K95" s="34"/>
    </row>
    <row r="96" spans="1:11" x14ac:dyDescent="0.35">
      <c r="A96" s="34"/>
      <c r="B96" s="20" t="s">
        <v>12</v>
      </c>
      <c r="C96" s="13">
        <v>44788</v>
      </c>
      <c r="D96" s="25">
        <f>Wc!V113</f>
        <v>80.085652258314909</v>
      </c>
      <c r="E96" s="6">
        <f>Wpc!S112</f>
        <v>143.90335658793182</v>
      </c>
      <c r="F96" s="56">
        <f t="shared" si="5"/>
        <v>63.817704329616916</v>
      </c>
      <c r="G96" s="33">
        <f t="shared" si="4"/>
        <v>0.75</v>
      </c>
      <c r="H96" s="56">
        <f>VLOOKUP(MONTH(C96),Calculations!$A$35:'Calculations'!$D$46,4,FALSE)</f>
        <v>0.71226999999999996</v>
      </c>
      <c r="I96" s="56">
        <f>Calculations!$C$20</f>
        <v>0.3412</v>
      </c>
      <c r="J96" s="56">
        <f t="shared" si="6"/>
        <v>11.632046139664912</v>
      </c>
      <c r="K96" s="34"/>
    </row>
    <row r="97" spans="1:11" x14ac:dyDescent="0.35">
      <c r="A97" s="34"/>
      <c r="B97" s="20" t="s">
        <v>13</v>
      </c>
      <c r="C97" s="13">
        <v>44789</v>
      </c>
      <c r="D97" s="25">
        <f>Wc!V114</f>
        <v>65.44531128365432</v>
      </c>
      <c r="E97" s="6">
        <f>Wpc!S113</f>
        <v>144.05139041016693</v>
      </c>
      <c r="F97" s="56">
        <f t="shared" si="5"/>
        <v>78.606079126512611</v>
      </c>
      <c r="G97" s="33">
        <f t="shared" si="4"/>
        <v>0.75</v>
      </c>
      <c r="H97" s="56">
        <f>VLOOKUP(MONTH(C97),Calculations!$A$35:'Calculations'!$D$46,4,FALSE)</f>
        <v>0.71226999999999996</v>
      </c>
      <c r="I97" s="56">
        <f>Calculations!$C$20</f>
        <v>0.3412</v>
      </c>
      <c r="J97" s="56">
        <f t="shared" si="6"/>
        <v>14.327521631538986</v>
      </c>
      <c r="K97" s="34"/>
    </row>
    <row r="98" spans="1:11" x14ac:dyDescent="0.35">
      <c r="A98" s="34"/>
      <c r="B98" s="20" t="s">
        <v>14</v>
      </c>
      <c r="C98" s="13">
        <v>44790</v>
      </c>
      <c r="D98" s="25">
        <f>Wc!V115</f>
        <v>65.44531128365432</v>
      </c>
      <c r="E98" s="6">
        <f>Wpc!S114</f>
        <v>144.19832885783342</v>
      </c>
      <c r="F98" s="56">
        <f t="shared" si="5"/>
        <v>78.753017574179097</v>
      </c>
      <c r="G98" s="33">
        <f t="shared" si="4"/>
        <v>0.75</v>
      </c>
      <c r="H98" s="56">
        <f>VLOOKUP(MONTH(C98),Calculations!$A$35:'Calculations'!$D$46,4,FALSE)</f>
        <v>0.71226999999999996</v>
      </c>
      <c r="I98" s="56">
        <f>Calculations!$C$20</f>
        <v>0.3412</v>
      </c>
      <c r="J98" s="56">
        <f t="shared" si="6"/>
        <v>14.354304086672743</v>
      </c>
      <c r="K98" s="34"/>
    </row>
    <row r="99" spans="1:11" x14ac:dyDescent="0.35">
      <c r="A99" s="34"/>
      <c r="B99" s="20" t="s">
        <v>15</v>
      </c>
      <c r="C99" s="13">
        <v>44791</v>
      </c>
      <c r="D99" s="25">
        <f>Wc!V116</f>
        <v>65.44531128365432</v>
      </c>
      <c r="E99" s="6">
        <f>Wpc!S115</f>
        <v>144.34418404393367</v>
      </c>
      <c r="F99" s="56">
        <f t="shared" si="5"/>
        <v>78.898872760279346</v>
      </c>
      <c r="G99" s="33">
        <f t="shared" si="4"/>
        <v>0.75</v>
      </c>
      <c r="H99" s="56">
        <f>VLOOKUP(MONTH(C99),Calculations!$A$35:'Calculations'!$D$46,4,FALSE)</f>
        <v>0.71226999999999996</v>
      </c>
      <c r="I99" s="56">
        <f>Calculations!$C$20</f>
        <v>0.3412</v>
      </c>
      <c r="J99" s="56">
        <f t="shared" si="6"/>
        <v>14.38088909583673</v>
      </c>
      <c r="K99" s="34"/>
    </row>
    <row r="100" spans="1:11" x14ac:dyDescent="0.35">
      <c r="A100" s="34"/>
      <c r="B100" s="20" t="s">
        <v>11</v>
      </c>
      <c r="C100" s="13">
        <v>44792</v>
      </c>
      <c r="D100" s="25">
        <f>Wc!V117</f>
        <v>65.44531128365432</v>
      </c>
      <c r="E100" s="6">
        <f>Wpc!S116</f>
        <v>144.48896790352657</v>
      </c>
      <c r="F100" s="56">
        <f t="shared" si="5"/>
        <v>79.043656619872252</v>
      </c>
      <c r="G100" s="33">
        <f t="shared" si="4"/>
        <v>0.75</v>
      </c>
      <c r="H100" s="56">
        <f>VLOOKUP(MONTH(C100),Calculations!$A$35:'Calculations'!$D$46,4,FALSE)</f>
        <v>0.71226999999999996</v>
      </c>
      <c r="I100" s="56">
        <f>Calculations!$C$20</f>
        <v>0.3412</v>
      </c>
      <c r="J100" s="56">
        <f t="shared" si="6"/>
        <v>14.407278834432857</v>
      </c>
      <c r="K100" s="34"/>
    </row>
    <row r="101" spans="1:11" x14ac:dyDescent="0.35">
      <c r="A101" s="34"/>
      <c r="B101" s="20" t="s">
        <v>12</v>
      </c>
      <c r="C101" s="13">
        <v>44795</v>
      </c>
      <c r="D101" s="25">
        <f>Wc!V118</f>
        <v>65.44531128365432</v>
      </c>
      <c r="E101" s="6">
        <f>Wpc!S117</f>
        <v>144.63269219698338</v>
      </c>
      <c r="F101" s="56">
        <f t="shared" si="5"/>
        <v>79.187380913329065</v>
      </c>
      <c r="G101" s="33">
        <f t="shared" ref="G101:G129" si="7">X</f>
        <v>0.75</v>
      </c>
      <c r="H101" s="56">
        <f>VLOOKUP(MONTH(C101),Calculations!$A$35:'Calculations'!$D$46,4,FALSE)</f>
        <v>0.71226999999999996</v>
      </c>
      <c r="I101" s="56">
        <f>Calculations!$C$20</f>
        <v>0.3412</v>
      </c>
      <c r="J101" s="56">
        <f t="shared" si="6"/>
        <v>14.433475446022731</v>
      </c>
      <c r="K101" s="34"/>
    </row>
    <row r="102" spans="1:11" x14ac:dyDescent="0.35">
      <c r="A102" s="34"/>
      <c r="B102" s="20" t="s">
        <v>13</v>
      </c>
      <c r="C102" s="13">
        <v>44796</v>
      </c>
      <c r="D102" s="25">
        <f>Wc!V119</f>
        <v>58.461996323542202</v>
      </c>
      <c r="E102" s="6">
        <f>Wpc!S118</f>
        <v>144.77536851317191</v>
      </c>
      <c r="F102" s="56">
        <f t="shared" si="5"/>
        <v>86.313372189629717</v>
      </c>
      <c r="G102" s="33">
        <f t="shared" si="7"/>
        <v>0.75</v>
      </c>
      <c r="H102" s="56">
        <f>VLOOKUP(MONTH(C102),Calculations!$A$35:'Calculations'!$D$46,4,FALSE)</f>
        <v>0.71226999999999996</v>
      </c>
      <c r="I102" s="56">
        <f>Calculations!$C$20</f>
        <v>0.3412</v>
      </c>
      <c r="J102" s="56">
        <f t="shared" si="6"/>
        <v>15.732329113472984</v>
      </c>
      <c r="K102" s="34"/>
    </row>
    <row r="103" spans="1:11" x14ac:dyDescent="0.35">
      <c r="A103" s="34"/>
      <c r="B103" s="20" t="s">
        <v>14</v>
      </c>
      <c r="C103" s="13">
        <v>44797</v>
      </c>
      <c r="D103" s="25">
        <f>Wc!V120</f>
        <v>58.461996323542202</v>
      </c>
      <c r="E103" s="6">
        <f>Wpc!S119</f>
        <v>144.91700827257151</v>
      </c>
      <c r="F103" s="56">
        <f t="shared" si="5"/>
        <v>86.455011949029313</v>
      </c>
      <c r="G103" s="33">
        <f t="shared" si="7"/>
        <v>0.75</v>
      </c>
      <c r="H103" s="56">
        <f>VLOOKUP(MONTH(C103),Calculations!$A$35:'Calculations'!$D$46,4,FALSE)</f>
        <v>0.71226999999999996</v>
      </c>
      <c r="I103" s="56">
        <f>Calculations!$C$20</f>
        <v>0.3412</v>
      </c>
      <c r="J103" s="56">
        <f t="shared" si="6"/>
        <v>15.758145777263293</v>
      </c>
      <c r="K103" s="34"/>
    </row>
    <row r="104" spans="1:11" x14ac:dyDescent="0.35">
      <c r="A104" s="34"/>
      <c r="B104" s="20" t="s">
        <v>15</v>
      </c>
      <c r="C104" s="13">
        <v>44798</v>
      </c>
      <c r="D104" s="25">
        <f>Wc!V121</f>
        <v>58.461996323542202</v>
      </c>
      <c r="E104" s="6">
        <f>Wpc!S120</f>
        <v>145.05762273032042</v>
      </c>
      <c r="F104" s="56">
        <f t="shared" si="5"/>
        <v>86.595626406778223</v>
      </c>
      <c r="G104" s="33">
        <f t="shared" si="7"/>
        <v>0.75</v>
      </c>
      <c r="H104" s="56">
        <f>VLOOKUP(MONTH(C104),Calculations!$A$35:'Calculations'!$D$46,4,FALSE)</f>
        <v>0.71226999999999996</v>
      </c>
      <c r="I104" s="56">
        <f>Calculations!$C$20</f>
        <v>0.3412</v>
      </c>
      <c r="J104" s="56">
        <f t="shared" si="6"/>
        <v>15.783775559431438</v>
      </c>
      <c r="K104" s="34"/>
    </row>
    <row r="105" spans="1:11" x14ac:dyDescent="0.35">
      <c r="A105" s="34"/>
      <c r="B105" s="20" t="s">
        <v>11</v>
      </c>
      <c r="C105" s="13">
        <v>44799</v>
      </c>
      <c r="D105" s="25">
        <f>Wc!V122</f>
        <v>58.461996323542202</v>
      </c>
      <c r="E105" s="6">
        <f>Wpc!S121</f>
        <v>145.19722297919736</v>
      </c>
      <c r="F105" s="56">
        <f t="shared" si="5"/>
        <v>86.735226655655168</v>
      </c>
      <c r="G105" s="33">
        <f t="shared" si="7"/>
        <v>0.75</v>
      </c>
      <c r="H105" s="56">
        <f>VLOOKUP(MONTH(C105),Calculations!$A$35:'Calculations'!$D$46,4,FALSE)</f>
        <v>0.71226999999999996</v>
      </c>
      <c r="I105" s="56">
        <f>Calculations!$C$20</f>
        <v>0.3412</v>
      </c>
      <c r="J105" s="56">
        <f t="shared" si="6"/>
        <v>15.809220481857013</v>
      </c>
      <c r="K105" s="34"/>
    </row>
    <row r="106" spans="1:11" x14ac:dyDescent="0.35">
      <c r="A106" s="34"/>
      <c r="B106" s="20" t="s">
        <v>13</v>
      </c>
      <c r="C106" s="13">
        <v>44803</v>
      </c>
      <c r="D106" s="25">
        <f>Wc!V123</f>
        <v>58.461996323542202</v>
      </c>
      <c r="E106" s="6">
        <f>Wpc!S122</f>
        <v>145.33581995253826</v>
      </c>
      <c r="F106" s="56">
        <f t="shared" si="5"/>
        <v>86.873823628996064</v>
      </c>
      <c r="G106" s="33">
        <f t="shared" si="7"/>
        <v>0.75</v>
      </c>
      <c r="H106" s="56">
        <f>VLOOKUP(MONTH(C106),Calculations!$A$35:'Calculations'!$D$46,4,FALSE)</f>
        <v>0.71226999999999996</v>
      </c>
      <c r="I106" s="56">
        <f>Calculations!$C$20</f>
        <v>0.3412</v>
      </c>
      <c r="J106" s="56">
        <f t="shared" si="6"/>
        <v>15.834482537357982</v>
      </c>
      <c r="K106" s="34"/>
    </row>
    <row r="107" spans="1:11" x14ac:dyDescent="0.35">
      <c r="A107" s="34"/>
      <c r="B107" s="20" t="s">
        <v>14</v>
      </c>
      <c r="C107" s="13">
        <v>44804</v>
      </c>
      <c r="D107" s="25">
        <f>Wc!V124</f>
        <v>52.233060754761979</v>
      </c>
      <c r="E107" s="6">
        <f>Wpc!S123</f>
        <v>145.47342442709086</v>
      </c>
      <c r="F107" s="56">
        <f t="shared" si="5"/>
        <v>93.240363672328883</v>
      </c>
      <c r="G107" s="33">
        <f t="shared" si="7"/>
        <v>0.75</v>
      </c>
      <c r="H107" s="56">
        <f>VLOOKUP(MONTH(C107),Calculations!$A$35:'Calculations'!$D$46,4,FALSE)</f>
        <v>0.71226999999999996</v>
      </c>
      <c r="I107" s="56">
        <f>Calculations!$C$20</f>
        <v>0.3412</v>
      </c>
      <c r="J107" s="56">
        <f t="shared" si="6"/>
        <v>16.994911109836472</v>
      </c>
      <c r="K107" s="34"/>
    </row>
    <row r="108" spans="1:11" x14ac:dyDescent="0.35">
      <c r="A108" s="34"/>
      <c r="B108" s="20" t="s">
        <v>15</v>
      </c>
      <c r="C108" s="13">
        <v>44805</v>
      </c>
      <c r="D108" s="25">
        <f>Wc!V125</f>
        <v>52.233060754761979</v>
      </c>
      <c r="E108" s="6">
        <f>Wpc!S124</f>
        <v>145.61004702580826</v>
      </c>
      <c r="F108" s="56">
        <f t="shared" si="5"/>
        <v>93.376986271046277</v>
      </c>
      <c r="G108" s="33">
        <f t="shared" si="7"/>
        <v>0.75</v>
      </c>
      <c r="H108" s="56">
        <f>VLOOKUP(MONTH(C108),Calculations!$A$35:'Calculations'!$D$46,4,FALSE)</f>
        <v>0.72038999999999986</v>
      </c>
      <c r="I108" s="56">
        <f>Calculations!$C$20</f>
        <v>0.3412</v>
      </c>
      <c r="J108" s="56">
        <f t="shared" si="6"/>
        <v>17.213842083074567</v>
      </c>
      <c r="K108" s="34"/>
    </row>
    <row r="109" spans="1:11" x14ac:dyDescent="0.35">
      <c r="A109" s="34"/>
      <c r="B109" s="20" t="s">
        <v>11</v>
      </c>
      <c r="C109" s="13">
        <v>44806</v>
      </c>
      <c r="D109" s="25">
        <f>Wc!V126</f>
        <v>52.233060754761979</v>
      </c>
      <c r="E109" s="6">
        <f>Wpc!S125</f>
        <v>145.74569822058231</v>
      </c>
      <c r="F109" s="56">
        <f t="shared" si="5"/>
        <v>93.512637465820333</v>
      </c>
      <c r="G109" s="33">
        <f t="shared" si="7"/>
        <v>0.75</v>
      </c>
      <c r="H109" s="56">
        <f>VLOOKUP(MONTH(C109),Calculations!$A$35:'Calculations'!$D$46,4,FALSE)</f>
        <v>0.72038999999999986</v>
      </c>
      <c r="I109" s="56">
        <f>Calculations!$C$20</f>
        <v>0.3412</v>
      </c>
      <c r="J109" s="56">
        <f t="shared" si="6"/>
        <v>17.238849082534188</v>
      </c>
      <c r="K109" s="34"/>
    </row>
    <row r="110" spans="1:11" x14ac:dyDescent="0.35">
      <c r="A110" s="34"/>
      <c r="B110" s="20" t="s">
        <v>12</v>
      </c>
      <c r="C110" s="13">
        <v>44809</v>
      </c>
      <c r="D110" s="25">
        <f>Wc!V127</f>
        <v>52.233060754761979</v>
      </c>
      <c r="E110" s="6">
        <f>Wpc!S126</f>
        <v>145.88038833491959</v>
      </c>
      <c r="F110" s="56">
        <f t="shared" si="5"/>
        <v>93.647327580157608</v>
      </c>
      <c r="G110" s="33">
        <f t="shared" si="7"/>
        <v>0.75</v>
      </c>
      <c r="H110" s="56">
        <f>VLOOKUP(MONTH(C110),Calculations!$A$35:'Calculations'!$D$46,4,FALSE)</f>
        <v>0.72038999999999986</v>
      </c>
      <c r="I110" s="56">
        <f>Calculations!$C$20</f>
        <v>0.3412</v>
      </c>
      <c r="J110" s="56">
        <f t="shared" si="6"/>
        <v>17.263678908928703</v>
      </c>
      <c r="K110" s="34"/>
    </row>
    <row r="111" spans="1:11" x14ac:dyDescent="0.35">
      <c r="A111" s="34"/>
      <c r="B111" s="20" t="s">
        <v>13</v>
      </c>
      <c r="C111" s="13">
        <v>44810</v>
      </c>
      <c r="D111" s="25">
        <f>Wc!V128</f>
        <v>52.233060754761979</v>
      </c>
      <c r="E111" s="6">
        <f>Wpc!S127</f>
        <v>146.01412754656002</v>
      </c>
      <c r="F111" s="56">
        <f t="shared" si="5"/>
        <v>93.78106679179804</v>
      </c>
      <c r="G111" s="33">
        <f t="shared" si="7"/>
        <v>0.75</v>
      </c>
      <c r="H111" s="56">
        <f>VLOOKUP(MONTH(C111),Calculations!$A$35:'Calculations'!$D$46,4,FALSE)</f>
        <v>0.72038999999999986</v>
      </c>
      <c r="I111" s="56">
        <f>Calculations!$C$20</f>
        <v>0.3412</v>
      </c>
      <c r="J111" s="56">
        <f t="shared" si="6"/>
        <v>17.288333438502089</v>
      </c>
      <c r="K111" s="34"/>
    </row>
    <row r="112" spans="1:11" x14ac:dyDescent="0.35">
      <c r="A112" s="34"/>
      <c r="B112" s="20" t="s">
        <v>14</v>
      </c>
      <c r="C112" s="13">
        <v>44811</v>
      </c>
      <c r="D112" s="25">
        <f>Wc!V129</f>
        <v>57.393588379878281</v>
      </c>
      <c r="E112" s="6">
        <f>Wpc!S128</f>
        <v>146.14692589004096</v>
      </c>
      <c r="F112" s="56">
        <f t="shared" si="5"/>
        <v>88.75333751016268</v>
      </c>
      <c r="G112" s="33">
        <f t="shared" si="7"/>
        <v>0.75</v>
      </c>
      <c r="H112" s="56">
        <f>VLOOKUP(MONTH(C112),Calculations!$A$35:'Calculations'!$D$46,4,FALSE)</f>
        <v>0.72038999999999986</v>
      </c>
      <c r="I112" s="56">
        <f>Calculations!$C$20</f>
        <v>0.3412</v>
      </c>
      <c r="J112" s="56">
        <f t="shared" si="6"/>
        <v>16.361482601409303</v>
      </c>
      <c r="K112" s="34"/>
    </row>
    <row r="113" spans="1:11" x14ac:dyDescent="0.35">
      <c r="A113" s="34"/>
      <c r="B113" s="20" t="s">
        <v>15</v>
      </c>
      <c r="C113" s="13">
        <v>44812</v>
      </c>
      <c r="D113" s="25">
        <f>Wc!V130</f>
        <v>57.393588379878281</v>
      </c>
      <c r="E113" s="6">
        <f>Wpc!S129</f>
        <v>146.27879325920668</v>
      </c>
      <c r="F113" s="56">
        <f t="shared" si="5"/>
        <v>88.885204879328398</v>
      </c>
      <c r="G113" s="33">
        <f t="shared" si="7"/>
        <v>0.75</v>
      </c>
      <c r="H113" s="56">
        <f>VLOOKUP(MONTH(C113),Calculations!$A$35:'Calculations'!$D$46,4,FALSE)</f>
        <v>0.72038999999999986</v>
      </c>
      <c r="I113" s="56">
        <f>Calculations!$C$20</f>
        <v>0.3412</v>
      </c>
      <c r="J113" s="56">
        <f t="shared" si="6"/>
        <v>16.385792060938655</v>
      </c>
      <c r="K113" s="34"/>
    </row>
    <row r="114" spans="1:11" x14ac:dyDescent="0.35">
      <c r="A114" s="34"/>
      <c r="B114" s="20" t="s">
        <v>11</v>
      </c>
      <c r="C114" s="13">
        <v>44813</v>
      </c>
      <c r="D114" s="25">
        <f>Wc!V131</f>
        <v>57.393588379878281</v>
      </c>
      <c r="E114" s="6">
        <f>Wpc!S130</f>
        <v>146.40973940966572</v>
      </c>
      <c r="F114" s="56">
        <f t="shared" si="5"/>
        <v>89.016151029787437</v>
      </c>
      <c r="G114" s="33">
        <f t="shared" si="7"/>
        <v>0.75</v>
      </c>
      <c r="H114" s="56">
        <f>VLOOKUP(MONTH(C114),Calculations!$A$35:'Calculations'!$D$46,4,FALSE)</f>
        <v>0.72038999999999986</v>
      </c>
      <c r="I114" s="56">
        <f>Calculations!$C$20</f>
        <v>0.3412</v>
      </c>
      <c r="J114" s="56">
        <f t="shared" si="6"/>
        <v>16.409931695825193</v>
      </c>
      <c r="K114" s="34"/>
    </row>
    <row r="115" spans="1:11" x14ac:dyDescent="0.35">
      <c r="A115" s="34"/>
      <c r="B115" s="20" t="s">
        <v>12</v>
      </c>
      <c r="C115" s="13">
        <v>44816</v>
      </c>
      <c r="D115" s="25">
        <f>Wc!V132</f>
        <v>57.393588379878281</v>
      </c>
      <c r="E115" s="6">
        <f>Wpc!S131</f>
        <v>146.53977396119677</v>
      </c>
      <c r="F115" s="56">
        <f t="shared" si="5"/>
        <v>89.146185581318491</v>
      </c>
      <c r="G115" s="33">
        <f t="shared" si="7"/>
        <v>0.75</v>
      </c>
      <c r="H115" s="56">
        <f>VLOOKUP(MONTH(C115),Calculations!$A$35:'Calculations'!$D$46,4,FALSE)</f>
        <v>0.72038999999999986</v>
      </c>
      <c r="I115" s="56">
        <f>Calculations!$C$20</f>
        <v>0.3412</v>
      </c>
      <c r="J115" s="56">
        <f t="shared" si="6"/>
        <v>16.433903279453968</v>
      </c>
      <c r="K115" s="34"/>
    </row>
    <row r="116" spans="1:11" x14ac:dyDescent="0.35">
      <c r="A116" s="34"/>
      <c r="B116" s="20" t="s">
        <v>13</v>
      </c>
      <c r="C116" s="13">
        <v>44817</v>
      </c>
      <c r="D116" s="25">
        <f>Wc!V133</f>
        <v>57.393588379878281</v>
      </c>
      <c r="E116" s="6">
        <f>Wpc!S132</f>
        <v>146.66890640010419</v>
      </c>
      <c r="F116" s="56">
        <f t="shared" si="5"/>
        <v>89.27531802022591</v>
      </c>
      <c r="G116" s="33">
        <f t="shared" si="7"/>
        <v>0.75</v>
      </c>
      <c r="H116" s="56">
        <f>VLOOKUP(MONTH(C116),Calculations!$A$35:'Calculations'!$D$46,4,FALSE)</f>
        <v>0.72038999999999986</v>
      </c>
      <c r="I116" s="56">
        <f>Calculations!$C$20</f>
        <v>0.3412</v>
      </c>
      <c r="J116" s="56">
        <f t="shared" si="6"/>
        <v>16.457708560604317</v>
      </c>
      <c r="K116" s="34"/>
    </row>
    <row r="117" spans="1:11" x14ac:dyDescent="0.35">
      <c r="A117" s="34"/>
      <c r="B117" s="20" t="s">
        <v>14</v>
      </c>
      <c r="C117" s="13">
        <v>44818</v>
      </c>
      <c r="D117" s="25">
        <f>Wc!V134</f>
        <v>60.026595699615633</v>
      </c>
      <c r="E117" s="6">
        <f>Wpc!S133</f>
        <v>146.79714608152543</v>
      </c>
      <c r="F117" s="56">
        <f t="shared" si="5"/>
        <v>86.7705503819098</v>
      </c>
      <c r="G117" s="33">
        <f t="shared" si="7"/>
        <v>0.75</v>
      </c>
      <c r="H117" s="56">
        <f>VLOOKUP(MONTH(C117),Calculations!$A$35:'Calculations'!$D$46,4,FALSE)</f>
        <v>0.72038999999999986</v>
      </c>
      <c r="I117" s="56">
        <f>Calculations!$C$20</f>
        <v>0.3412</v>
      </c>
      <c r="J117" s="56">
        <f t="shared" si="6"/>
        <v>15.995960154464779</v>
      </c>
      <c r="K117" s="34"/>
    </row>
    <row r="118" spans="1:11" x14ac:dyDescent="0.35">
      <c r="A118" s="34"/>
      <c r="B118" s="20" t="s">
        <v>15</v>
      </c>
      <c r="C118" s="13">
        <v>44819</v>
      </c>
      <c r="D118" s="25">
        <f>Wc!V135</f>
        <v>60.026595699615633</v>
      </c>
      <c r="E118" s="6">
        <f>Wpc!S134</f>
        <v>146.92450223168979</v>
      </c>
      <c r="F118" s="56">
        <f t="shared" si="5"/>
        <v>86.89790653207416</v>
      </c>
      <c r="G118" s="33">
        <f t="shared" si="7"/>
        <v>0.75</v>
      </c>
      <c r="H118" s="56">
        <f>VLOOKUP(MONTH(C118),Calculations!$A$35:'Calculations'!$D$46,4,FALSE)</f>
        <v>0.72038999999999986</v>
      </c>
      <c r="I118" s="56">
        <f>Calculations!$C$20</f>
        <v>0.3412</v>
      </c>
      <c r="J118" s="56">
        <f t="shared" si="6"/>
        <v>16.019437980691407</v>
      </c>
      <c r="K118" s="34"/>
    </row>
    <row r="119" spans="1:11" x14ac:dyDescent="0.35">
      <c r="A119" s="34"/>
      <c r="B119" s="20" t="s">
        <v>11</v>
      </c>
      <c r="C119" s="13">
        <v>44820</v>
      </c>
      <c r="D119" s="25">
        <f>Wc!V136</f>
        <v>60.026595699615633</v>
      </c>
      <c r="E119" s="6">
        <f>Wpc!S135</f>
        <v>147.05098395013141</v>
      </c>
      <c r="F119" s="56">
        <f t="shared" si="5"/>
        <v>87.024388250515784</v>
      </c>
      <c r="G119" s="33">
        <f t="shared" si="7"/>
        <v>0.75</v>
      </c>
      <c r="H119" s="56">
        <f>VLOOKUP(MONTH(C119),Calculations!$A$35:'Calculations'!$D$46,4,FALSE)</f>
        <v>0.72038999999999986</v>
      </c>
      <c r="I119" s="56">
        <f>Calculations!$C$20</f>
        <v>0.3412</v>
      </c>
      <c r="J119" s="56">
        <f t="shared" si="6"/>
        <v>16.042754607352816</v>
      </c>
      <c r="K119" s="34"/>
    </row>
    <row r="120" spans="1:11" x14ac:dyDescent="0.35">
      <c r="A120" s="34"/>
      <c r="B120" s="20" t="s">
        <v>12</v>
      </c>
      <c r="C120" s="13">
        <v>44823</v>
      </c>
      <c r="D120" s="25">
        <f>Wc!V137</f>
        <v>60.026595699615633</v>
      </c>
      <c r="E120" s="6">
        <f>Wpc!S136</f>
        <v>147.17660021185654</v>
      </c>
      <c r="F120" s="56">
        <f t="shared" si="5"/>
        <v>87.150004512240912</v>
      </c>
      <c r="G120" s="33">
        <f t="shared" si="7"/>
        <v>0.75</v>
      </c>
      <c r="H120" s="56">
        <f>VLOOKUP(MONTH(C120),Calculations!$A$35:'Calculations'!$D$46,4,FALSE)</f>
        <v>0.72038999999999986</v>
      </c>
      <c r="I120" s="56">
        <f>Calculations!$C$20</f>
        <v>0.3412</v>
      </c>
      <c r="J120" s="56">
        <f t="shared" si="6"/>
        <v>16.065911688971688</v>
      </c>
      <c r="K120" s="34"/>
    </row>
    <row r="121" spans="1:11" x14ac:dyDescent="0.35">
      <c r="A121" s="34"/>
      <c r="B121" s="20" t="s">
        <v>13</v>
      </c>
      <c r="C121" s="13">
        <v>44824</v>
      </c>
      <c r="D121" s="25">
        <f>Wc!V138</f>
        <v>60.026595699615633</v>
      </c>
      <c r="E121" s="6">
        <f>Wpc!S137</f>
        <v>147.30135986946652</v>
      </c>
      <c r="F121" s="56">
        <f t="shared" si="5"/>
        <v>87.274764169850897</v>
      </c>
      <c r="G121" s="33">
        <f t="shared" si="7"/>
        <v>0.75</v>
      </c>
      <c r="H121" s="56">
        <f>VLOOKUP(MONTH(C121),Calculations!$A$35:'Calculations'!$D$46,4,FALSE)</f>
        <v>0.72038999999999986</v>
      </c>
      <c r="I121" s="56">
        <f>Calculations!$C$20</f>
        <v>0.3412</v>
      </c>
      <c r="J121" s="56">
        <f t="shared" si="6"/>
        <v>16.088910857505603</v>
      </c>
      <c r="K121" s="34"/>
    </row>
    <row r="122" spans="1:11" x14ac:dyDescent="0.35">
      <c r="A122" s="34"/>
      <c r="B122" s="20" t="s">
        <v>14</v>
      </c>
      <c r="C122" s="13">
        <v>44825</v>
      </c>
      <c r="D122" s="25">
        <f>Wc!V139</f>
        <v>72.52804564369238</v>
      </c>
      <c r="E122" s="6">
        <f>Wpc!S138</f>
        <v>147.42527165523725</v>
      </c>
      <c r="F122" s="56">
        <f t="shared" si="5"/>
        <v>74.897226011544873</v>
      </c>
      <c r="G122" s="33">
        <f t="shared" si="7"/>
        <v>0.75</v>
      </c>
      <c r="H122" s="56">
        <f>VLOOKUP(MONTH(C122),Calculations!$A$35:'Calculations'!$D$46,4,FALSE)</f>
        <v>0.72038999999999986</v>
      </c>
      <c r="I122" s="56">
        <f>Calculations!$C$20</f>
        <v>0.3412</v>
      </c>
      <c r="J122" s="56">
        <f t="shared" si="6"/>
        <v>13.807138916228295</v>
      </c>
      <c r="K122" s="34"/>
    </row>
    <row r="123" spans="1:11" x14ac:dyDescent="0.35">
      <c r="A123" s="34"/>
      <c r="B123" s="20" t="s">
        <v>15</v>
      </c>
      <c r="C123" s="13">
        <v>44826</v>
      </c>
      <c r="D123" s="25">
        <f>Wc!V140</f>
        <v>72.52804564369238</v>
      </c>
      <c r="E123" s="6">
        <f>Wpc!S139</f>
        <v>147.54834418315679</v>
      </c>
      <c r="F123" s="56">
        <f t="shared" si="5"/>
        <v>75.020298539464406</v>
      </c>
      <c r="G123" s="33">
        <f t="shared" si="7"/>
        <v>0.75</v>
      </c>
      <c r="H123" s="56">
        <f>VLOOKUP(MONTH(C123),Calculations!$A$35:'Calculations'!$D$46,4,FALSE)</f>
        <v>0.72038999999999986</v>
      </c>
      <c r="I123" s="56">
        <f>Calculations!$C$20</f>
        <v>0.3412</v>
      </c>
      <c r="J123" s="56">
        <f t="shared" si="6"/>
        <v>13.829827066113772</v>
      </c>
      <c r="K123" s="34"/>
    </row>
    <row r="124" spans="1:11" x14ac:dyDescent="0.35">
      <c r="A124" s="34"/>
      <c r="B124" s="20" t="s">
        <v>11</v>
      </c>
      <c r="C124" s="13">
        <v>44827</v>
      </c>
      <c r="D124" s="25">
        <f>Wc!V141</f>
        <v>72.52804564369238</v>
      </c>
      <c r="E124" s="6">
        <f>Wpc!S140</f>
        <v>147.67058595092155</v>
      </c>
      <c r="F124" s="56">
        <f t="shared" si="5"/>
        <v>75.142540307229169</v>
      </c>
      <c r="G124" s="33">
        <f t="shared" si="7"/>
        <v>0.75</v>
      </c>
      <c r="H124" s="56">
        <f>VLOOKUP(MONTH(C124),Calculations!$A$35:'Calculations'!$D$46,4,FALSE)</f>
        <v>0.72038999999999986</v>
      </c>
      <c r="I124" s="56">
        <f>Calculations!$C$20</f>
        <v>0.3412</v>
      </c>
      <c r="J124" s="56">
        <f t="shared" si="6"/>
        <v>13.852362067191558</v>
      </c>
      <c r="K124" s="34"/>
    </row>
    <row r="125" spans="1:11" x14ac:dyDescent="0.35">
      <c r="A125" s="34"/>
      <c r="B125" s="20" t="s">
        <v>12</v>
      </c>
      <c r="C125" s="13">
        <v>44830</v>
      </c>
      <c r="D125" s="25">
        <f>Wc!V142</f>
        <v>72.52804564369238</v>
      </c>
      <c r="E125" s="6">
        <f>Wpc!S141</f>
        <v>147.79200534189201</v>
      </c>
      <c r="F125" s="56">
        <f t="shared" si="5"/>
        <v>75.263959698199628</v>
      </c>
      <c r="G125" s="33">
        <f t="shared" si="7"/>
        <v>0.75</v>
      </c>
      <c r="H125" s="56">
        <f>VLOOKUP(MONTH(C125),Calculations!$A$35:'Calculations'!$D$46,4,FALSE)</f>
        <v>0.72038999999999986</v>
      </c>
      <c r="I125" s="56">
        <f>Calculations!$C$20</f>
        <v>0.3412</v>
      </c>
      <c r="J125" s="56">
        <f t="shared" si="6"/>
        <v>13.874745464915723</v>
      </c>
      <c r="K125" s="34"/>
    </row>
    <row r="126" spans="1:11" x14ac:dyDescent="0.35">
      <c r="A126" s="34"/>
      <c r="B126" s="20" t="s">
        <v>13</v>
      </c>
      <c r="C126" s="13">
        <v>44831</v>
      </c>
      <c r="D126" s="25">
        <f>Wc!V143</f>
        <v>72.52804564369238</v>
      </c>
      <c r="E126" s="6">
        <f>Wpc!S142</f>
        <v>147.91261062700943</v>
      </c>
      <c r="F126" s="56">
        <f t="shared" si="5"/>
        <v>75.384564983317048</v>
      </c>
      <c r="G126" s="33">
        <f t="shared" si="7"/>
        <v>0.75</v>
      </c>
      <c r="H126" s="56">
        <f>VLOOKUP(MONTH(C126),Calculations!$A$35:'Calculations'!$D$46,4,FALSE)</f>
        <v>0.72038999999999986</v>
      </c>
      <c r="I126" s="56">
        <f>Calculations!$C$20</f>
        <v>0.3412</v>
      </c>
      <c r="J126" s="56">
        <f t="shared" si="6"/>
        <v>13.896978784016099</v>
      </c>
      <c r="K126" s="34"/>
    </row>
    <row r="127" spans="1:11" x14ac:dyDescent="0.35">
      <c r="A127" s="34"/>
      <c r="B127" s="20" t="s">
        <v>14</v>
      </c>
      <c r="C127" s="13">
        <v>44832</v>
      </c>
      <c r="D127" s="25">
        <f>Wc!V144</f>
        <v>78.327369918734732</v>
      </c>
      <c r="E127" s="6">
        <f>Wpc!S143</f>
        <v>147.96805133168147</v>
      </c>
      <c r="F127" s="56">
        <f t="shared" si="5"/>
        <v>69.640681412946734</v>
      </c>
      <c r="G127" s="33">
        <f t="shared" si="7"/>
        <v>0.75</v>
      </c>
      <c r="H127" s="56">
        <f>VLOOKUP(MONTH(C127),Calculations!$A$35:'Calculations'!$D$46,4,FALSE)</f>
        <v>0.72038999999999986</v>
      </c>
      <c r="I127" s="56">
        <f>Calculations!$C$20</f>
        <v>0.3412</v>
      </c>
      <c r="J127" s="56">
        <f t="shared" si="6"/>
        <v>12.838106478618302</v>
      </c>
      <c r="K127" s="34"/>
    </row>
    <row r="128" spans="1:11" x14ac:dyDescent="0.35">
      <c r="A128" s="34"/>
      <c r="B128" s="20" t="s">
        <v>15</v>
      </c>
      <c r="C128" s="13">
        <v>44833</v>
      </c>
      <c r="D128" s="25">
        <f>Wc!V145</f>
        <v>78.327369918734732</v>
      </c>
      <c r="E128" s="6">
        <f>Wpc!S144</f>
        <v>148.0234920363535</v>
      </c>
      <c r="F128" s="56">
        <f t="shared" si="5"/>
        <v>69.696122117618771</v>
      </c>
      <c r="G128" s="33">
        <f t="shared" si="7"/>
        <v>0.75</v>
      </c>
      <c r="H128" s="56">
        <f>VLOOKUP(MONTH(C128),Calculations!$A$35:'Calculations'!$D$46,4,FALSE)</f>
        <v>0.72038999999999986</v>
      </c>
      <c r="I128" s="56">
        <f>Calculations!$C$20</f>
        <v>0.3412</v>
      </c>
      <c r="J128" s="56">
        <f t="shared" si="6"/>
        <v>12.848326850610482</v>
      </c>
      <c r="K128" s="34"/>
    </row>
    <row r="129" spans="1:11" x14ac:dyDescent="0.35">
      <c r="A129" s="34"/>
      <c r="B129" s="20" t="s">
        <v>11</v>
      </c>
      <c r="C129" s="13">
        <v>44834</v>
      </c>
      <c r="D129" s="25">
        <f>Wc!V146</f>
        <v>78.327369918734732</v>
      </c>
      <c r="E129" s="6">
        <f>Wpc!S145</f>
        <v>148.07893274102557</v>
      </c>
      <c r="F129" s="56">
        <f t="shared" si="5"/>
        <v>69.751562822290836</v>
      </c>
      <c r="G129" s="33">
        <f t="shared" si="7"/>
        <v>0.75</v>
      </c>
      <c r="H129" s="56">
        <f>VLOOKUP(MONTH(C129),Calculations!$A$35:'Calculations'!$D$46,4,FALSE)</f>
        <v>0.72038999999999986</v>
      </c>
      <c r="I129" s="56">
        <f>Calculations!$C$20</f>
        <v>0.3412</v>
      </c>
      <c r="J129" s="56">
        <f t="shared" si="6"/>
        <v>12.858547222602667</v>
      </c>
      <c r="K129" s="34"/>
    </row>
    <row r="130" spans="1:11" hidden="1" x14ac:dyDescent="0.35">
      <c r="E130" s="6"/>
      <c r="F130" s="56"/>
    </row>
    <row r="131" spans="1:11" hidden="1" x14ac:dyDescent="0.35">
      <c r="E131" s="6"/>
      <c r="F131" s="56"/>
    </row>
    <row r="132" spans="1:11" hidden="1" x14ac:dyDescent="0.35">
      <c r="E132" s="6"/>
      <c r="F132" s="56"/>
    </row>
    <row r="133" spans="1:11" hidden="1" x14ac:dyDescent="0.35">
      <c r="E133" s="6"/>
      <c r="F133" s="56"/>
    </row>
    <row r="134" spans="1:11" hidden="1" x14ac:dyDescent="0.35">
      <c r="E134" s="6"/>
      <c r="F134" s="56"/>
    </row>
    <row r="135" spans="1:11" hidden="1" x14ac:dyDescent="0.35">
      <c r="E135" s="6"/>
      <c r="F135" s="56"/>
    </row>
    <row r="136" spans="1:11" hidden="1" x14ac:dyDescent="0.35">
      <c r="E136" s="6"/>
      <c r="F136" s="56"/>
    </row>
    <row r="137" spans="1:11" hidden="1" x14ac:dyDescent="0.35">
      <c r="E137" s="6"/>
      <c r="F137" s="56"/>
    </row>
    <row r="138" spans="1:11" hidden="1" x14ac:dyDescent="0.35">
      <c r="E138" s="6"/>
      <c r="F138" s="56"/>
    </row>
    <row r="139" spans="1:11" hidden="1" x14ac:dyDescent="0.35">
      <c r="E139" s="6"/>
      <c r="F139" s="56"/>
    </row>
    <row r="140" spans="1:11" hidden="1" x14ac:dyDescent="0.35">
      <c r="E140" s="6"/>
      <c r="F140" s="56"/>
    </row>
    <row r="141" spans="1:11" hidden="1" x14ac:dyDescent="0.35">
      <c r="E141" s="6"/>
      <c r="F141" s="56"/>
    </row>
    <row r="142" spans="1:11" hidden="1" x14ac:dyDescent="0.35">
      <c r="E142" s="6"/>
      <c r="F142" s="56"/>
    </row>
    <row r="143" spans="1:11" hidden="1" x14ac:dyDescent="0.35">
      <c r="E143" s="6"/>
      <c r="F143" s="56"/>
    </row>
    <row r="144" spans="1:11" hidden="1" x14ac:dyDescent="0.35">
      <c r="E144" s="6"/>
      <c r="F144" s="56"/>
    </row>
    <row r="145" spans="5:6" hidden="1" x14ac:dyDescent="0.35">
      <c r="E145" s="6"/>
      <c r="F145" s="56"/>
    </row>
    <row r="146" spans="5:6" hidden="1" x14ac:dyDescent="0.35">
      <c r="E146" s="6"/>
      <c r="F146" s="56"/>
    </row>
    <row r="147" spans="5:6" hidden="1" x14ac:dyDescent="0.35">
      <c r="E147" s="6"/>
      <c r="F147" s="56"/>
    </row>
    <row r="148" spans="5:6" hidden="1" x14ac:dyDescent="0.35">
      <c r="E148" s="6"/>
      <c r="F148" s="56"/>
    </row>
    <row r="149" spans="5:6" hidden="1" x14ac:dyDescent="0.35">
      <c r="E149" s="6"/>
      <c r="F149" s="56"/>
    </row>
    <row r="150" spans="5:6" hidden="1" x14ac:dyDescent="0.35">
      <c r="E150" s="6"/>
      <c r="F150" s="56"/>
    </row>
    <row r="151" spans="5:6" hidden="1" x14ac:dyDescent="0.35">
      <c r="E151" s="6"/>
      <c r="F151" s="56"/>
    </row>
    <row r="152" spans="5:6" hidden="1" x14ac:dyDescent="0.35">
      <c r="E152" s="6"/>
      <c r="F152" s="56"/>
    </row>
    <row r="153" spans="5:6" hidden="1" x14ac:dyDescent="0.35">
      <c r="E153" s="6"/>
      <c r="F153" s="56"/>
    </row>
    <row r="154" spans="5:6" hidden="1" x14ac:dyDescent="0.35">
      <c r="E154" s="6"/>
      <c r="F154" s="56"/>
    </row>
    <row r="155" spans="5:6" hidden="1" x14ac:dyDescent="0.35">
      <c r="E155" s="6"/>
      <c r="F155" s="56"/>
    </row>
    <row r="156" spans="5:6" hidden="1" x14ac:dyDescent="0.35">
      <c r="E156" s="6"/>
      <c r="F156" s="56"/>
    </row>
    <row r="157" spans="5:6" hidden="1" x14ac:dyDescent="0.35">
      <c r="E157" s="6"/>
      <c r="F157" s="56"/>
    </row>
    <row r="158" spans="5:6" hidden="1" x14ac:dyDescent="0.35">
      <c r="E158" s="6"/>
      <c r="F158" s="56"/>
    </row>
    <row r="159" spans="5:6" hidden="1" x14ac:dyDescent="0.35">
      <c r="E159" s="6"/>
      <c r="F159" s="56"/>
    </row>
    <row r="160" spans="5:6" hidden="1" x14ac:dyDescent="0.35">
      <c r="E160" s="6"/>
      <c r="F160" s="56"/>
    </row>
    <row r="161" spans="5:6" hidden="1" x14ac:dyDescent="0.35">
      <c r="E161" s="6"/>
      <c r="F161" s="56"/>
    </row>
    <row r="162" spans="5:6" hidden="1" x14ac:dyDescent="0.35">
      <c r="E162" s="6"/>
      <c r="F162" s="56"/>
    </row>
    <row r="163" spans="5:6" hidden="1" x14ac:dyDescent="0.35">
      <c r="E163" s="6"/>
      <c r="F163" s="56"/>
    </row>
    <row r="164" spans="5:6" hidden="1" x14ac:dyDescent="0.35">
      <c r="E164" s="6"/>
      <c r="F164" s="56"/>
    </row>
    <row r="165" spans="5:6" hidden="1" x14ac:dyDescent="0.35">
      <c r="E165" s="6"/>
      <c r="F165" s="56"/>
    </row>
    <row r="166" spans="5:6" hidden="1" x14ac:dyDescent="0.35">
      <c r="E166" s="6"/>
      <c r="F166" s="56"/>
    </row>
    <row r="167" spans="5:6" hidden="1" x14ac:dyDescent="0.35">
      <c r="E167" s="6"/>
      <c r="F167" s="56"/>
    </row>
    <row r="168" spans="5:6" hidden="1" x14ac:dyDescent="0.35">
      <c r="E168" s="6"/>
      <c r="F168" s="56"/>
    </row>
    <row r="169" spans="5:6" hidden="1" x14ac:dyDescent="0.35">
      <c r="E169" s="6"/>
      <c r="F169" s="56"/>
    </row>
    <row r="170" spans="5:6" hidden="1" x14ac:dyDescent="0.35">
      <c r="E170" s="6"/>
      <c r="F170" s="56"/>
    </row>
    <row r="171" spans="5:6" hidden="1" x14ac:dyDescent="0.35">
      <c r="E171" s="6"/>
      <c r="F171" s="56"/>
    </row>
    <row r="172" spans="5:6" hidden="1" x14ac:dyDescent="0.35">
      <c r="E172" s="6"/>
      <c r="F172" s="56"/>
    </row>
    <row r="173" spans="5:6" hidden="1" x14ac:dyDescent="0.35">
      <c r="E173" s="6"/>
      <c r="F173" s="56"/>
    </row>
    <row r="174" spans="5:6" hidden="1" x14ac:dyDescent="0.35">
      <c r="E174" s="6"/>
      <c r="F174" s="56"/>
    </row>
    <row r="175" spans="5:6" hidden="1" x14ac:dyDescent="0.35">
      <c r="E175" s="6"/>
      <c r="F175" s="56"/>
    </row>
    <row r="176" spans="5:6" hidden="1" x14ac:dyDescent="0.35">
      <c r="E176" s="6"/>
      <c r="F176" s="56"/>
    </row>
    <row r="177" spans="5:6" hidden="1" x14ac:dyDescent="0.35">
      <c r="E177" s="6"/>
      <c r="F177" s="56"/>
    </row>
    <row r="178" spans="5:6" hidden="1" x14ac:dyDescent="0.35">
      <c r="E178" s="6"/>
      <c r="F178" s="56"/>
    </row>
    <row r="179" spans="5:6" hidden="1" x14ac:dyDescent="0.35">
      <c r="E179" s="6"/>
      <c r="F179" s="56"/>
    </row>
    <row r="180" spans="5:6" hidden="1" x14ac:dyDescent="0.35">
      <c r="E180" s="6"/>
      <c r="F180" s="56"/>
    </row>
    <row r="181" spans="5:6" hidden="1" x14ac:dyDescent="0.35">
      <c r="E181" s="6"/>
      <c r="F181" s="56"/>
    </row>
    <row r="182" spans="5:6" hidden="1" x14ac:dyDescent="0.35">
      <c r="E182" s="6"/>
      <c r="F182" s="56"/>
    </row>
    <row r="183" spans="5:6" hidden="1" x14ac:dyDescent="0.35">
      <c r="E183" s="6"/>
      <c r="F183" s="56"/>
    </row>
    <row r="184" spans="5:6" hidden="1" x14ac:dyDescent="0.35">
      <c r="E184" s="6"/>
      <c r="F184" s="56"/>
    </row>
    <row r="185" spans="5:6" hidden="1" x14ac:dyDescent="0.35">
      <c r="E185" s="6"/>
      <c r="F185" s="56"/>
    </row>
    <row r="186" spans="5:6" hidden="1" x14ac:dyDescent="0.35">
      <c r="E186" s="6"/>
      <c r="F186" s="56"/>
    </row>
    <row r="187" spans="5:6" hidden="1" x14ac:dyDescent="0.35">
      <c r="E187" s="6"/>
      <c r="F187" s="56"/>
    </row>
  </sheetData>
  <mergeCells count="1">
    <mergeCell ref="A2:A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0B03-35DB-4760-8727-F4B33EA32A0B}">
  <sheetPr>
    <pageSetUpPr autoPageBreaks="0"/>
  </sheetPr>
  <dimension ref="A1:L47"/>
  <sheetViews>
    <sheetView zoomScale="80" zoomScaleNormal="80" workbookViewId="0">
      <selection activeCell="G1" sqref="G1"/>
    </sheetView>
  </sheetViews>
  <sheetFormatPr defaultColWidth="0" defaultRowHeight="14.5" zeroHeight="1" x14ac:dyDescent="0.35"/>
  <cols>
    <col min="1" max="1" width="2.81640625" customWidth="1"/>
    <col min="2" max="2" width="29.453125" bestFit="1" customWidth="1"/>
    <col min="3" max="3" width="13.1796875" bestFit="1" customWidth="1"/>
    <col min="4" max="4" width="9.81640625" bestFit="1" customWidth="1"/>
    <col min="5" max="5" width="7" bestFit="1" customWidth="1"/>
    <col min="6" max="6" width="5.81640625" customWidth="1"/>
    <col min="7" max="7" width="15.54296875" customWidth="1"/>
    <col min="8" max="8" width="100.54296875" customWidth="1"/>
    <col min="9" max="12" width="15.54296875" hidden="1" customWidth="1"/>
    <col min="13" max="16384" width="8.7265625" hidden="1"/>
  </cols>
  <sheetData>
    <row r="1" spans="1:7" s="34" customFormat="1" ht="57.5" customHeight="1" x14ac:dyDescent="0.35"/>
    <row r="2" spans="1:7" x14ac:dyDescent="0.35">
      <c r="A2" s="10" t="s">
        <v>16</v>
      </c>
      <c r="B2" s="34"/>
      <c r="C2" s="34"/>
      <c r="D2" s="34"/>
      <c r="E2" s="34"/>
      <c r="F2" s="34"/>
      <c r="G2" s="34"/>
    </row>
    <row r="3" spans="1:7" x14ac:dyDescent="0.35">
      <c r="A3" s="34"/>
      <c r="B3" s="34"/>
      <c r="C3" s="34"/>
      <c r="D3" s="34"/>
      <c r="E3" s="66" t="s">
        <v>17</v>
      </c>
      <c r="F3" s="66"/>
      <c r="G3" s="66"/>
    </row>
    <row r="4" spans="1:7" x14ac:dyDescent="0.35">
      <c r="A4" s="34"/>
      <c r="B4" s="34" t="s">
        <v>3</v>
      </c>
      <c r="C4" s="28">
        <v>44757</v>
      </c>
      <c r="D4" s="34"/>
      <c r="E4" s="67" t="s">
        <v>18</v>
      </c>
      <c r="F4" s="67"/>
      <c r="G4" s="67"/>
    </row>
    <row r="5" spans="1:7" x14ac:dyDescent="0.35">
      <c r="A5" s="34"/>
      <c r="B5" s="34" t="s">
        <v>19</v>
      </c>
      <c r="C5" s="20" t="str">
        <f>IF(SUMIF(Wc!$D$22:$D$146,Calculations!C4,Wc!$A$22:$A$146)=1,"Yes","No")</f>
        <v>Yes</v>
      </c>
      <c r="D5" s="35" t="str">
        <f>IF(C5="No","Chosen date is not a trading day, therefore MSC formula does not work","")</f>
        <v/>
      </c>
      <c r="E5" s="68" t="s">
        <v>20</v>
      </c>
      <c r="F5" s="68"/>
      <c r="G5" s="68"/>
    </row>
    <row r="6" spans="1:7" x14ac:dyDescent="0.35">
      <c r="A6" s="34"/>
      <c r="B6" s="34" t="s">
        <v>21</v>
      </c>
      <c r="C6" s="28" t="s">
        <v>22</v>
      </c>
      <c r="D6" s="34"/>
      <c r="E6" s="69" t="s">
        <v>23</v>
      </c>
      <c r="F6" s="69"/>
      <c r="G6" s="69"/>
    </row>
    <row r="7" spans="1:7" x14ac:dyDescent="0.35">
      <c r="A7" s="34"/>
      <c r="B7" s="34"/>
      <c r="C7" s="34"/>
      <c r="D7" s="34"/>
      <c r="E7" s="34"/>
      <c r="F7" s="34"/>
      <c r="G7" s="34"/>
    </row>
    <row r="8" spans="1:7" x14ac:dyDescent="0.35">
      <c r="A8" s="34"/>
      <c r="B8" s="37" t="s">
        <v>24</v>
      </c>
      <c r="C8" s="10" t="s">
        <v>25</v>
      </c>
      <c r="D8" s="37" t="s">
        <v>26</v>
      </c>
      <c r="E8" s="34"/>
      <c r="F8" s="34"/>
      <c r="G8" s="34"/>
    </row>
    <row r="9" spans="1:7" x14ac:dyDescent="0.35">
      <c r="A9" s="34"/>
      <c r="B9" s="34" t="s">
        <v>27</v>
      </c>
      <c r="C9" s="31">
        <f>Wt</f>
        <v>145.88038833491959</v>
      </c>
      <c r="D9" s="36" t="str">
        <f>IF($C$6=$C$28,"p/therm","£/MWh")</f>
        <v>p/therm</v>
      </c>
      <c r="E9" s="34"/>
      <c r="F9" s="34"/>
      <c r="G9" s="34"/>
    </row>
    <row r="10" spans="1:7" x14ac:dyDescent="0.35">
      <c r="A10" s="34"/>
      <c r="B10" s="34" t="s">
        <v>28</v>
      </c>
      <c r="C10" s="31">
        <f>Wc</f>
        <v>100.38630656705871</v>
      </c>
      <c r="D10" s="36" t="str">
        <f>IF($C$6=$C$28,"p/therm","£/MWh")</f>
        <v>p/therm</v>
      </c>
      <c r="E10" s="34"/>
      <c r="F10" s="34"/>
      <c r="G10" s="34"/>
    </row>
    <row r="11" spans="1:7" x14ac:dyDescent="0.35">
      <c r="A11" s="34"/>
      <c r="B11" s="34" t="s">
        <v>29</v>
      </c>
      <c r="C11" s="31">
        <f>Wpc</f>
        <v>208.40055476417086</v>
      </c>
      <c r="D11" s="36" t="str">
        <f>IF($C$6=$C$28,"p/therm","£/MWh")</f>
        <v>p/therm</v>
      </c>
      <c r="E11" s="34"/>
      <c r="F11" s="34"/>
      <c r="G11" s="34"/>
    </row>
    <row r="12" spans="1:7" x14ac:dyDescent="0.35">
      <c r="A12" s="34"/>
      <c r="B12" s="34"/>
      <c r="D12" s="34"/>
      <c r="E12" s="34"/>
      <c r="F12" s="34"/>
      <c r="G12" s="34"/>
    </row>
    <row r="13" spans="1:7" x14ac:dyDescent="0.35">
      <c r="A13" s="34"/>
      <c r="B13" s="37" t="s">
        <v>30</v>
      </c>
      <c r="C13" t="str">
        <f>IF(Wc&gt;Wt,"No MSC","MSC Triggered")</f>
        <v>MSC Triggered</v>
      </c>
      <c r="D13" s="36"/>
      <c r="E13" s="34"/>
      <c r="F13" s="34"/>
      <c r="G13" s="34"/>
    </row>
    <row r="14" spans="1:7" x14ac:dyDescent="0.35">
      <c r="A14" s="34"/>
      <c r="B14" s="37" t="s">
        <v>31</v>
      </c>
      <c r="C14" t="str">
        <f>IF(Wc&lt;=Wt,"LSLT Triggered","LSLT Not Triggered")</f>
        <v>LSLT Triggered</v>
      </c>
      <c r="D14" s="34"/>
      <c r="E14" s="34"/>
      <c r="F14" s="34"/>
      <c r="G14" s="34"/>
    </row>
    <row r="15" spans="1:7" x14ac:dyDescent="0.35">
      <c r="A15" s="34"/>
      <c r="B15" s="34"/>
      <c r="C15" s="34"/>
      <c r="D15" s="36"/>
      <c r="E15" s="34"/>
      <c r="F15" s="34"/>
      <c r="G15" s="34"/>
    </row>
    <row r="16" spans="1:7" x14ac:dyDescent="0.35">
      <c r="A16" s="34"/>
      <c r="B16" s="37" t="s">
        <v>32</v>
      </c>
      <c r="C16" s="34"/>
      <c r="D16" s="36"/>
      <c r="E16" s="34"/>
      <c r="F16" s="34"/>
      <c r="G16" s="34"/>
    </row>
    <row r="17" spans="1:8" x14ac:dyDescent="0.35">
      <c r="A17" s="34"/>
      <c r="B17" s="34" t="s">
        <v>33</v>
      </c>
      <c r="C17" s="54">
        <v>0.75</v>
      </c>
      <c r="D17" s="36" t="s">
        <v>34</v>
      </c>
      <c r="E17" s="34"/>
      <c r="F17" s="34"/>
      <c r="G17" s="34"/>
    </row>
    <row r="18" spans="1:8" x14ac:dyDescent="0.35">
      <c r="A18" s="34"/>
      <c r="B18" s="34" t="s">
        <v>35</v>
      </c>
      <c r="C18" s="22">
        <f>(C9-C10)</f>
        <v>45.494081767860877</v>
      </c>
      <c r="D18" s="36" t="str">
        <f>IF($C$6=$C$28,"p/therm","£/MWh")</f>
        <v>p/therm</v>
      </c>
      <c r="E18" s="34"/>
      <c r="F18" s="34"/>
      <c r="G18" s="34"/>
    </row>
    <row r="19" spans="1:8" x14ac:dyDescent="0.35">
      <c r="A19" s="34"/>
      <c r="B19" s="34" t="s">
        <v>36</v>
      </c>
      <c r="C19" s="55">
        <f>VLOOKUP(MONTH(C4),$A$35:$D$46,4,FALSE)</f>
        <v>0.68740999999999997</v>
      </c>
      <c r="D19" s="36" t="s">
        <v>34</v>
      </c>
      <c r="E19" s="34"/>
      <c r="F19" s="34"/>
      <c r="G19" s="34"/>
    </row>
    <row r="20" spans="1:8" x14ac:dyDescent="0.35">
      <c r="A20" s="34"/>
      <c r="B20" s="34" t="s">
        <v>37</v>
      </c>
      <c r="C20" s="22">
        <f>IF(C6=C28,0.3412,1)</f>
        <v>0.3412</v>
      </c>
      <c r="D20" s="36" t="s">
        <v>38</v>
      </c>
      <c r="E20" s="34"/>
      <c r="F20" s="34"/>
      <c r="G20" s="34"/>
    </row>
    <row r="21" spans="1:8" x14ac:dyDescent="0.35">
      <c r="A21" s="34"/>
      <c r="B21" s="34"/>
      <c r="C21" s="34"/>
      <c r="D21" s="36"/>
      <c r="E21" s="34"/>
      <c r="F21" s="34"/>
      <c r="G21" s="34"/>
    </row>
    <row r="22" spans="1:8" x14ac:dyDescent="0.35">
      <c r="A22" s="34"/>
      <c r="B22" s="34" t="s">
        <v>39</v>
      </c>
      <c r="C22" s="39">
        <v>0.7</v>
      </c>
      <c r="D22" s="36" t="s">
        <v>34</v>
      </c>
      <c r="E22" s="34"/>
      <c r="F22" s="34"/>
      <c r="G22" s="34"/>
    </row>
    <row r="23" spans="1:8" x14ac:dyDescent="0.35">
      <c r="A23" s="34"/>
      <c r="B23" s="34"/>
      <c r="C23" s="34"/>
      <c r="D23" s="36"/>
      <c r="E23" s="34"/>
      <c r="F23" s="34"/>
      <c r="G23" s="34"/>
    </row>
    <row r="24" spans="1:8" x14ac:dyDescent="0.35">
      <c r="A24" s="34"/>
      <c r="B24" s="37" t="s">
        <v>40</v>
      </c>
      <c r="C24" s="31">
        <f>(C17*C18*C19*C20)</f>
        <v>8.002782898824778</v>
      </c>
      <c r="D24" s="36" t="s">
        <v>41</v>
      </c>
      <c r="E24" s="34"/>
      <c r="F24" s="34"/>
      <c r="G24" s="34"/>
    </row>
    <row r="25" spans="1:8" x14ac:dyDescent="0.35">
      <c r="A25" s="34"/>
      <c r="B25" s="34"/>
      <c r="C25" s="53"/>
      <c r="D25" s="36"/>
      <c r="E25" s="34"/>
      <c r="F25" s="34"/>
      <c r="G25" s="34"/>
    </row>
    <row r="26" spans="1:8" x14ac:dyDescent="0.35">
      <c r="A26" s="34"/>
      <c r="B26" s="34"/>
      <c r="C26" s="34"/>
      <c r="D26" s="34"/>
      <c r="E26" s="34"/>
      <c r="F26" s="34"/>
      <c r="G26" s="34"/>
    </row>
    <row r="27" spans="1:8" x14ac:dyDescent="0.35">
      <c r="A27" s="34"/>
      <c r="B27" s="34"/>
      <c r="C27" s="34"/>
      <c r="D27" s="34" t="s">
        <v>42</v>
      </c>
      <c r="E27" s="34"/>
      <c r="F27" s="34"/>
      <c r="G27" s="34"/>
    </row>
    <row r="28" spans="1:8" x14ac:dyDescent="0.35">
      <c r="A28" s="34"/>
      <c r="B28" s="64" t="s">
        <v>43</v>
      </c>
      <c r="C28" s="34" t="s">
        <v>22</v>
      </c>
      <c r="D28" s="34">
        <v>12</v>
      </c>
      <c r="E28" s="34"/>
      <c r="F28" s="34"/>
      <c r="G28" s="34"/>
    </row>
    <row r="29" spans="1:8" x14ac:dyDescent="0.35">
      <c r="A29" s="34"/>
      <c r="B29" s="64"/>
      <c r="C29" s="38" t="s">
        <v>44</v>
      </c>
      <c r="D29" s="34">
        <v>2.9</v>
      </c>
      <c r="E29" s="34"/>
      <c r="F29" s="34"/>
      <c r="G29" s="34"/>
    </row>
    <row r="30" spans="1:8" x14ac:dyDescent="0.35">
      <c r="A30" s="34"/>
      <c r="B30" s="34" t="str">
        <f>"Price cap index "&amp;C6&amp;" "&amp;D11</f>
        <v>Price cap index Gas p/therm</v>
      </c>
      <c r="C30" s="34"/>
      <c r="D30" s="34"/>
      <c r="E30" s="34"/>
      <c r="F30" s="34"/>
      <c r="G30" s="34"/>
    </row>
    <row r="31" spans="1:8" x14ac:dyDescent="0.35">
      <c r="A31" s="34"/>
      <c r="B31" s="34" t="str">
        <f>"Wholesale "&amp;C6&amp;" cost "&amp;D11</f>
        <v>Wholesale Gas cost p/therm</v>
      </c>
      <c r="C31" s="34"/>
      <c r="D31" s="34"/>
      <c r="E31" s="34"/>
      <c r="F31" s="34"/>
      <c r="G31" s="34"/>
    </row>
    <row r="32" spans="1:8" x14ac:dyDescent="0.35">
      <c r="A32" s="34"/>
      <c r="C32" s="34"/>
      <c r="D32" s="34"/>
      <c r="E32" s="34"/>
      <c r="F32" s="34"/>
      <c r="G32" s="70"/>
      <c r="H32" s="70"/>
    </row>
    <row r="33" spans="1:8" x14ac:dyDescent="0.35">
      <c r="A33" s="65" t="s">
        <v>45</v>
      </c>
      <c r="B33" s="65"/>
      <c r="C33" s="65"/>
      <c r="D33" s="65"/>
      <c r="E33" s="65"/>
      <c r="F33" s="65"/>
      <c r="G33" s="70"/>
      <c r="H33" s="70"/>
    </row>
    <row r="34" spans="1:8" x14ac:dyDescent="0.35">
      <c r="A34" s="29"/>
      <c r="B34" s="30" t="s">
        <v>46</v>
      </c>
      <c r="C34" s="30" t="s">
        <v>47</v>
      </c>
      <c r="D34" s="30" t="s">
        <v>48</v>
      </c>
      <c r="E34" s="30" t="s">
        <v>22</v>
      </c>
      <c r="F34" s="30" t="s">
        <v>49</v>
      </c>
      <c r="G34" s="70"/>
      <c r="H34" s="70"/>
    </row>
    <row r="35" spans="1:8" x14ac:dyDescent="0.35">
      <c r="A35" s="8">
        <v>1</v>
      </c>
      <c r="B35" s="8" t="s">
        <v>50</v>
      </c>
      <c r="C35" s="17">
        <v>0.10346</v>
      </c>
      <c r="D35" s="17">
        <f>SUM(C35:C42)</f>
        <v>0.64409000000000005</v>
      </c>
      <c r="E35" s="17">
        <v>0.15756999999999999</v>
      </c>
      <c r="F35" s="18">
        <f t="shared" ref="F35:F46" si="0">AVERAGE(C35,E35)</f>
        <v>0.13051499999999999</v>
      </c>
      <c r="G35" s="70"/>
      <c r="H35" s="70"/>
    </row>
    <row r="36" spans="1:8" x14ac:dyDescent="0.35">
      <c r="A36" s="7">
        <v>2</v>
      </c>
      <c r="B36" s="7" t="s">
        <v>51</v>
      </c>
      <c r="C36" s="15">
        <v>9.0359999999999996E-2</v>
      </c>
      <c r="D36" s="15">
        <f>SUM(C36:C43)</f>
        <v>0.61328999999999989</v>
      </c>
      <c r="E36" s="15">
        <v>0.13800000000000001</v>
      </c>
      <c r="F36" s="16">
        <f t="shared" si="0"/>
        <v>0.11418</v>
      </c>
      <c r="G36" s="70"/>
      <c r="H36" s="70"/>
    </row>
    <row r="37" spans="1:8" x14ac:dyDescent="0.35">
      <c r="A37" s="8">
        <v>3</v>
      </c>
      <c r="B37" s="8" t="s">
        <v>52</v>
      </c>
      <c r="C37" s="17">
        <v>9.3740000000000004E-2</v>
      </c>
      <c r="D37" s="17">
        <f>SUM(C37:C44)</f>
        <v>0.6077999999999999</v>
      </c>
      <c r="E37" s="17">
        <v>0.12769</v>
      </c>
      <c r="F37" s="18">
        <f t="shared" si="0"/>
        <v>0.11071500000000001</v>
      </c>
      <c r="G37" s="70"/>
      <c r="H37" s="70"/>
    </row>
    <row r="38" spans="1:8" x14ac:dyDescent="0.35">
      <c r="A38" s="7">
        <v>4</v>
      </c>
      <c r="B38" s="7" t="s">
        <v>53</v>
      </c>
      <c r="C38" s="15">
        <v>7.6920000000000002E-2</v>
      </c>
      <c r="D38" s="15">
        <f>SUM(C38:C45)</f>
        <v>0.60877999999999999</v>
      </c>
      <c r="E38" s="15">
        <v>8.5760000000000003E-2</v>
      </c>
      <c r="F38" s="16">
        <f t="shared" si="0"/>
        <v>8.1339999999999996E-2</v>
      </c>
      <c r="G38" s="70"/>
      <c r="H38" s="70"/>
    </row>
    <row r="39" spans="1:8" x14ac:dyDescent="0.35">
      <c r="A39" s="8">
        <v>5</v>
      </c>
      <c r="B39" s="8" t="s">
        <v>54</v>
      </c>
      <c r="C39" s="17">
        <v>7.3719999999999994E-2</v>
      </c>
      <c r="D39" s="17">
        <f>SUM(C39:C46)</f>
        <v>0.63551999999999997</v>
      </c>
      <c r="E39" s="17">
        <v>5.2290000000000003E-2</v>
      </c>
      <c r="F39" s="18">
        <f t="shared" si="0"/>
        <v>6.3005000000000005E-2</v>
      </c>
      <c r="G39" s="70"/>
      <c r="H39" s="70"/>
    </row>
    <row r="40" spans="1:8" x14ac:dyDescent="0.35">
      <c r="A40" s="7">
        <v>6</v>
      </c>
      <c r="B40" s="7" t="s">
        <v>55</v>
      </c>
      <c r="C40" s="15">
        <v>6.8210000000000007E-2</v>
      </c>
      <c r="D40" s="15">
        <f>SUM(C40:C46)+C35</f>
        <v>0.66525999999999996</v>
      </c>
      <c r="E40" s="15">
        <v>2.8920000000000001E-2</v>
      </c>
      <c r="F40" s="16">
        <f t="shared" si="0"/>
        <v>4.8565000000000004E-2</v>
      </c>
      <c r="G40" s="70"/>
      <c r="H40" s="70"/>
    </row>
    <row r="41" spans="1:8" x14ac:dyDescent="0.35">
      <c r="A41" s="8">
        <v>7</v>
      </c>
      <c r="B41" s="8" t="s">
        <v>56</v>
      </c>
      <c r="C41" s="17">
        <v>6.8879999999999997E-2</v>
      </c>
      <c r="D41" s="17">
        <f>SUM(C41:C46)+SUM(C35:C36)</f>
        <v>0.68740999999999997</v>
      </c>
      <c r="E41" s="17">
        <v>2.2030000000000001E-2</v>
      </c>
      <c r="F41" s="18">
        <f t="shared" si="0"/>
        <v>4.5454999999999995E-2</v>
      </c>
      <c r="G41" s="70"/>
      <c r="H41" s="70"/>
    </row>
    <row r="42" spans="1:8" x14ac:dyDescent="0.35">
      <c r="A42" s="7">
        <v>8</v>
      </c>
      <c r="B42" s="7" t="s">
        <v>57</v>
      </c>
      <c r="C42" s="15">
        <v>6.88E-2</v>
      </c>
      <c r="D42" s="15">
        <f>SUM(C42:C46)+SUM(C35:C37)</f>
        <v>0.71226999999999996</v>
      </c>
      <c r="E42" s="15">
        <v>2.1579999999999998E-2</v>
      </c>
      <c r="F42" s="16">
        <f t="shared" si="0"/>
        <v>4.5190000000000001E-2</v>
      </c>
      <c r="G42" s="70"/>
      <c r="H42" s="70"/>
    </row>
    <row r="43" spans="1:8" x14ac:dyDescent="0.35">
      <c r="A43" s="8">
        <v>9</v>
      </c>
      <c r="B43" s="8" t="s">
        <v>58</v>
      </c>
      <c r="C43" s="17">
        <v>7.2660000000000002E-2</v>
      </c>
      <c r="D43" s="17">
        <f>SUM(C43:C46)+SUM(C35:C38)</f>
        <v>0.72038999999999986</v>
      </c>
      <c r="E43" s="17">
        <v>3.2349999999999997E-2</v>
      </c>
      <c r="F43" s="18">
        <f t="shared" si="0"/>
        <v>5.2504999999999996E-2</v>
      </c>
      <c r="G43" s="70"/>
      <c r="H43" s="70"/>
    </row>
    <row r="44" spans="1:8" x14ac:dyDescent="0.35">
      <c r="A44" s="7">
        <v>10</v>
      </c>
      <c r="B44" s="7" t="s">
        <v>59</v>
      </c>
      <c r="C44" s="15">
        <v>8.4870000000000001E-2</v>
      </c>
      <c r="D44" s="15">
        <f>SUM(C44:C46)+SUM(C35:C39)</f>
        <v>0.72144999999999992</v>
      </c>
      <c r="E44" s="15">
        <v>7.1679999999999994E-2</v>
      </c>
      <c r="F44" s="16">
        <f t="shared" si="0"/>
        <v>7.8274999999999997E-2</v>
      </c>
      <c r="G44" s="70"/>
      <c r="H44" s="70"/>
    </row>
    <row r="45" spans="1:8" x14ac:dyDescent="0.35">
      <c r="A45" s="8">
        <v>11</v>
      </c>
      <c r="B45" s="8" t="s">
        <v>60</v>
      </c>
      <c r="C45" s="17">
        <v>9.4719999999999999E-2</v>
      </c>
      <c r="D45" s="17">
        <f>SUM(C45:C46)+SUM(C35:C40)</f>
        <v>0.70479000000000003</v>
      </c>
      <c r="E45" s="17">
        <v>0.11487</v>
      </c>
      <c r="F45" s="18">
        <f t="shared" si="0"/>
        <v>0.104795</v>
      </c>
      <c r="G45" s="70"/>
      <c r="H45" s="70"/>
    </row>
    <row r="46" spans="1:8" x14ac:dyDescent="0.35">
      <c r="A46" s="7">
        <v>12</v>
      </c>
      <c r="B46" s="7" t="s">
        <v>61</v>
      </c>
      <c r="C46" s="15">
        <v>0.10366</v>
      </c>
      <c r="D46" s="15">
        <f>SUM(C46)+SUM(C35:C41)</f>
        <v>0.67895000000000005</v>
      </c>
      <c r="E46" s="15">
        <v>0.14726</v>
      </c>
      <c r="F46" s="16">
        <f t="shared" si="0"/>
        <v>0.12546000000000002</v>
      </c>
      <c r="G46" s="70"/>
      <c r="H46" s="70"/>
    </row>
    <row r="47" spans="1:8" x14ac:dyDescent="0.35"/>
  </sheetData>
  <mergeCells count="7">
    <mergeCell ref="B28:B29"/>
    <mergeCell ref="A33:F33"/>
    <mergeCell ref="E3:G3"/>
    <mergeCell ref="E4:G4"/>
    <mergeCell ref="E5:G5"/>
    <mergeCell ref="E6:G6"/>
    <mergeCell ref="G32:H46"/>
  </mergeCells>
  <conditionalFormatting sqref="C5">
    <cfRule type="cellIs" dxfId="7" priority="5" operator="equal">
      <formula>"Yes"</formula>
    </cfRule>
    <cfRule type="cellIs" dxfId="6" priority="6" operator="equal">
      <formula>"No"</formula>
    </cfRule>
  </conditionalFormatting>
  <conditionalFormatting sqref="C13:C14">
    <cfRule type="cellIs" dxfId="5" priority="4" operator="equal">
      <formula>"LSLT Triggered"</formula>
    </cfRule>
  </conditionalFormatting>
  <conditionalFormatting sqref="C13">
    <cfRule type="cellIs" dxfId="4" priority="2" operator="equal">
      <formula>"MSC Triggered"</formula>
    </cfRule>
    <cfRule type="cellIs" dxfId="3" priority="3" operator="equal">
      <formula>"No MSC"</formula>
    </cfRule>
  </conditionalFormatting>
  <conditionalFormatting sqref="C14">
    <cfRule type="cellIs" dxfId="2" priority="1" operator="equal">
      <formula>"LSLT Not Triggered"</formula>
    </cfRule>
  </conditionalFormatting>
  <dataValidations count="1">
    <dataValidation type="list" allowBlank="1" showInputMessage="1" showErrorMessage="1" sqref="C6" xr:uid="{F933AD59-C0A3-4AD3-B7C3-657832C39781}">
      <formula1>$C$28:$C$29</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85CD-F54A-4C4D-A8B9-2BC252F2142D}">
  <sheetPr>
    <pageSetUpPr autoPageBreaks="0"/>
  </sheetPr>
  <dimension ref="A1:AH203"/>
  <sheetViews>
    <sheetView zoomScale="60" zoomScaleNormal="60" workbookViewId="0">
      <selection sqref="A1:XFD1"/>
    </sheetView>
  </sheetViews>
  <sheetFormatPr defaultColWidth="0" defaultRowHeight="14.5" zeroHeight="1" x14ac:dyDescent="0.35"/>
  <cols>
    <col min="1" max="1" width="3.1796875" style="34" customWidth="1"/>
    <col min="2" max="2" width="6.81640625" bestFit="1" customWidth="1"/>
    <col min="3" max="3" width="14.54296875" customWidth="1"/>
    <col min="4" max="4" width="14.453125" customWidth="1"/>
    <col min="5" max="5" width="8.54296875" customWidth="1"/>
    <col min="6" max="8" width="7.81640625" customWidth="1"/>
    <col min="9" max="15" width="7.54296875" customWidth="1"/>
    <col min="16" max="16" width="17.7265625" bestFit="1" customWidth="1"/>
    <col min="17" max="19" width="7.54296875" customWidth="1"/>
    <col min="20" max="20" width="53.1796875" customWidth="1"/>
    <col min="21" max="21" width="10.54296875" style="34" bestFit="1" customWidth="1"/>
    <col min="22" max="22" width="11.7265625" style="34" customWidth="1"/>
    <col min="23" max="23" width="21.1796875" style="34" customWidth="1"/>
    <col min="24" max="24" width="19.7265625" style="34" customWidth="1"/>
    <col min="25" max="25" width="15.81640625" style="34" customWidth="1"/>
    <col min="26" max="26" width="11.81640625" style="34" customWidth="1"/>
    <col min="27" max="27" width="14.453125" style="34" bestFit="1" customWidth="1"/>
    <col min="28" max="28" width="16.1796875" style="34" bestFit="1" customWidth="1"/>
    <col min="29" max="29" width="14.81640625" style="34" bestFit="1" customWidth="1"/>
    <col min="30" max="30" width="25.54296875" style="34" bestFit="1" customWidth="1"/>
    <col min="31" max="31" width="24.453125" style="34" bestFit="1" customWidth="1"/>
    <col min="32" max="33" width="18.54296875" style="34" bestFit="1" customWidth="1"/>
    <col min="34" max="34" width="13.1796875" style="34" bestFit="1" customWidth="1"/>
    <col min="35" max="16384" width="8.7265625" style="34" hidden="1"/>
  </cols>
  <sheetData>
    <row r="1" spans="1:34" ht="60.5" customHeight="1" x14ac:dyDescent="0.35">
      <c r="B1" s="34"/>
      <c r="C1" s="34"/>
      <c r="D1" s="34"/>
      <c r="E1" s="34"/>
      <c r="F1" s="34"/>
      <c r="G1" s="34"/>
      <c r="H1" s="34"/>
      <c r="I1" s="34"/>
      <c r="J1" s="34"/>
      <c r="K1" s="34"/>
      <c r="L1" s="34"/>
      <c r="M1" s="34"/>
      <c r="N1" s="34"/>
      <c r="O1" s="34"/>
      <c r="P1" s="34"/>
      <c r="Q1" s="34"/>
      <c r="R1" s="34"/>
      <c r="S1" s="34"/>
      <c r="T1" s="34"/>
    </row>
    <row r="2" spans="1:34" customFormat="1" x14ac:dyDescent="0.35">
      <c r="A2" s="37" t="s">
        <v>62</v>
      </c>
      <c r="B2" s="37"/>
      <c r="C2" s="34"/>
      <c r="D2" s="34"/>
      <c r="E2" s="34"/>
      <c r="F2" s="34"/>
      <c r="G2" s="34"/>
      <c r="T2" s="34"/>
      <c r="U2" s="34"/>
      <c r="V2" s="34"/>
      <c r="W2" s="34"/>
      <c r="X2" s="34"/>
      <c r="Y2" s="34"/>
      <c r="Z2" s="34"/>
      <c r="AA2" s="34"/>
      <c r="AB2" s="34"/>
      <c r="AC2" s="34"/>
      <c r="AD2" s="34"/>
      <c r="AE2" s="34"/>
      <c r="AF2" s="34"/>
      <c r="AG2" s="34"/>
      <c r="AH2" s="34"/>
    </row>
    <row r="3" spans="1:34" customFormat="1" x14ac:dyDescent="0.35">
      <c r="A3" s="34"/>
      <c r="B3" s="34"/>
      <c r="C3" s="34"/>
      <c r="D3" s="34"/>
      <c r="E3" s="34"/>
      <c r="F3" s="34"/>
      <c r="G3" s="34"/>
      <c r="T3" s="34"/>
      <c r="U3" s="34"/>
      <c r="V3" s="34"/>
      <c r="W3" s="34"/>
      <c r="X3" s="34"/>
      <c r="Y3" s="34"/>
      <c r="Z3" s="34"/>
      <c r="AA3" s="34"/>
      <c r="AB3" s="34"/>
      <c r="AC3" s="34"/>
      <c r="AD3" s="34"/>
      <c r="AE3" s="34"/>
      <c r="AF3" s="34"/>
      <c r="AG3" s="34"/>
      <c r="AH3" s="34"/>
    </row>
    <row r="4" spans="1:34" customFormat="1" x14ac:dyDescent="0.35">
      <c r="A4" s="34"/>
      <c r="B4" s="34"/>
      <c r="C4" s="34"/>
      <c r="D4" s="34"/>
      <c r="E4" s="34"/>
      <c r="F4" s="34"/>
      <c r="G4" s="34"/>
      <c r="T4" s="34"/>
      <c r="U4" s="34"/>
      <c r="V4" s="34"/>
      <c r="W4" s="34"/>
      <c r="X4" s="34"/>
      <c r="Y4" s="34"/>
      <c r="Z4" s="34"/>
      <c r="AA4" s="34"/>
      <c r="AB4" s="34"/>
      <c r="AC4" s="34"/>
      <c r="AD4" s="34"/>
      <c r="AE4" s="34"/>
      <c r="AF4" s="34"/>
      <c r="AG4" s="34"/>
      <c r="AH4" s="34"/>
    </row>
    <row r="5" spans="1:34" customFormat="1" ht="26.5" x14ac:dyDescent="0.35">
      <c r="A5" s="34"/>
      <c r="B5" s="34"/>
      <c r="C5" s="37" t="s">
        <v>24</v>
      </c>
      <c r="D5" s="37" t="s">
        <v>25</v>
      </c>
      <c r="E5" s="37" t="s">
        <v>63</v>
      </c>
      <c r="F5" s="34"/>
      <c r="G5" s="34"/>
      <c r="T5" s="34"/>
      <c r="U5" s="34"/>
      <c r="V5" s="34"/>
      <c r="W5" s="47" t="s">
        <v>64</v>
      </c>
      <c r="X5" s="47" t="s">
        <v>65</v>
      </c>
      <c r="Y5" s="47" t="s">
        <v>66</v>
      </c>
      <c r="Z5" s="47" t="s">
        <v>67</v>
      </c>
      <c r="AA5" s="47" t="s">
        <v>68</v>
      </c>
      <c r="AB5" s="47" t="s">
        <v>69</v>
      </c>
      <c r="AC5" s="47" t="s">
        <v>70</v>
      </c>
      <c r="AD5" s="47" t="s">
        <v>71</v>
      </c>
      <c r="AE5" s="47" t="s">
        <v>72</v>
      </c>
      <c r="AF5" s="47" t="s">
        <v>73</v>
      </c>
      <c r="AG5" s="47" t="s">
        <v>73</v>
      </c>
      <c r="AH5" s="47" t="s">
        <v>74</v>
      </c>
    </row>
    <row r="6" spans="1:34" customFormat="1" ht="16.5" x14ac:dyDescent="0.45">
      <c r="A6" s="34"/>
      <c r="B6" s="34"/>
      <c r="C6" s="34" t="s">
        <v>75</v>
      </c>
      <c r="D6" s="24">
        <v>130</v>
      </c>
      <c r="E6" s="36" t="str">
        <f>IF(Calculations!$C$6=Calculations!$C$28,"p/therm","£/MWh")</f>
        <v>p/therm</v>
      </c>
      <c r="F6" s="43" t="s">
        <v>76</v>
      </c>
      <c r="G6" s="34"/>
      <c r="T6" s="34"/>
      <c r="U6" s="2" t="s">
        <v>77</v>
      </c>
      <c r="V6" s="2" t="s">
        <v>78</v>
      </c>
      <c r="W6" s="3">
        <v>43132</v>
      </c>
      <c r="X6" s="3">
        <v>43312</v>
      </c>
      <c r="Y6" s="7">
        <f>X6-W6</f>
        <v>180</v>
      </c>
      <c r="Z6" s="3">
        <f t="shared" ref="Z6:Z7" si="0">X6+1</f>
        <v>43313</v>
      </c>
      <c r="AA6" s="3">
        <f t="shared" ref="AA6:AA7" si="1">AB6-1</f>
        <v>43373</v>
      </c>
      <c r="AB6" s="3">
        <v>43374</v>
      </c>
      <c r="AC6" s="3">
        <v>43555</v>
      </c>
      <c r="AD6" s="3">
        <f t="shared" ref="AD6:AD15" si="2">AB6</f>
        <v>43374</v>
      </c>
      <c r="AE6" s="3">
        <f>AC7</f>
        <v>43738</v>
      </c>
      <c r="AF6" s="3">
        <f>AB6</f>
        <v>43374</v>
      </c>
      <c r="AG6" s="3">
        <v>43555</v>
      </c>
      <c r="AH6" s="7">
        <f>AG6-AF6</f>
        <v>181</v>
      </c>
    </row>
    <row r="7" spans="1:34" customFormat="1" ht="16.5" x14ac:dyDescent="0.45">
      <c r="A7" s="34"/>
      <c r="B7" s="34"/>
      <c r="C7" s="34" t="s">
        <v>79</v>
      </c>
      <c r="D7" s="24">
        <v>220</v>
      </c>
      <c r="E7" s="36" t="str">
        <f>IF(Calculations!$C$6=Calculations!$C$28,"p/therm","£/MWh")</f>
        <v>p/therm</v>
      </c>
      <c r="F7" s="43" t="s">
        <v>76</v>
      </c>
      <c r="G7" s="34"/>
      <c r="T7" s="34"/>
      <c r="U7" s="4" t="s">
        <v>80</v>
      </c>
      <c r="V7" s="4" t="s">
        <v>81</v>
      </c>
      <c r="W7" s="5">
        <f t="shared" ref="W7" si="3">X6+1</f>
        <v>43313</v>
      </c>
      <c r="X7" s="5">
        <v>43496</v>
      </c>
      <c r="Y7" s="8">
        <f t="shared" ref="Y7" si="4">X7-W7</f>
        <v>183</v>
      </c>
      <c r="Z7" s="5">
        <f t="shared" si="0"/>
        <v>43497</v>
      </c>
      <c r="AA7" s="5">
        <f t="shared" si="1"/>
        <v>43555</v>
      </c>
      <c r="AB7" s="5">
        <f t="shared" ref="AB7" si="5">AC6+1</f>
        <v>43556</v>
      </c>
      <c r="AC7" s="5">
        <v>43738</v>
      </c>
      <c r="AD7" s="5">
        <f t="shared" si="2"/>
        <v>43556</v>
      </c>
      <c r="AE7" s="5">
        <f>AC8</f>
        <v>43921</v>
      </c>
      <c r="AF7" s="5">
        <f>AB7</f>
        <v>43556</v>
      </c>
      <c r="AG7" s="5">
        <v>43738</v>
      </c>
      <c r="AH7" s="8">
        <f t="shared" ref="AH7" si="6">AG7-AF7</f>
        <v>182</v>
      </c>
    </row>
    <row r="8" spans="1:34" customFormat="1" ht="16.5" x14ac:dyDescent="0.45">
      <c r="A8" s="34"/>
      <c r="B8" s="34"/>
      <c r="C8" s="34" t="s">
        <v>82</v>
      </c>
      <c r="D8" s="24">
        <v>180</v>
      </c>
      <c r="E8" s="36" t="str">
        <f>IF(Calculations!$C$6=Calculations!$C$28,"p/therm","£/MWh")</f>
        <v>p/therm</v>
      </c>
      <c r="F8" s="43" t="s">
        <v>76</v>
      </c>
      <c r="G8" s="34"/>
      <c r="T8" s="34"/>
      <c r="U8" s="2" t="s">
        <v>83</v>
      </c>
      <c r="V8" s="2" t="s">
        <v>84</v>
      </c>
      <c r="W8" s="3">
        <f t="shared" ref="W8:W15" si="7">X7+1</f>
        <v>43497</v>
      </c>
      <c r="X8" s="3">
        <v>43677</v>
      </c>
      <c r="Y8" s="7">
        <f t="shared" ref="Y8:Y15" si="8">X8-W8</f>
        <v>180</v>
      </c>
      <c r="Z8" s="3">
        <f t="shared" ref="Z8:Z15" si="9">X8+1</f>
        <v>43678</v>
      </c>
      <c r="AA8" s="3">
        <f t="shared" ref="AA8:AA15" si="10">AB8-1</f>
        <v>43738</v>
      </c>
      <c r="AB8" s="3">
        <f t="shared" ref="AB8:AB15" si="11">AC7+1</f>
        <v>43739</v>
      </c>
      <c r="AC8" s="3">
        <v>43921</v>
      </c>
      <c r="AD8" s="3">
        <f t="shared" si="2"/>
        <v>43739</v>
      </c>
      <c r="AE8" s="3">
        <f t="shared" ref="AE8:AE14" si="12">AC9</f>
        <v>44104</v>
      </c>
      <c r="AF8" s="3">
        <f t="shared" ref="AF8:AF15" si="13">AB8</f>
        <v>43739</v>
      </c>
      <c r="AG8" s="3">
        <v>43921</v>
      </c>
      <c r="AH8" s="7">
        <f t="shared" ref="AH8:AH15" si="14">AG8-AF8</f>
        <v>182</v>
      </c>
    </row>
    <row r="9" spans="1:34" customFormat="1" ht="16.5" x14ac:dyDescent="0.45">
      <c r="A9" s="34"/>
      <c r="B9" s="34"/>
      <c r="C9" s="34" t="s">
        <v>85</v>
      </c>
      <c r="D9" s="44">
        <f>IF(Calculations!C6=Calculations!C28,D17,D16)</f>
        <v>0.24292945617678946</v>
      </c>
      <c r="E9" s="36" t="s">
        <v>34</v>
      </c>
      <c r="F9" s="43" t="s">
        <v>86</v>
      </c>
      <c r="G9" s="34"/>
      <c r="T9" s="34"/>
      <c r="U9" s="4" t="s">
        <v>87</v>
      </c>
      <c r="V9" s="4" t="s">
        <v>88</v>
      </c>
      <c r="W9" s="5">
        <f t="shared" si="7"/>
        <v>43678</v>
      </c>
      <c r="X9" s="5">
        <v>43861</v>
      </c>
      <c r="Y9" s="8">
        <f t="shared" si="8"/>
        <v>183</v>
      </c>
      <c r="Z9" s="5">
        <f t="shared" si="9"/>
        <v>43862</v>
      </c>
      <c r="AA9" s="5">
        <f t="shared" si="10"/>
        <v>43921</v>
      </c>
      <c r="AB9" s="5">
        <f t="shared" si="11"/>
        <v>43922</v>
      </c>
      <c r="AC9" s="5">
        <v>44104</v>
      </c>
      <c r="AD9" s="5">
        <f t="shared" si="2"/>
        <v>43922</v>
      </c>
      <c r="AE9" s="5">
        <f t="shared" si="12"/>
        <v>44286</v>
      </c>
      <c r="AF9" s="5">
        <f t="shared" si="13"/>
        <v>43922</v>
      </c>
      <c r="AG9" s="5">
        <v>44104</v>
      </c>
      <c r="AH9" s="8">
        <f t="shared" si="14"/>
        <v>182</v>
      </c>
    </row>
    <row r="10" spans="1:34" customFormat="1" ht="16.5" x14ac:dyDescent="0.45">
      <c r="A10" s="34"/>
      <c r="B10" s="34"/>
      <c r="C10" s="34" t="s">
        <v>89</v>
      </c>
      <c r="D10" s="44">
        <f>IF(Calculations!C6=Calculations!C28,E17,E16)</f>
        <v>0.75707054382320926</v>
      </c>
      <c r="E10" s="36" t="s">
        <v>34</v>
      </c>
      <c r="F10" s="43" t="s">
        <v>90</v>
      </c>
      <c r="G10" s="34"/>
      <c r="T10" s="34"/>
      <c r="U10" s="2" t="s">
        <v>91</v>
      </c>
      <c r="V10" s="2" t="s">
        <v>92</v>
      </c>
      <c r="W10" s="3">
        <f t="shared" si="7"/>
        <v>43862</v>
      </c>
      <c r="X10" s="3">
        <v>44043</v>
      </c>
      <c r="Y10" s="7">
        <f t="shared" si="8"/>
        <v>181</v>
      </c>
      <c r="Z10" s="3">
        <f t="shared" si="9"/>
        <v>44044</v>
      </c>
      <c r="AA10" s="3">
        <f t="shared" si="10"/>
        <v>44104</v>
      </c>
      <c r="AB10" s="3">
        <f t="shared" si="11"/>
        <v>44105</v>
      </c>
      <c r="AC10" s="3">
        <v>44286</v>
      </c>
      <c r="AD10" s="3">
        <f t="shared" si="2"/>
        <v>44105</v>
      </c>
      <c r="AE10" s="3">
        <f t="shared" si="12"/>
        <v>44469</v>
      </c>
      <c r="AF10" s="3">
        <f t="shared" si="13"/>
        <v>44105</v>
      </c>
      <c r="AG10" s="3">
        <v>44286</v>
      </c>
      <c r="AH10" s="7">
        <f t="shared" si="14"/>
        <v>181</v>
      </c>
    </row>
    <row r="11" spans="1:34" customFormat="1" x14ac:dyDescent="0.35">
      <c r="A11" s="34"/>
      <c r="B11" s="34"/>
      <c r="C11" s="37" t="s">
        <v>29</v>
      </c>
      <c r="D11" s="22">
        <f>SUMIF(D$21:D$203,$D$13,R$21:R$203)</f>
        <v>208.40055476417086</v>
      </c>
      <c r="E11" s="43" t="s">
        <v>93</v>
      </c>
      <c r="F11" s="34"/>
      <c r="G11" s="34"/>
      <c r="T11" s="34"/>
      <c r="U11" s="4" t="s">
        <v>94</v>
      </c>
      <c r="V11" s="4" t="s">
        <v>95</v>
      </c>
      <c r="W11" s="5">
        <f t="shared" si="7"/>
        <v>44044</v>
      </c>
      <c r="X11" s="5">
        <v>44227</v>
      </c>
      <c r="Y11" s="8">
        <f t="shared" si="8"/>
        <v>183</v>
      </c>
      <c r="Z11" s="5">
        <f t="shared" si="9"/>
        <v>44228</v>
      </c>
      <c r="AA11" s="5">
        <f t="shared" si="10"/>
        <v>44286</v>
      </c>
      <c r="AB11" s="5">
        <f t="shared" si="11"/>
        <v>44287</v>
      </c>
      <c r="AC11" s="5">
        <v>44469</v>
      </c>
      <c r="AD11" s="5">
        <f t="shared" si="2"/>
        <v>44287</v>
      </c>
      <c r="AE11" s="5">
        <f t="shared" si="12"/>
        <v>44651</v>
      </c>
      <c r="AF11" s="5">
        <f t="shared" si="13"/>
        <v>44287</v>
      </c>
      <c r="AG11" s="5">
        <v>44469</v>
      </c>
      <c r="AH11" s="8">
        <f t="shared" si="14"/>
        <v>182</v>
      </c>
    </row>
    <row r="12" spans="1:34" customFormat="1" x14ac:dyDescent="0.35">
      <c r="A12" s="34"/>
      <c r="B12" s="34"/>
      <c r="C12" s="37" t="s">
        <v>27</v>
      </c>
      <c r="D12" s="22">
        <f>SUMIF(D$21:D$203,$D$13,S$21:S$203)</f>
        <v>145.88038833491959</v>
      </c>
      <c r="E12" s="43" t="s">
        <v>96</v>
      </c>
      <c r="F12" s="34"/>
      <c r="G12" s="34"/>
      <c r="T12" s="34"/>
      <c r="U12" s="2" t="s">
        <v>97</v>
      </c>
      <c r="V12" s="2" t="s">
        <v>98</v>
      </c>
      <c r="W12" s="3">
        <f t="shared" si="7"/>
        <v>44228</v>
      </c>
      <c r="X12" s="3">
        <v>44408</v>
      </c>
      <c r="Y12" s="7">
        <f t="shared" si="8"/>
        <v>180</v>
      </c>
      <c r="Z12" s="3">
        <f t="shared" si="9"/>
        <v>44409</v>
      </c>
      <c r="AA12" s="3">
        <f t="shared" si="10"/>
        <v>44469</v>
      </c>
      <c r="AB12" s="3">
        <f t="shared" si="11"/>
        <v>44470</v>
      </c>
      <c r="AC12" s="3">
        <v>44651</v>
      </c>
      <c r="AD12" s="3">
        <f t="shared" si="2"/>
        <v>44470</v>
      </c>
      <c r="AE12" s="3">
        <f t="shared" si="12"/>
        <v>44834</v>
      </c>
      <c r="AF12" s="3">
        <f t="shared" si="13"/>
        <v>44470</v>
      </c>
      <c r="AG12" s="3">
        <v>44651</v>
      </c>
      <c r="AH12" s="7">
        <f t="shared" si="14"/>
        <v>181</v>
      </c>
    </row>
    <row r="13" spans="1:34" customFormat="1" x14ac:dyDescent="0.35">
      <c r="A13" s="34"/>
      <c r="B13" s="34"/>
      <c r="C13" s="34" t="s">
        <v>3</v>
      </c>
      <c r="D13" s="40">
        <f>Calculations!C4</f>
        <v>44757</v>
      </c>
      <c r="E13" s="36"/>
      <c r="F13" s="34"/>
      <c r="G13" s="34"/>
      <c r="T13" s="34"/>
      <c r="U13" s="4" t="s">
        <v>99</v>
      </c>
      <c r="V13" s="4" t="s">
        <v>100</v>
      </c>
      <c r="W13" s="5">
        <f t="shared" si="7"/>
        <v>44409</v>
      </c>
      <c r="X13" s="5">
        <v>44592</v>
      </c>
      <c r="Y13" s="8">
        <f t="shared" si="8"/>
        <v>183</v>
      </c>
      <c r="Z13" s="5">
        <f t="shared" si="9"/>
        <v>44593</v>
      </c>
      <c r="AA13" s="5">
        <f t="shared" si="10"/>
        <v>44651</v>
      </c>
      <c r="AB13" s="5">
        <f t="shared" si="11"/>
        <v>44652</v>
      </c>
      <c r="AC13" s="5">
        <v>44834</v>
      </c>
      <c r="AD13" s="5">
        <f t="shared" si="2"/>
        <v>44652</v>
      </c>
      <c r="AE13" s="5">
        <f t="shared" si="12"/>
        <v>45016</v>
      </c>
      <c r="AF13" s="5">
        <f t="shared" si="13"/>
        <v>44652</v>
      </c>
      <c r="AG13" s="5">
        <v>44834</v>
      </c>
      <c r="AH13" s="8">
        <f t="shared" si="14"/>
        <v>182</v>
      </c>
    </row>
    <row r="14" spans="1:34" customFormat="1" x14ac:dyDescent="0.35">
      <c r="A14" s="34"/>
      <c r="B14" s="34"/>
      <c r="C14" s="34"/>
      <c r="D14" s="34"/>
      <c r="E14" s="36"/>
      <c r="F14" s="34"/>
      <c r="G14" s="34"/>
      <c r="T14" s="34"/>
      <c r="U14" s="2" t="s">
        <v>101</v>
      </c>
      <c r="V14" s="2" t="s">
        <v>102</v>
      </c>
      <c r="W14" s="3">
        <f t="shared" si="7"/>
        <v>44593</v>
      </c>
      <c r="X14" s="3">
        <v>44773</v>
      </c>
      <c r="Y14" s="7">
        <f t="shared" si="8"/>
        <v>180</v>
      </c>
      <c r="Z14" s="3">
        <f t="shared" si="9"/>
        <v>44774</v>
      </c>
      <c r="AA14" s="3">
        <f t="shared" si="10"/>
        <v>44834</v>
      </c>
      <c r="AB14" s="3">
        <f t="shared" si="11"/>
        <v>44835</v>
      </c>
      <c r="AC14" s="3">
        <v>45016</v>
      </c>
      <c r="AD14" s="3">
        <f t="shared" si="2"/>
        <v>44835</v>
      </c>
      <c r="AE14" s="3">
        <f t="shared" si="12"/>
        <v>45199</v>
      </c>
      <c r="AF14" s="3">
        <f t="shared" si="13"/>
        <v>44835</v>
      </c>
      <c r="AG14" s="3">
        <v>45016</v>
      </c>
      <c r="AH14" s="7">
        <f t="shared" si="14"/>
        <v>181</v>
      </c>
    </row>
    <row r="15" spans="1:34" customFormat="1" x14ac:dyDescent="0.35">
      <c r="A15" s="34"/>
      <c r="B15" s="34"/>
      <c r="C15" s="34"/>
      <c r="D15" s="34" t="s">
        <v>86</v>
      </c>
      <c r="E15" s="34" t="s">
        <v>90</v>
      </c>
      <c r="F15" s="34"/>
      <c r="G15" s="34"/>
      <c r="T15" s="34"/>
      <c r="U15" s="4" t="s">
        <v>103</v>
      </c>
      <c r="V15" s="4" t="s">
        <v>104</v>
      </c>
      <c r="W15" s="5">
        <f t="shared" si="7"/>
        <v>44774</v>
      </c>
      <c r="X15" s="5">
        <v>44957</v>
      </c>
      <c r="Y15" s="8">
        <f t="shared" si="8"/>
        <v>183</v>
      </c>
      <c r="Z15" s="5">
        <f t="shared" si="9"/>
        <v>44958</v>
      </c>
      <c r="AA15" s="5">
        <f t="shared" si="10"/>
        <v>45016</v>
      </c>
      <c r="AB15" s="5">
        <f t="shared" si="11"/>
        <v>45017</v>
      </c>
      <c r="AC15" s="5">
        <v>45199</v>
      </c>
      <c r="AD15" s="5">
        <f t="shared" si="2"/>
        <v>45017</v>
      </c>
      <c r="AE15" s="5">
        <v>45382</v>
      </c>
      <c r="AF15" s="5">
        <f t="shared" si="13"/>
        <v>45017</v>
      </c>
      <c r="AG15" s="5">
        <v>45199</v>
      </c>
      <c r="AH15" s="8">
        <f t="shared" si="14"/>
        <v>182</v>
      </c>
    </row>
    <row r="16" spans="1:34" x14ac:dyDescent="0.35">
      <c r="B16" s="34"/>
      <c r="C16" s="34" t="s">
        <v>105</v>
      </c>
      <c r="D16" s="41">
        <v>0.42918465416463569</v>
      </c>
      <c r="E16" s="41">
        <v>0.57081534583536431</v>
      </c>
      <c r="F16" s="34"/>
      <c r="G16" s="34"/>
      <c r="T16" s="34"/>
    </row>
    <row r="17" spans="2:24" x14ac:dyDescent="0.35">
      <c r="B17" s="34"/>
      <c r="C17" s="34" t="s">
        <v>22</v>
      </c>
      <c r="D17" s="41">
        <v>0.24292945617678946</v>
      </c>
      <c r="E17" s="41">
        <v>0.75707054382320926</v>
      </c>
      <c r="F17" s="38"/>
      <c r="G17" s="38"/>
      <c r="H17" s="12"/>
      <c r="I17" s="12"/>
      <c r="N17" s="1"/>
      <c r="T17" s="34"/>
    </row>
    <row r="18" spans="2:24" x14ac:dyDescent="0.35">
      <c r="B18" s="34"/>
      <c r="C18" s="71" t="s">
        <v>106</v>
      </c>
      <c r="D18" s="71"/>
      <c r="E18" s="34">
        <v>61</v>
      </c>
      <c r="F18" s="38"/>
      <c r="G18" s="38"/>
      <c r="H18" s="12"/>
      <c r="I18" s="12"/>
      <c r="N18" s="1"/>
      <c r="T18" s="34"/>
    </row>
    <row r="19" spans="2:24" ht="275.5" customHeight="1" x14ac:dyDescent="0.35">
      <c r="B19" s="34"/>
      <c r="C19" s="34"/>
      <c r="D19" s="34"/>
      <c r="E19" s="34"/>
      <c r="F19" s="34"/>
      <c r="G19" s="34"/>
      <c r="T19" s="34"/>
    </row>
    <row r="20" spans="2:24" ht="17.5" x14ac:dyDescent="0.45">
      <c r="B20" t="s">
        <v>107</v>
      </c>
      <c r="C20" s="21" t="s">
        <v>2</v>
      </c>
      <c r="D20" s="21" t="s">
        <v>3</v>
      </c>
      <c r="E20" s="21" t="s">
        <v>108</v>
      </c>
      <c r="F20" s="21" t="s">
        <v>109</v>
      </c>
      <c r="G20" s="21" t="s">
        <v>110</v>
      </c>
      <c r="H20" s="21" t="s">
        <v>111</v>
      </c>
      <c r="I20" s="21" t="s">
        <v>112</v>
      </c>
      <c r="J20" s="21" t="s">
        <v>113</v>
      </c>
      <c r="K20" s="21" t="s">
        <v>114</v>
      </c>
      <c r="L20" s="21" t="s">
        <v>115</v>
      </c>
      <c r="M20" s="21" t="s">
        <v>116</v>
      </c>
      <c r="N20" s="21" t="s">
        <v>9</v>
      </c>
      <c r="O20" s="21" t="s">
        <v>117</v>
      </c>
      <c r="P20" s="21" t="s">
        <v>118</v>
      </c>
      <c r="Q20" s="21" t="s">
        <v>119</v>
      </c>
      <c r="R20" s="21" t="s">
        <v>120</v>
      </c>
      <c r="S20" s="42" t="s">
        <v>5</v>
      </c>
      <c r="T20" s="45"/>
    </row>
    <row r="21" spans="2:24" x14ac:dyDescent="0.35">
      <c r="B21">
        <v>1</v>
      </c>
      <c r="C21" s="20" t="str">
        <f t="shared" ref="C21:C52" si="15">TEXT(D21,"ddd")</f>
        <v>Fri</v>
      </c>
      <c r="D21" s="13">
        <v>44652</v>
      </c>
      <c r="E21">
        <f>$AH$13</f>
        <v>182</v>
      </c>
      <c r="F21" s="26">
        <f>$AH$13+$I21</f>
        <v>243</v>
      </c>
      <c r="G21" s="26">
        <f t="shared" ref="G21:G52" si="16">B21</f>
        <v>1</v>
      </c>
      <c r="H21" s="26">
        <f t="shared" ref="H21:H52" si="17">IF(D21&lt;$D$143,0,B21-122)</f>
        <v>0</v>
      </c>
      <c r="I21" s="26">
        <f>$E$18</f>
        <v>61</v>
      </c>
      <c r="J21" s="12">
        <f>E21/F21</f>
        <v>0.74897119341563789</v>
      </c>
      <c r="K21" s="12">
        <f>J21*$D$9</f>
        <v>0.18194716470854191</v>
      </c>
      <c r="L21" s="12">
        <f>(I21+G21-H21)/F21</f>
        <v>0.2551440329218107</v>
      </c>
      <c r="M21" s="12">
        <f>L21*$D$10</f>
        <v>0.19316203175736205</v>
      </c>
      <c r="N21" s="12">
        <f>H21/F21</f>
        <v>0</v>
      </c>
      <c r="O21" s="12">
        <f>N21*$D$9</f>
        <v>0</v>
      </c>
      <c r="P21" s="25">
        <f>SUM(K21,M21,O21)</f>
        <v>0.37510919646590396</v>
      </c>
      <c r="Q21" s="25">
        <f>(K21/P21)+(M21/P21)+(O21/P21)</f>
        <v>1</v>
      </c>
      <c r="R21" s="6">
        <f t="shared" ref="R21:R52" si="18">((PCc*K21)+(PCn*M21)+(PCn_2*O21))/(K21+M21+O21)</f>
        <v>176.34539228030567</v>
      </c>
      <c r="S21" s="6">
        <f>R21*LSLT</f>
        <v>123.44177459621396</v>
      </c>
      <c r="T21" s="46"/>
      <c r="V21" s="48"/>
      <c r="W21" s="48"/>
      <c r="X21" s="46"/>
    </row>
    <row r="22" spans="2:24" x14ac:dyDescent="0.35">
      <c r="B22">
        <v>2</v>
      </c>
      <c r="C22" s="20" t="str">
        <f t="shared" si="15"/>
        <v>Sat</v>
      </c>
      <c r="D22" s="13">
        <v>44653</v>
      </c>
      <c r="E22">
        <f>E21-1</f>
        <v>181</v>
      </c>
      <c r="F22" s="26">
        <f t="shared" ref="F22:F85" si="19">$AH$13+$I22</f>
        <v>243</v>
      </c>
      <c r="G22" s="26">
        <f t="shared" si="16"/>
        <v>2</v>
      </c>
      <c r="H22" s="26">
        <f t="shared" si="17"/>
        <v>0</v>
      </c>
      <c r="I22" s="26">
        <f t="shared" ref="I22:I85" si="20">$E$18</f>
        <v>61</v>
      </c>
      <c r="J22" s="12">
        <f t="shared" ref="J22:J85" si="21">E22/F22</f>
        <v>0.74485596707818935</v>
      </c>
      <c r="K22" s="12">
        <f t="shared" ref="K22:K85" si="22">J22*$D$9</f>
        <v>0.18094745501234114</v>
      </c>
      <c r="L22" s="12">
        <f t="shared" ref="L22:L85" si="23">(I22+G22-H22)/F22</f>
        <v>0.25925925925925924</v>
      </c>
      <c r="M22" s="12">
        <f t="shared" ref="M22:M85" si="24">L22*$D$10</f>
        <v>0.19627754839860981</v>
      </c>
      <c r="N22" s="12">
        <f t="shared" ref="N22:N85" si="25">H22/F22</f>
        <v>0</v>
      </c>
      <c r="O22" s="12">
        <f t="shared" ref="O22:O85" si="26">N22*$D$9</f>
        <v>0</v>
      </c>
      <c r="P22" s="25">
        <f t="shared" ref="P22:P85" si="27">SUM(K22,M22,O22)</f>
        <v>0.37722500341095094</v>
      </c>
      <c r="Q22" s="25">
        <f t="shared" ref="Q22:Q85" si="28">(K22/P22)+(M22/P22)+(O22/P22)</f>
        <v>1</v>
      </c>
      <c r="R22" s="6">
        <f t="shared" si="18"/>
        <v>176.8287605438247</v>
      </c>
      <c r="S22" s="6">
        <f t="shared" ref="S22:S52" si="29">R22*LSLT</f>
        <v>123.78013238067729</v>
      </c>
      <c r="T22" s="46"/>
      <c r="V22" s="48"/>
      <c r="W22" s="48"/>
      <c r="X22" s="46"/>
    </row>
    <row r="23" spans="2:24" x14ac:dyDescent="0.35">
      <c r="B23">
        <v>3</v>
      </c>
      <c r="C23" s="20" t="str">
        <f t="shared" si="15"/>
        <v>Sun</v>
      </c>
      <c r="D23" s="13">
        <v>44654</v>
      </c>
      <c r="E23">
        <f>E22-1</f>
        <v>180</v>
      </c>
      <c r="F23" s="26">
        <f t="shared" si="19"/>
        <v>243</v>
      </c>
      <c r="G23" s="26">
        <f t="shared" si="16"/>
        <v>3</v>
      </c>
      <c r="H23" s="26">
        <f t="shared" si="17"/>
        <v>0</v>
      </c>
      <c r="I23" s="26">
        <f t="shared" si="20"/>
        <v>61</v>
      </c>
      <c r="J23" s="12">
        <f t="shared" si="21"/>
        <v>0.7407407407407407</v>
      </c>
      <c r="K23" s="12">
        <f t="shared" si="22"/>
        <v>0.17994774531614033</v>
      </c>
      <c r="L23" s="12">
        <f t="shared" si="23"/>
        <v>0.26337448559670784</v>
      </c>
      <c r="M23" s="12">
        <f t="shared" si="24"/>
        <v>0.1993930650398576</v>
      </c>
      <c r="N23" s="12">
        <f t="shared" si="25"/>
        <v>0</v>
      </c>
      <c r="O23" s="12">
        <f t="shared" si="26"/>
        <v>0</v>
      </c>
      <c r="P23" s="25">
        <f>SUM(K23,M23,O23)</f>
        <v>0.37934081035599793</v>
      </c>
      <c r="Q23" s="25">
        <f t="shared" si="28"/>
        <v>1</v>
      </c>
      <c r="R23" s="6">
        <f t="shared" si="18"/>
        <v>177.30673674879876</v>
      </c>
      <c r="S23" s="6">
        <f t="shared" si="29"/>
        <v>124.11471572415913</v>
      </c>
      <c r="T23" s="46"/>
      <c r="V23" s="48"/>
      <c r="W23" s="48"/>
      <c r="X23" s="46"/>
    </row>
    <row r="24" spans="2:24" x14ac:dyDescent="0.35">
      <c r="B24">
        <v>4</v>
      </c>
      <c r="C24" s="20" t="str">
        <f t="shared" si="15"/>
        <v>Mon</v>
      </c>
      <c r="D24" s="13">
        <v>44655</v>
      </c>
      <c r="E24">
        <f t="shared" ref="E24" si="30">E23-1</f>
        <v>179</v>
      </c>
      <c r="F24" s="26">
        <f t="shared" si="19"/>
        <v>243</v>
      </c>
      <c r="G24" s="26">
        <f t="shared" si="16"/>
        <v>4</v>
      </c>
      <c r="H24" s="26">
        <f t="shared" si="17"/>
        <v>0</v>
      </c>
      <c r="I24" s="26">
        <f t="shared" si="20"/>
        <v>61</v>
      </c>
      <c r="J24" s="12">
        <f t="shared" si="21"/>
        <v>0.73662551440329216</v>
      </c>
      <c r="K24" s="12">
        <f t="shared" si="22"/>
        <v>0.17894803561993955</v>
      </c>
      <c r="L24" s="12">
        <f t="shared" si="23"/>
        <v>0.26748971193415638</v>
      </c>
      <c r="M24" s="12">
        <f t="shared" si="24"/>
        <v>0.20250858168110536</v>
      </c>
      <c r="N24" s="12">
        <f t="shared" si="25"/>
        <v>0</v>
      </c>
      <c r="O24" s="12">
        <f t="shared" si="26"/>
        <v>0</v>
      </c>
      <c r="P24" s="25">
        <f t="shared" si="27"/>
        <v>0.38145661730104491</v>
      </c>
      <c r="Q24" s="25">
        <f t="shared" si="28"/>
        <v>1</v>
      </c>
      <c r="R24" s="6">
        <f t="shared" si="18"/>
        <v>177.77941061883777</v>
      </c>
      <c r="S24" s="6">
        <f t="shared" si="29"/>
        <v>124.44558743318643</v>
      </c>
      <c r="T24" s="46"/>
      <c r="V24" s="48"/>
      <c r="W24" s="48"/>
      <c r="X24" s="46"/>
    </row>
    <row r="25" spans="2:24" x14ac:dyDescent="0.35">
      <c r="B25">
        <v>5</v>
      </c>
      <c r="C25" s="20" t="str">
        <f t="shared" si="15"/>
        <v>Tue</v>
      </c>
      <c r="D25" s="13">
        <v>44656</v>
      </c>
      <c r="E25">
        <f t="shared" ref="E25:E56" si="31">$AG$13-D25</f>
        <v>178</v>
      </c>
      <c r="F25" s="26">
        <f t="shared" si="19"/>
        <v>243</v>
      </c>
      <c r="G25" s="26">
        <f t="shared" si="16"/>
        <v>5</v>
      </c>
      <c r="H25" s="26">
        <f t="shared" si="17"/>
        <v>0</v>
      </c>
      <c r="I25" s="26">
        <f t="shared" si="20"/>
        <v>61</v>
      </c>
      <c r="J25" s="12">
        <f>E25/F25</f>
        <v>0.73251028806584362</v>
      </c>
      <c r="K25" s="12">
        <f t="shared" si="22"/>
        <v>0.17794832592373877</v>
      </c>
      <c r="L25" s="12">
        <f t="shared" si="23"/>
        <v>0.27160493827160492</v>
      </c>
      <c r="M25" s="12">
        <f t="shared" si="24"/>
        <v>0.20562409832235312</v>
      </c>
      <c r="N25" s="12">
        <f t="shared" si="25"/>
        <v>0</v>
      </c>
      <c r="O25" s="12">
        <f t="shared" si="26"/>
        <v>0</v>
      </c>
      <c r="P25" s="25">
        <f t="shared" si="27"/>
        <v>0.38357242424609189</v>
      </c>
      <c r="Q25" s="25">
        <f t="shared" si="28"/>
        <v>1</v>
      </c>
      <c r="R25" s="6">
        <f t="shared" si="18"/>
        <v>178.24686989786994</v>
      </c>
      <c r="S25" s="6">
        <f t="shared" si="29"/>
        <v>124.77280892850895</v>
      </c>
      <c r="T25" s="46"/>
    </row>
    <row r="26" spans="2:24" x14ac:dyDescent="0.35">
      <c r="B26">
        <v>6</v>
      </c>
      <c r="C26" s="20" t="str">
        <f t="shared" si="15"/>
        <v>Wed</v>
      </c>
      <c r="D26" s="13">
        <v>44657</v>
      </c>
      <c r="E26">
        <f t="shared" si="31"/>
        <v>177</v>
      </c>
      <c r="F26" s="26">
        <f t="shared" si="19"/>
        <v>243</v>
      </c>
      <c r="G26" s="26">
        <f t="shared" si="16"/>
        <v>6</v>
      </c>
      <c r="H26" s="26">
        <f t="shared" si="17"/>
        <v>0</v>
      </c>
      <c r="I26" s="26">
        <f t="shared" si="20"/>
        <v>61</v>
      </c>
      <c r="J26" s="12">
        <f t="shared" si="21"/>
        <v>0.72839506172839508</v>
      </c>
      <c r="K26" s="12">
        <f t="shared" si="22"/>
        <v>0.17694861622753802</v>
      </c>
      <c r="L26" s="12">
        <f t="shared" si="23"/>
        <v>0.27572016460905352</v>
      </c>
      <c r="M26" s="12">
        <f t="shared" si="24"/>
        <v>0.20873961496360091</v>
      </c>
      <c r="N26" s="12">
        <f t="shared" si="25"/>
        <v>0</v>
      </c>
      <c r="O26" s="12">
        <f t="shared" si="26"/>
        <v>0</v>
      </c>
      <c r="P26" s="25">
        <f t="shared" si="27"/>
        <v>0.38568823119113893</v>
      </c>
      <c r="Q26" s="25">
        <f t="shared" si="28"/>
        <v>1</v>
      </c>
      <c r="R26" s="6">
        <f t="shared" si="18"/>
        <v>178.70920040444233</v>
      </c>
      <c r="S26" s="6">
        <f t="shared" si="29"/>
        <v>125.09644028310962</v>
      </c>
      <c r="T26" s="46"/>
    </row>
    <row r="27" spans="2:24" x14ac:dyDescent="0.35">
      <c r="B27">
        <v>7</v>
      </c>
      <c r="C27" s="20" t="str">
        <f t="shared" si="15"/>
        <v>Thu</v>
      </c>
      <c r="D27" s="13">
        <v>44658</v>
      </c>
      <c r="E27">
        <f t="shared" si="31"/>
        <v>176</v>
      </c>
      <c r="F27" s="26">
        <f t="shared" si="19"/>
        <v>243</v>
      </c>
      <c r="G27" s="26">
        <f t="shared" si="16"/>
        <v>7</v>
      </c>
      <c r="H27" s="26">
        <f t="shared" si="17"/>
        <v>0</v>
      </c>
      <c r="I27" s="26">
        <f t="shared" si="20"/>
        <v>61</v>
      </c>
      <c r="J27" s="12">
        <f t="shared" si="21"/>
        <v>0.72427983539094654</v>
      </c>
      <c r="K27" s="12">
        <f t="shared" si="22"/>
        <v>0.17594890653133724</v>
      </c>
      <c r="L27" s="12">
        <f t="shared" si="23"/>
        <v>0.27983539094650206</v>
      </c>
      <c r="M27" s="12">
        <f t="shared" si="24"/>
        <v>0.21185513160484867</v>
      </c>
      <c r="N27" s="12">
        <f t="shared" si="25"/>
        <v>0</v>
      </c>
      <c r="O27" s="12">
        <f t="shared" si="26"/>
        <v>0</v>
      </c>
      <c r="P27" s="25">
        <f t="shared" si="27"/>
        <v>0.38780403813618591</v>
      </c>
      <c r="Q27" s="25">
        <f t="shared" si="28"/>
        <v>1</v>
      </c>
      <c r="R27" s="6">
        <f t="shared" si="18"/>
        <v>179.16648608424393</v>
      </c>
      <c r="S27" s="6">
        <f t="shared" si="29"/>
        <v>125.41654025897074</v>
      </c>
      <c r="T27" s="46"/>
    </row>
    <row r="28" spans="2:24" x14ac:dyDescent="0.35">
      <c r="B28">
        <v>8</v>
      </c>
      <c r="C28" s="20" t="str">
        <f t="shared" si="15"/>
        <v>Fri</v>
      </c>
      <c r="D28" s="13">
        <v>44659</v>
      </c>
      <c r="E28">
        <f t="shared" si="31"/>
        <v>175</v>
      </c>
      <c r="F28" s="26">
        <f t="shared" si="19"/>
        <v>243</v>
      </c>
      <c r="G28" s="26">
        <f t="shared" si="16"/>
        <v>8</v>
      </c>
      <c r="H28" s="26">
        <f t="shared" si="17"/>
        <v>0</v>
      </c>
      <c r="I28" s="26">
        <f t="shared" si="20"/>
        <v>61</v>
      </c>
      <c r="J28" s="12">
        <f t="shared" si="21"/>
        <v>0.72016460905349799</v>
      </c>
      <c r="K28" s="12">
        <f t="shared" si="22"/>
        <v>0.17494919683513646</v>
      </c>
      <c r="L28" s="12">
        <f t="shared" si="23"/>
        <v>0.2839506172839506</v>
      </c>
      <c r="M28" s="12">
        <f t="shared" si="24"/>
        <v>0.21497064824609644</v>
      </c>
      <c r="N28" s="12">
        <f t="shared" si="25"/>
        <v>0</v>
      </c>
      <c r="O28" s="12">
        <f t="shared" si="26"/>
        <v>0</v>
      </c>
      <c r="P28" s="25">
        <f t="shared" si="27"/>
        <v>0.3899198450812329</v>
      </c>
      <c r="Q28" s="25">
        <f t="shared" si="28"/>
        <v>1</v>
      </c>
      <c r="R28" s="6">
        <f t="shared" si="18"/>
        <v>179.61880906091866</v>
      </c>
      <c r="S28" s="6">
        <f t="shared" si="29"/>
        <v>125.73316634264306</v>
      </c>
      <c r="T28" s="46"/>
    </row>
    <row r="29" spans="2:24" x14ac:dyDescent="0.35">
      <c r="B29">
        <v>9</v>
      </c>
      <c r="C29" s="20" t="str">
        <f t="shared" si="15"/>
        <v>Sat</v>
      </c>
      <c r="D29" s="13">
        <v>44660</v>
      </c>
      <c r="E29">
        <f t="shared" si="31"/>
        <v>174</v>
      </c>
      <c r="F29" s="26">
        <f t="shared" si="19"/>
        <v>243</v>
      </c>
      <c r="G29" s="26">
        <f t="shared" si="16"/>
        <v>9</v>
      </c>
      <c r="H29" s="26">
        <f t="shared" si="17"/>
        <v>0</v>
      </c>
      <c r="I29" s="26">
        <f t="shared" si="20"/>
        <v>61</v>
      </c>
      <c r="J29" s="12">
        <f t="shared" si="21"/>
        <v>0.71604938271604934</v>
      </c>
      <c r="K29" s="12">
        <f t="shared" si="22"/>
        <v>0.17394948713893565</v>
      </c>
      <c r="L29" s="12">
        <f t="shared" si="23"/>
        <v>0.2880658436213992</v>
      </c>
      <c r="M29" s="12">
        <f t="shared" si="24"/>
        <v>0.21808616488734425</v>
      </c>
      <c r="N29" s="12">
        <f t="shared" si="25"/>
        <v>0</v>
      </c>
      <c r="O29" s="12">
        <f t="shared" si="26"/>
        <v>0</v>
      </c>
      <c r="P29" s="25">
        <f t="shared" si="27"/>
        <v>0.39203565202627988</v>
      </c>
      <c r="Q29" s="25">
        <f t="shared" si="28"/>
        <v>1</v>
      </c>
      <c r="R29" s="6">
        <f t="shared" si="18"/>
        <v>180.06624968523334</v>
      </c>
      <c r="S29" s="6">
        <f t="shared" si="29"/>
        <v>126.04637477966334</v>
      </c>
      <c r="T29" s="46"/>
    </row>
    <row r="30" spans="2:24" x14ac:dyDescent="0.35">
      <c r="B30">
        <v>10</v>
      </c>
      <c r="C30" s="20" t="str">
        <f t="shared" si="15"/>
        <v>Sun</v>
      </c>
      <c r="D30" s="13">
        <v>44661</v>
      </c>
      <c r="E30">
        <f t="shared" si="31"/>
        <v>173</v>
      </c>
      <c r="F30" s="26">
        <f t="shared" si="19"/>
        <v>243</v>
      </c>
      <c r="G30" s="26">
        <f t="shared" si="16"/>
        <v>10</v>
      </c>
      <c r="H30" s="26">
        <f t="shared" si="17"/>
        <v>0</v>
      </c>
      <c r="I30" s="26">
        <f t="shared" si="20"/>
        <v>61</v>
      </c>
      <c r="J30" s="12">
        <f t="shared" si="21"/>
        <v>0.7119341563786008</v>
      </c>
      <c r="K30" s="12">
        <f t="shared" si="22"/>
        <v>0.17294977744273488</v>
      </c>
      <c r="L30" s="12">
        <f t="shared" si="23"/>
        <v>0.29218106995884774</v>
      </c>
      <c r="M30" s="12">
        <f t="shared" si="24"/>
        <v>0.22120168152859201</v>
      </c>
      <c r="N30" s="12">
        <f t="shared" si="25"/>
        <v>0</v>
      </c>
      <c r="O30" s="12">
        <f t="shared" si="26"/>
        <v>0</v>
      </c>
      <c r="P30" s="25">
        <f t="shared" si="27"/>
        <v>0.39415145897132686</v>
      </c>
      <c r="Q30" s="25">
        <f t="shared" si="28"/>
        <v>1</v>
      </c>
      <c r="R30" s="6">
        <f t="shared" si="18"/>
        <v>180.50888658266143</v>
      </c>
      <c r="S30" s="6">
        <f t="shared" si="29"/>
        <v>126.35622060786299</v>
      </c>
      <c r="T30" s="46"/>
    </row>
    <row r="31" spans="2:24" x14ac:dyDescent="0.35">
      <c r="B31">
        <v>11</v>
      </c>
      <c r="C31" s="20" t="str">
        <f t="shared" si="15"/>
        <v>Mon</v>
      </c>
      <c r="D31" s="13">
        <v>44662</v>
      </c>
      <c r="E31">
        <f t="shared" si="31"/>
        <v>172</v>
      </c>
      <c r="F31" s="26">
        <f t="shared" si="19"/>
        <v>243</v>
      </c>
      <c r="G31" s="26">
        <f t="shared" si="16"/>
        <v>11</v>
      </c>
      <c r="H31" s="26">
        <f t="shared" si="17"/>
        <v>0</v>
      </c>
      <c r="I31" s="26">
        <f t="shared" si="20"/>
        <v>61</v>
      </c>
      <c r="J31" s="12">
        <f t="shared" si="21"/>
        <v>0.70781893004115226</v>
      </c>
      <c r="K31" s="12">
        <f t="shared" si="22"/>
        <v>0.1719500677465341</v>
      </c>
      <c r="L31" s="12">
        <f t="shared" si="23"/>
        <v>0.29629629629629628</v>
      </c>
      <c r="M31" s="12">
        <f t="shared" si="24"/>
        <v>0.22431719816983978</v>
      </c>
      <c r="N31" s="12">
        <f t="shared" si="25"/>
        <v>0</v>
      </c>
      <c r="O31" s="12">
        <f t="shared" si="26"/>
        <v>0</v>
      </c>
      <c r="P31" s="25">
        <f t="shared" si="27"/>
        <v>0.39626726591637385</v>
      </c>
      <c r="Q31" s="25">
        <f t="shared" si="28"/>
        <v>1</v>
      </c>
      <c r="R31" s="6">
        <f t="shared" si="18"/>
        <v>180.94679669944293</v>
      </c>
      <c r="S31" s="6">
        <f t="shared" si="29"/>
        <v>126.66275768961005</v>
      </c>
      <c r="T31" s="46"/>
    </row>
    <row r="32" spans="2:24" x14ac:dyDescent="0.35">
      <c r="B32">
        <v>12</v>
      </c>
      <c r="C32" s="20" t="str">
        <f t="shared" si="15"/>
        <v>Tue</v>
      </c>
      <c r="D32" s="13">
        <v>44663</v>
      </c>
      <c r="E32">
        <f t="shared" si="31"/>
        <v>171</v>
      </c>
      <c r="F32" s="26">
        <f t="shared" si="19"/>
        <v>243</v>
      </c>
      <c r="G32" s="26">
        <f t="shared" si="16"/>
        <v>12</v>
      </c>
      <c r="H32" s="26">
        <f t="shared" si="17"/>
        <v>0</v>
      </c>
      <c r="I32" s="26">
        <f t="shared" si="20"/>
        <v>61</v>
      </c>
      <c r="J32" s="12">
        <f t="shared" si="21"/>
        <v>0.70370370370370372</v>
      </c>
      <c r="K32" s="12">
        <f t="shared" si="22"/>
        <v>0.17095035805033332</v>
      </c>
      <c r="L32" s="12">
        <f t="shared" si="23"/>
        <v>0.30041152263374488</v>
      </c>
      <c r="M32" s="12">
        <f t="shared" si="24"/>
        <v>0.22743271481108757</v>
      </c>
      <c r="N32" s="12">
        <f t="shared" si="25"/>
        <v>0</v>
      </c>
      <c r="O32" s="12">
        <f t="shared" si="26"/>
        <v>0</v>
      </c>
      <c r="P32" s="25">
        <f t="shared" si="27"/>
        <v>0.39838307286142088</v>
      </c>
      <c r="Q32" s="25">
        <f t="shared" si="28"/>
        <v>1</v>
      </c>
      <c r="R32" s="6">
        <f t="shared" si="18"/>
        <v>181.38005534717607</v>
      </c>
      <c r="S32" s="6">
        <f t="shared" si="29"/>
        <v>126.96603874302323</v>
      </c>
      <c r="T32" s="46"/>
    </row>
    <row r="33" spans="2:20" x14ac:dyDescent="0.35">
      <c r="B33">
        <v>13</v>
      </c>
      <c r="C33" s="20" t="str">
        <f t="shared" si="15"/>
        <v>Wed</v>
      </c>
      <c r="D33" s="13">
        <v>44664</v>
      </c>
      <c r="E33">
        <f t="shared" si="31"/>
        <v>170</v>
      </c>
      <c r="F33" s="26">
        <f t="shared" si="19"/>
        <v>243</v>
      </c>
      <c r="G33" s="26">
        <f t="shared" si="16"/>
        <v>13</v>
      </c>
      <c r="H33" s="26">
        <f t="shared" si="17"/>
        <v>0</v>
      </c>
      <c r="I33" s="26">
        <f t="shared" si="20"/>
        <v>61</v>
      </c>
      <c r="J33" s="12">
        <f t="shared" si="21"/>
        <v>0.69958847736625518</v>
      </c>
      <c r="K33" s="12">
        <f t="shared" si="22"/>
        <v>0.16995064835413257</v>
      </c>
      <c r="L33" s="12">
        <f t="shared" si="23"/>
        <v>0.30452674897119342</v>
      </c>
      <c r="M33" s="12">
        <f t="shared" si="24"/>
        <v>0.23054823145233533</v>
      </c>
      <c r="N33" s="12">
        <f t="shared" si="25"/>
        <v>0</v>
      </c>
      <c r="O33" s="12">
        <f t="shared" si="26"/>
        <v>0</v>
      </c>
      <c r="P33" s="25">
        <f t="shared" si="27"/>
        <v>0.40049887980646792</v>
      </c>
      <c r="Q33" s="25">
        <f t="shared" si="28"/>
        <v>1</v>
      </c>
      <c r="R33" s="6">
        <f t="shared" si="18"/>
        <v>181.8087362459961</v>
      </c>
      <c r="S33" s="6">
        <f t="shared" si="29"/>
        <v>127.26611537219726</v>
      </c>
      <c r="T33" s="46"/>
    </row>
    <row r="34" spans="2:20" x14ac:dyDescent="0.35">
      <c r="B34">
        <v>14</v>
      </c>
      <c r="C34" s="20" t="str">
        <f t="shared" si="15"/>
        <v>Thu</v>
      </c>
      <c r="D34" s="13">
        <v>44665</v>
      </c>
      <c r="E34">
        <f t="shared" si="31"/>
        <v>169</v>
      </c>
      <c r="F34" s="26">
        <f t="shared" si="19"/>
        <v>243</v>
      </c>
      <c r="G34" s="26">
        <f t="shared" si="16"/>
        <v>14</v>
      </c>
      <c r="H34" s="26">
        <f t="shared" si="17"/>
        <v>0</v>
      </c>
      <c r="I34" s="26">
        <f t="shared" si="20"/>
        <v>61</v>
      </c>
      <c r="J34" s="12">
        <f t="shared" si="21"/>
        <v>0.69547325102880664</v>
      </c>
      <c r="K34" s="12">
        <f t="shared" si="22"/>
        <v>0.16895093865793179</v>
      </c>
      <c r="L34" s="12">
        <f t="shared" si="23"/>
        <v>0.30864197530864196</v>
      </c>
      <c r="M34" s="12">
        <f t="shared" si="24"/>
        <v>0.23366374809358309</v>
      </c>
      <c r="N34" s="12">
        <f t="shared" si="25"/>
        <v>0</v>
      </c>
      <c r="O34" s="12">
        <f t="shared" si="26"/>
        <v>0</v>
      </c>
      <c r="P34" s="25">
        <f t="shared" si="27"/>
        <v>0.40261468675151491</v>
      </c>
      <c r="Q34" s="25">
        <f t="shared" si="28"/>
        <v>0.99999999999999989</v>
      </c>
      <c r="R34" s="6">
        <f t="shared" si="18"/>
        <v>182.23291156639195</v>
      </c>
      <c r="S34" s="6">
        <f t="shared" si="29"/>
        <v>127.56303809647436</v>
      </c>
      <c r="T34" s="46"/>
    </row>
    <row r="35" spans="2:20" x14ac:dyDescent="0.35">
      <c r="B35">
        <v>15</v>
      </c>
      <c r="C35" s="20" t="str">
        <f t="shared" si="15"/>
        <v>Fri</v>
      </c>
      <c r="D35" s="13">
        <v>44666</v>
      </c>
      <c r="E35">
        <f t="shared" si="31"/>
        <v>168</v>
      </c>
      <c r="F35" s="26">
        <f t="shared" si="19"/>
        <v>243</v>
      </c>
      <c r="G35" s="26">
        <f t="shared" si="16"/>
        <v>15</v>
      </c>
      <c r="H35" s="26">
        <f t="shared" si="17"/>
        <v>0</v>
      </c>
      <c r="I35" s="26">
        <f t="shared" si="20"/>
        <v>61</v>
      </c>
      <c r="J35" s="12">
        <f t="shared" si="21"/>
        <v>0.69135802469135799</v>
      </c>
      <c r="K35" s="12">
        <f t="shared" si="22"/>
        <v>0.16795122896173098</v>
      </c>
      <c r="L35" s="12">
        <f t="shared" si="23"/>
        <v>0.31275720164609055</v>
      </c>
      <c r="M35" s="12">
        <f t="shared" si="24"/>
        <v>0.23677926473483091</v>
      </c>
      <c r="N35" s="12">
        <f t="shared" si="25"/>
        <v>0</v>
      </c>
      <c r="O35" s="12">
        <f t="shared" si="26"/>
        <v>0</v>
      </c>
      <c r="P35" s="25">
        <f t="shared" si="27"/>
        <v>0.40473049369656189</v>
      </c>
      <c r="Q35" s="25">
        <f t="shared" si="28"/>
        <v>1</v>
      </c>
      <c r="R35" s="6">
        <f t="shared" si="18"/>
        <v>182.652651969712</v>
      </c>
      <c r="S35" s="6">
        <f t="shared" si="29"/>
        <v>127.85685637879838</v>
      </c>
      <c r="T35" s="46"/>
    </row>
    <row r="36" spans="2:20" x14ac:dyDescent="0.35">
      <c r="B36">
        <v>16</v>
      </c>
      <c r="C36" s="20" t="str">
        <f t="shared" si="15"/>
        <v>Sat</v>
      </c>
      <c r="D36" s="13">
        <v>44667</v>
      </c>
      <c r="E36">
        <f t="shared" si="31"/>
        <v>167</v>
      </c>
      <c r="F36" s="26">
        <f t="shared" si="19"/>
        <v>243</v>
      </c>
      <c r="G36" s="26">
        <f t="shared" si="16"/>
        <v>16</v>
      </c>
      <c r="H36" s="26">
        <f t="shared" si="17"/>
        <v>0</v>
      </c>
      <c r="I36" s="26">
        <f t="shared" si="20"/>
        <v>61</v>
      </c>
      <c r="J36" s="12">
        <f t="shared" si="21"/>
        <v>0.68724279835390945</v>
      </c>
      <c r="K36" s="12">
        <f t="shared" si="22"/>
        <v>0.1669515192655302</v>
      </c>
      <c r="L36" s="12">
        <f t="shared" si="23"/>
        <v>0.3168724279835391</v>
      </c>
      <c r="M36" s="12">
        <f t="shared" si="24"/>
        <v>0.23989478137607867</v>
      </c>
      <c r="N36" s="12">
        <f t="shared" si="25"/>
        <v>0</v>
      </c>
      <c r="O36" s="12">
        <f t="shared" si="26"/>
        <v>0</v>
      </c>
      <c r="P36" s="25">
        <f t="shared" si="27"/>
        <v>0.40684630064160887</v>
      </c>
      <c r="Q36" s="25">
        <f t="shared" si="28"/>
        <v>1</v>
      </c>
      <c r="R36" s="6">
        <f t="shared" si="18"/>
        <v>183.06802664740508</v>
      </c>
      <c r="S36" s="6">
        <f t="shared" si="29"/>
        <v>128.14761865318354</v>
      </c>
      <c r="T36" s="46"/>
    </row>
    <row r="37" spans="2:20" x14ac:dyDescent="0.35">
      <c r="B37">
        <v>17</v>
      </c>
      <c r="C37" s="20" t="str">
        <f t="shared" si="15"/>
        <v>Sun</v>
      </c>
      <c r="D37" s="13">
        <v>44668</v>
      </c>
      <c r="E37">
        <f t="shared" si="31"/>
        <v>166</v>
      </c>
      <c r="F37" s="26">
        <f t="shared" si="19"/>
        <v>243</v>
      </c>
      <c r="G37" s="26">
        <f t="shared" si="16"/>
        <v>17</v>
      </c>
      <c r="H37" s="26">
        <f t="shared" si="17"/>
        <v>0</v>
      </c>
      <c r="I37" s="26">
        <f t="shared" si="20"/>
        <v>61</v>
      </c>
      <c r="J37" s="12">
        <f t="shared" si="21"/>
        <v>0.6831275720164609</v>
      </c>
      <c r="K37" s="12">
        <f t="shared" si="22"/>
        <v>0.16595180956932942</v>
      </c>
      <c r="L37" s="12">
        <f t="shared" si="23"/>
        <v>0.32098765432098764</v>
      </c>
      <c r="M37" s="12">
        <f t="shared" si="24"/>
        <v>0.2430102980173264</v>
      </c>
      <c r="N37" s="12">
        <f t="shared" si="25"/>
        <v>0</v>
      </c>
      <c r="O37" s="12">
        <f t="shared" si="26"/>
        <v>0</v>
      </c>
      <c r="P37" s="25">
        <f t="shared" si="27"/>
        <v>0.40896210758665585</v>
      </c>
      <c r="Q37" s="25">
        <f t="shared" si="28"/>
        <v>1</v>
      </c>
      <c r="R37" s="6">
        <f t="shared" si="18"/>
        <v>183.47910335904433</v>
      </c>
      <c r="S37" s="6">
        <f t="shared" si="29"/>
        <v>128.43537235133101</v>
      </c>
      <c r="T37" s="46"/>
    </row>
    <row r="38" spans="2:20" x14ac:dyDescent="0.35">
      <c r="B38">
        <v>18</v>
      </c>
      <c r="C38" s="20" t="str">
        <f t="shared" si="15"/>
        <v>Mon</v>
      </c>
      <c r="D38" s="13">
        <v>44669</v>
      </c>
      <c r="E38">
        <f t="shared" si="31"/>
        <v>165</v>
      </c>
      <c r="F38" s="26">
        <f t="shared" si="19"/>
        <v>243</v>
      </c>
      <c r="G38" s="26">
        <f t="shared" si="16"/>
        <v>18</v>
      </c>
      <c r="H38" s="26">
        <f t="shared" si="17"/>
        <v>0</v>
      </c>
      <c r="I38" s="26">
        <f t="shared" si="20"/>
        <v>61</v>
      </c>
      <c r="J38" s="12">
        <f t="shared" si="21"/>
        <v>0.67901234567901236</v>
      </c>
      <c r="K38" s="12">
        <f t="shared" si="22"/>
        <v>0.16495209987312864</v>
      </c>
      <c r="L38" s="12">
        <f t="shared" si="23"/>
        <v>0.32510288065843623</v>
      </c>
      <c r="M38" s="12">
        <f t="shared" si="24"/>
        <v>0.24612581465857422</v>
      </c>
      <c r="N38" s="12">
        <f t="shared" si="25"/>
        <v>0</v>
      </c>
      <c r="O38" s="12">
        <f t="shared" si="26"/>
        <v>0</v>
      </c>
      <c r="P38" s="25">
        <f t="shared" si="27"/>
        <v>0.41107791453170284</v>
      </c>
      <c r="Q38" s="25">
        <f t="shared" si="28"/>
        <v>1</v>
      </c>
      <c r="R38" s="6">
        <f t="shared" si="18"/>
        <v>183.88594846917601</v>
      </c>
      <c r="S38" s="6">
        <f t="shared" si="29"/>
        <v>128.7201639284232</v>
      </c>
      <c r="T38" s="46"/>
    </row>
    <row r="39" spans="2:20" x14ac:dyDescent="0.35">
      <c r="B39">
        <v>19</v>
      </c>
      <c r="C39" s="20" t="str">
        <f t="shared" si="15"/>
        <v>Tue</v>
      </c>
      <c r="D39" s="13">
        <v>44670</v>
      </c>
      <c r="E39">
        <f t="shared" si="31"/>
        <v>164</v>
      </c>
      <c r="F39" s="26">
        <f t="shared" si="19"/>
        <v>243</v>
      </c>
      <c r="G39" s="26">
        <f t="shared" si="16"/>
        <v>19</v>
      </c>
      <c r="H39" s="26">
        <f t="shared" si="17"/>
        <v>0</v>
      </c>
      <c r="I39" s="26">
        <f t="shared" si="20"/>
        <v>61</v>
      </c>
      <c r="J39" s="12">
        <f t="shared" si="21"/>
        <v>0.67489711934156382</v>
      </c>
      <c r="K39" s="12">
        <f t="shared" si="22"/>
        <v>0.16395239017692786</v>
      </c>
      <c r="L39" s="12">
        <f t="shared" si="23"/>
        <v>0.32921810699588477</v>
      </c>
      <c r="M39" s="12">
        <f t="shared" si="24"/>
        <v>0.24924133129982198</v>
      </c>
      <c r="N39" s="12">
        <f t="shared" si="25"/>
        <v>0</v>
      </c>
      <c r="O39" s="12">
        <f t="shared" si="26"/>
        <v>0</v>
      </c>
      <c r="P39" s="25">
        <f t="shared" si="27"/>
        <v>0.41319372147674982</v>
      </c>
      <c r="Q39" s="25">
        <f t="shared" si="28"/>
        <v>1</v>
      </c>
      <c r="R39" s="6">
        <f t="shared" si="18"/>
        <v>184.28862698303658</v>
      </c>
      <c r="S39" s="6">
        <f t="shared" si="29"/>
        <v>129.00203888812561</v>
      </c>
      <c r="T39" s="46"/>
    </row>
    <row r="40" spans="2:20" x14ac:dyDescent="0.35">
      <c r="B40">
        <v>20</v>
      </c>
      <c r="C40" s="20" t="str">
        <f t="shared" si="15"/>
        <v>Wed</v>
      </c>
      <c r="D40" s="13">
        <v>44671</v>
      </c>
      <c r="E40">
        <f t="shared" si="31"/>
        <v>163</v>
      </c>
      <c r="F40" s="26">
        <f t="shared" si="19"/>
        <v>243</v>
      </c>
      <c r="G40" s="26">
        <f t="shared" si="16"/>
        <v>20</v>
      </c>
      <c r="H40" s="26">
        <f t="shared" si="17"/>
        <v>0</v>
      </c>
      <c r="I40" s="26">
        <f t="shared" si="20"/>
        <v>61</v>
      </c>
      <c r="J40" s="12">
        <f t="shared" si="21"/>
        <v>0.67078189300411528</v>
      </c>
      <c r="K40" s="12">
        <f t="shared" si="22"/>
        <v>0.16295268048072711</v>
      </c>
      <c r="L40" s="12">
        <f t="shared" si="23"/>
        <v>0.33333333333333331</v>
      </c>
      <c r="M40" s="12">
        <f t="shared" si="24"/>
        <v>0.25235684794106972</v>
      </c>
      <c r="N40" s="12">
        <f t="shared" si="25"/>
        <v>0</v>
      </c>
      <c r="O40" s="12">
        <f t="shared" si="26"/>
        <v>0</v>
      </c>
      <c r="P40" s="25">
        <f t="shared" si="27"/>
        <v>0.4153095284217968</v>
      </c>
      <c r="Q40" s="25">
        <f t="shared" si="28"/>
        <v>1</v>
      </c>
      <c r="R40" s="6">
        <f t="shared" si="18"/>
        <v>184.68720258117796</v>
      </c>
      <c r="S40" s="6">
        <f t="shared" si="29"/>
        <v>129.28104180682456</v>
      </c>
      <c r="T40" s="46"/>
    </row>
    <row r="41" spans="2:20" x14ac:dyDescent="0.35">
      <c r="B41">
        <v>21</v>
      </c>
      <c r="C41" s="20" t="str">
        <f t="shared" si="15"/>
        <v>Thu</v>
      </c>
      <c r="D41" s="13">
        <v>44672</v>
      </c>
      <c r="E41">
        <f t="shared" si="31"/>
        <v>162</v>
      </c>
      <c r="F41" s="26">
        <f t="shared" si="19"/>
        <v>243</v>
      </c>
      <c r="G41" s="26">
        <f t="shared" si="16"/>
        <v>21</v>
      </c>
      <c r="H41" s="26">
        <f t="shared" si="17"/>
        <v>0</v>
      </c>
      <c r="I41" s="26">
        <f t="shared" si="20"/>
        <v>61</v>
      </c>
      <c r="J41" s="12">
        <f t="shared" si="21"/>
        <v>0.66666666666666663</v>
      </c>
      <c r="K41" s="12">
        <f t="shared" si="22"/>
        <v>0.16195297078452631</v>
      </c>
      <c r="L41" s="12">
        <f t="shared" si="23"/>
        <v>0.33744855967078191</v>
      </c>
      <c r="M41" s="12">
        <f t="shared" si="24"/>
        <v>0.25547236458231753</v>
      </c>
      <c r="N41" s="12">
        <f t="shared" si="25"/>
        <v>0</v>
      </c>
      <c r="O41" s="12">
        <f t="shared" si="26"/>
        <v>0</v>
      </c>
      <c r="P41" s="25">
        <f t="shared" si="27"/>
        <v>0.41742533536684384</v>
      </c>
      <c r="Q41" s="25">
        <f t="shared" si="28"/>
        <v>1</v>
      </c>
      <c r="R41" s="6">
        <f t="shared" si="18"/>
        <v>185.08173765303965</v>
      </c>
      <c r="S41" s="6">
        <f t="shared" si="29"/>
        <v>129.55721635712774</v>
      </c>
      <c r="T41" s="46"/>
    </row>
    <row r="42" spans="2:20" x14ac:dyDescent="0.35">
      <c r="B42">
        <v>22</v>
      </c>
      <c r="C42" s="20" t="str">
        <f t="shared" si="15"/>
        <v>Fri</v>
      </c>
      <c r="D42" s="13">
        <v>44673</v>
      </c>
      <c r="E42">
        <f t="shared" si="31"/>
        <v>161</v>
      </c>
      <c r="F42" s="26">
        <f t="shared" si="19"/>
        <v>243</v>
      </c>
      <c r="G42" s="26">
        <f t="shared" si="16"/>
        <v>22</v>
      </c>
      <c r="H42" s="26">
        <f t="shared" si="17"/>
        <v>0</v>
      </c>
      <c r="I42" s="26">
        <f t="shared" si="20"/>
        <v>61</v>
      </c>
      <c r="J42" s="12">
        <f t="shared" si="21"/>
        <v>0.66255144032921809</v>
      </c>
      <c r="K42" s="12">
        <f t="shared" si="22"/>
        <v>0.16095326108832553</v>
      </c>
      <c r="L42" s="12">
        <f t="shared" si="23"/>
        <v>0.34156378600823045</v>
      </c>
      <c r="M42" s="12">
        <f t="shared" si="24"/>
        <v>0.2585878812235653</v>
      </c>
      <c r="N42" s="12">
        <f t="shared" si="25"/>
        <v>0</v>
      </c>
      <c r="O42" s="12">
        <f t="shared" si="26"/>
        <v>0</v>
      </c>
      <c r="P42" s="25">
        <f t="shared" si="27"/>
        <v>0.41954114231189082</v>
      </c>
      <c r="Q42" s="25">
        <f t="shared" si="28"/>
        <v>1</v>
      </c>
      <c r="R42" s="6">
        <f t="shared" si="18"/>
        <v>185.47229332950516</v>
      </c>
      <c r="S42" s="6">
        <f t="shared" si="29"/>
        <v>129.83060533065361</v>
      </c>
      <c r="T42" s="46"/>
    </row>
    <row r="43" spans="2:20" x14ac:dyDescent="0.35">
      <c r="B43">
        <v>23</v>
      </c>
      <c r="C43" s="20" t="str">
        <f t="shared" si="15"/>
        <v>Sat</v>
      </c>
      <c r="D43" s="13">
        <v>44674</v>
      </c>
      <c r="E43">
        <f t="shared" si="31"/>
        <v>160</v>
      </c>
      <c r="F43" s="26">
        <f t="shared" si="19"/>
        <v>243</v>
      </c>
      <c r="G43" s="26">
        <f t="shared" si="16"/>
        <v>23</v>
      </c>
      <c r="H43" s="26">
        <f t="shared" si="17"/>
        <v>0</v>
      </c>
      <c r="I43" s="26">
        <f t="shared" si="20"/>
        <v>61</v>
      </c>
      <c r="J43" s="12">
        <f t="shared" si="21"/>
        <v>0.65843621399176955</v>
      </c>
      <c r="K43" s="12">
        <f t="shared" si="22"/>
        <v>0.15995355139212475</v>
      </c>
      <c r="L43" s="12">
        <f t="shared" si="23"/>
        <v>0.34567901234567899</v>
      </c>
      <c r="M43" s="12">
        <f t="shared" si="24"/>
        <v>0.26170339786481306</v>
      </c>
      <c r="N43" s="12">
        <f t="shared" si="25"/>
        <v>0</v>
      </c>
      <c r="O43" s="12">
        <f t="shared" si="26"/>
        <v>0</v>
      </c>
      <c r="P43" s="25">
        <f t="shared" si="27"/>
        <v>0.42165694925693781</v>
      </c>
      <c r="Q43" s="25">
        <f t="shared" si="28"/>
        <v>1</v>
      </c>
      <c r="R43" s="6">
        <f t="shared" si="18"/>
        <v>185.85892951447812</v>
      </c>
      <c r="S43" s="6">
        <f t="shared" si="29"/>
        <v>130.10125066013467</v>
      </c>
      <c r="T43" s="46"/>
    </row>
    <row r="44" spans="2:20" x14ac:dyDescent="0.35">
      <c r="B44">
        <v>24</v>
      </c>
      <c r="C44" s="20" t="str">
        <f t="shared" si="15"/>
        <v>Sun</v>
      </c>
      <c r="D44" s="13">
        <v>44675</v>
      </c>
      <c r="E44">
        <f t="shared" si="31"/>
        <v>159</v>
      </c>
      <c r="F44" s="26">
        <f t="shared" si="19"/>
        <v>243</v>
      </c>
      <c r="G44" s="26">
        <f t="shared" si="16"/>
        <v>24</v>
      </c>
      <c r="H44" s="26">
        <f t="shared" si="17"/>
        <v>0</v>
      </c>
      <c r="I44" s="26">
        <f t="shared" si="20"/>
        <v>61</v>
      </c>
      <c r="J44" s="12">
        <f t="shared" si="21"/>
        <v>0.65432098765432101</v>
      </c>
      <c r="K44" s="12">
        <f t="shared" si="22"/>
        <v>0.15895384169592397</v>
      </c>
      <c r="L44" s="12">
        <f t="shared" si="23"/>
        <v>0.34979423868312759</v>
      </c>
      <c r="M44" s="12">
        <f t="shared" si="24"/>
        <v>0.26481891450606088</v>
      </c>
      <c r="N44" s="12">
        <f t="shared" si="25"/>
        <v>0</v>
      </c>
      <c r="O44" s="12">
        <f t="shared" si="26"/>
        <v>0</v>
      </c>
      <c r="P44" s="25">
        <f t="shared" si="27"/>
        <v>0.42377275620198485</v>
      </c>
      <c r="Q44" s="25">
        <f t="shared" si="28"/>
        <v>1</v>
      </c>
      <c r="R44" s="6">
        <f t="shared" si="18"/>
        <v>186.24170491551257</v>
      </c>
      <c r="S44" s="6">
        <f t="shared" si="29"/>
        <v>130.36919344085879</v>
      </c>
      <c r="T44" s="46"/>
    </row>
    <row r="45" spans="2:20" x14ac:dyDescent="0.35">
      <c r="B45">
        <v>25</v>
      </c>
      <c r="C45" s="20" t="str">
        <f t="shared" si="15"/>
        <v>Mon</v>
      </c>
      <c r="D45" s="13">
        <v>44676</v>
      </c>
      <c r="E45">
        <f t="shared" si="31"/>
        <v>158</v>
      </c>
      <c r="F45" s="26">
        <f t="shared" si="19"/>
        <v>243</v>
      </c>
      <c r="G45" s="26">
        <f t="shared" si="16"/>
        <v>25</v>
      </c>
      <c r="H45" s="26">
        <f t="shared" si="17"/>
        <v>0</v>
      </c>
      <c r="I45" s="26">
        <f t="shared" si="20"/>
        <v>61</v>
      </c>
      <c r="J45" s="12">
        <f t="shared" si="21"/>
        <v>0.65020576131687247</v>
      </c>
      <c r="K45" s="12">
        <f t="shared" si="22"/>
        <v>0.15795413199972319</v>
      </c>
      <c r="L45" s="12">
        <f t="shared" si="23"/>
        <v>0.35390946502057613</v>
      </c>
      <c r="M45" s="12">
        <f t="shared" si="24"/>
        <v>0.26793443114730864</v>
      </c>
      <c r="N45" s="12">
        <f t="shared" si="25"/>
        <v>0</v>
      </c>
      <c r="O45" s="12">
        <f t="shared" si="26"/>
        <v>0</v>
      </c>
      <c r="P45" s="25">
        <f t="shared" si="27"/>
        <v>0.42588856314703183</v>
      </c>
      <c r="Q45" s="25">
        <f t="shared" si="28"/>
        <v>1</v>
      </c>
      <c r="R45" s="6">
        <f t="shared" si="18"/>
        <v>186.62067707353</v>
      </c>
      <c r="S45" s="6">
        <f t="shared" si="29"/>
        <v>130.63447395147099</v>
      </c>
      <c r="T45" s="46"/>
    </row>
    <row r="46" spans="2:20" x14ac:dyDescent="0.35">
      <c r="B46">
        <v>26</v>
      </c>
      <c r="C46" s="20" t="str">
        <f t="shared" si="15"/>
        <v>Tue</v>
      </c>
      <c r="D46" s="13">
        <v>44677</v>
      </c>
      <c r="E46">
        <f t="shared" si="31"/>
        <v>157</v>
      </c>
      <c r="F46" s="26">
        <f t="shared" si="19"/>
        <v>243</v>
      </c>
      <c r="G46" s="26">
        <f t="shared" si="16"/>
        <v>26</v>
      </c>
      <c r="H46" s="26">
        <f t="shared" si="17"/>
        <v>0</v>
      </c>
      <c r="I46" s="26">
        <f t="shared" si="20"/>
        <v>61</v>
      </c>
      <c r="J46" s="12">
        <f t="shared" si="21"/>
        <v>0.64609053497942381</v>
      </c>
      <c r="K46" s="12">
        <f t="shared" si="22"/>
        <v>0.15695442230352238</v>
      </c>
      <c r="L46" s="12">
        <f t="shared" si="23"/>
        <v>0.35802469135802467</v>
      </c>
      <c r="M46" s="12">
        <f t="shared" si="24"/>
        <v>0.2710499477885564</v>
      </c>
      <c r="N46" s="12">
        <f t="shared" si="25"/>
        <v>0</v>
      </c>
      <c r="O46" s="12">
        <f t="shared" si="26"/>
        <v>0</v>
      </c>
      <c r="P46" s="25">
        <f t="shared" si="27"/>
        <v>0.42800437009207881</v>
      </c>
      <c r="Q46" s="25">
        <f t="shared" si="28"/>
        <v>0.99999999999999989</v>
      </c>
      <c r="R46" s="6">
        <f t="shared" si="18"/>
        <v>186.99590239165539</v>
      </c>
      <c r="S46" s="6">
        <f t="shared" si="29"/>
        <v>130.89713167415877</v>
      </c>
      <c r="T46" s="46"/>
    </row>
    <row r="47" spans="2:20" x14ac:dyDescent="0.35">
      <c r="B47">
        <v>27</v>
      </c>
      <c r="C47" s="20" t="str">
        <f t="shared" si="15"/>
        <v>Wed</v>
      </c>
      <c r="D47" s="13">
        <v>44678</v>
      </c>
      <c r="E47">
        <f t="shared" si="31"/>
        <v>156</v>
      </c>
      <c r="F47" s="26">
        <f t="shared" si="19"/>
        <v>243</v>
      </c>
      <c r="G47" s="26">
        <f t="shared" si="16"/>
        <v>27</v>
      </c>
      <c r="H47" s="26">
        <f t="shared" si="17"/>
        <v>0</v>
      </c>
      <c r="I47" s="26">
        <f t="shared" si="20"/>
        <v>61</v>
      </c>
      <c r="J47" s="12">
        <f t="shared" si="21"/>
        <v>0.64197530864197527</v>
      </c>
      <c r="K47" s="12">
        <f t="shared" si="22"/>
        <v>0.15595471260732163</v>
      </c>
      <c r="L47" s="12">
        <f t="shared" si="23"/>
        <v>0.36213991769547327</v>
      </c>
      <c r="M47" s="12">
        <f t="shared" si="24"/>
        <v>0.27416546442980422</v>
      </c>
      <c r="N47" s="12">
        <f t="shared" si="25"/>
        <v>0</v>
      </c>
      <c r="O47" s="12">
        <f t="shared" si="26"/>
        <v>0</v>
      </c>
      <c r="P47" s="25">
        <f t="shared" si="27"/>
        <v>0.43012017703712585</v>
      </c>
      <c r="Q47" s="25">
        <f t="shared" si="28"/>
        <v>1</v>
      </c>
      <c r="R47" s="6">
        <f t="shared" si="18"/>
        <v>187.36743616320183</v>
      </c>
      <c r="S47" s="6">
        <f t="shared" si="29"/>
        <v>131.15720531424128</v>
      </c>
      <c r="T47" s="46"/>
    </row>
    <row r="48" spans="2:20" x14ac:dyDescent="0.35">
      <c r="B48">
        <v>28</v>
      </c>
      <c r="C48" s="20" t="str">
        <f t="shared" si="15"/>
        <v>Thu</v>
      </c>
      <c r="D48" s="13">
        <v>44679</v>
      </c>
      <c r="E48">
        <f t="shared" si="31"/>
        <v>155</v>
      </c>
      <c r="F48" s="26">
        <f t="shared" si="19"/>
        <v>243</v>
      </c>
      <c r="G48" s="26">
        <f t="shared" si="16"/>
        <v>28</v>
      </c>
      <c r="H48" s="26">
        <f t="shared" si="17"/>
        <v>0</v>
      </c>
      <c r="I48" s="26">
        <f t="shared" si="20"/>
        <v>61</v>
      </c>
      <c r="J48" s="12">
        <f t="shared" si="21"/>
        <v>0.63786008230452673</v>
      </c>
      <c r="K48" s="12">
        <f t="shared" si="22"/>
        <v>0.15495500291112085</v>
      </c>
      <c r="L48" s="12">
        <f t="shared" si="23"/>
        <v>0.36625514403292181</v>
      </c>
      <c r="M48" s="12">
        <f t="shared" si="24"/>
        <v>0.27728098107105192</v>
      </c>
      <c r="N48" s="12">
        <f t="shared" si="25"/>
        <v>0</v>
      </c>
      <c r="O48" s="12">
        <f t="shared" si="26"/>
        <v>0</v>
      </c>
      <c r="P48" s="25">
        <f t="shared" si="27"/>
        <v>0.43223598398217278</v>
      </c>
      <c r="Q48" s="25">
        <f t="shared" si="28"/>
        <v>1</v>
      </c>
      <c r="R48" s="6">
        <f t="shared" si="18"/>
        <v>187.73533259883317</v>
      </c>
      <c r="S48" s="6">
        <f t="shared" si="29"/>
        <v>131.4147328191832</v>
      </c>
      <c r="T48" s="46"/>
    </row>
    <row r="49" spans="2:20" x14ac:dyDescent="0.35">
      <c r="B49">
        <v>29</v>
      </c>
      <c r="C49" s="20" t="str">
        <f t="shared" si="15"/>
        <v>Fri</v>
      </c>
      <c r="D49" s="13">
        <v>44680</v>
      </c>
      <c r="E49">
        <f t="shared" si="31"/>
        <v>154</v>
      </c>
      <c r="F49" s="26">
        <f t="shared" si="19"/>
        <v>243</v>
      </c>
      <c r="G49" s="26">
        <f t="shared" si="16"/>
        <v>29</v>
      </c>
      <c r="H49" s="26">
        <f t="shared" si="17"/>
        <v>0</v>
      </c>
      <c r="I49" s="26">
        <f t="shared" si="20"/>
        <v>61</v>
      </c>
      <c r="J49" s="12">
        <f t="shared" si="21"/>
        <v>0.63374485596707819</v>
      </c>
      <c r="K49" s="12">
        <f t="shared" si="22"/>
        <v>0.15395529321492007</v>
      </c>
      <c r="L49" s="12">
        <f t="shared" si="23"/>
        <v>0.37037037037037035</v>
      </c>
      <c r="M49" s="12">
        <f t="shared" si="24"/>
        <v>0.28039649771229969</v>
      </c>
      <c r="N49" s="12">
        <f t="shared" si="25"/>
        <v>0</v>
      </c>
      <c r="O49" s="12">
        <f t="shared" si="26"/>
        <v>0</v>
      </c>
      <c r="P49" s="25">
        <f t="shared" si="27"/>
        <v>0.43435179092721976</v>
      </c>
      <c r="Q49" s="25">
        <f t="shared" si="28"/>
        <v>1</v>
      </c>
      <c r="R49" s="6">
        <f t="shared" si="18"/>
        <v>188.09964485293324</v>
      </c>
      <c r="S49" s="6">
        <f t="shared" si="29"/>
        <v>131.66975139705326</v>
      </c>
      <c r="T49" s="46"/>
    </row>
    <row r="50" spans="2:20" x14ac:dyDescent="0.35">
      <c r="B50">
        <v>30</v>
      </c>
      <c r="C50" s="20" t="str">
        <f t="shared" si="15"/>
        <v>Sat</v>
      </c>
      <c r="D50" s="13">
        <v>44681</v>
      </c>
      <c r="E50">
        <f t="shared" si="31"/>
        <v>153</v>
      </c>
      <c r="F50" s="26">
        <f t="shared" si="19"/>
        <v>243</v>
      </c>
      <c r="G50" s="26">
        <f t="shared" si="16"/>
        <v>30</v>
      </c>
      <c r="H50" s="26">
        <f t="shared" si="17"/>
        <v>0</v>
      </c>
      <c r="I50" s="26">
        <f t="shared" si="20"/>
        <v>61</v>
      </c>
      <c r="J50" s="12">
        <f t="shared" si="21"/>
        <v>0.62962962962962965</v>
      </c>
      <c r="K50" s="12">
        <f t="shared" si="22"/>
        <v>0.1529555835187193</v>
      </c>
      <c r="L50" s="12">
        <f t="shared" si="23"/>
        <v>0.37448559670781895</v>
      </c>
      <c r="M50" s="12">
        <f t="shared" si="24"/>
        <v>0.2835120143535475</v>
      </c>
      <c r="N50" s="12">
        <f t="shared" si="25"/>
        <v>0</v>
      </c>
      <c r="O50" s="12">
        <f t="shared" si="26"/>
        <v>0</v>
      </c>
      <c r="P50" s="25">
        <f t="shared" si="27"/>
        <v>0.4364675978722668</v>
      </c>
      <c r="Q50" s="25">
        <f t="shared" si="28"/>
        <v>1</v>
      </c>
      <c r="R50" s="6">
        <f t="shared" si="18"/>
        <v>188.46042504920749</v>
      </c>
      <c r="S50" s="6">
        <f t="shared" si="29"/>
        <v>131.92229753444522</v>
      </c>
      <c r="T50" s="46"/>
    </row>
    <row r="51" spans="2:20" x14ac:dyDescent="0.35">
      <c r="B51">
        <v>31</v>
      </c>
      <c r="C51" s="20" t="str">
        <f t="shared" si="15"/>
        <v>Sun</v>
      </c>
      <c r="D51" s="13">
        <v>44682</v>
      </c>
      <c r="E51">
        <f t="shared" si="31"/>
        <v>152</v>
      </c>
      <c r="F51" s="26">
        <f t="shared" si="19"/>
        <v>243</v>
      </c>
      <c r="G51" s="26">
        <f t="shared" si="16"/>
        <v>31</v>
      </c>
      <c r="H51" s="26">
        <f t="shared" si="17"/>
        <v>0</v>
      </c>
      <c r="I51" s="26">
        <f t="shared" si="20"/>
        <v>61</v>
      </c>
      <c r="J51" s="12">
        <f t="shared" si="21"/>
        <v>0.62551440329218111</v>
      </c>
      <c r="K51" s="12">
        <f t="shared" si="22"/>
        <v>0.15195587382251852</v>
      </c>
      <c r="L51" s="12">
        <f t="shared" si="23"/>
        <v>0.37860082304526749</v>
      </c>
      <c r="M51" s="12">
        <f t="shared" si="24"/>
        <v>0.28662753099479527</v>
      </c>
      <c r="N51" s="12">
        <f t="shared" si="25"/>
        <v>0</v>
      </c>
      <c r="O51" s="12">
        <f t="shared" si="26"/>
        <v>0</v>
      </c>
      <c r="P51" s="25">
        <f t="shared" si="27"/>
        <v>0.43858340481731378</v>
      </c>
      <c r="Q51" s="25">
        <f t="shared" si="28"/>
        <v>1</v>
      </c>
      <c r="R51" s="6">
        <f t="shared" si="18"/>
        <v>188.81772430554403</v>
      </c>
      <c r="S51" s="6">
        <f t="shared" si="29"/>
        <v>132.17240701388081</v>
      </c>
      <c r="T51" s="46"/>
    </row>
    <row r="52" spans="2:20" x14ac:dyDescent="0.35">
      <c r="B52">
        <v>32</v>
      </c>
      <c r="C52" s="20" t="str">
        <f t="shared" si="15"/>
        <v>Mon</v>
      </c>
      <c r="D52" s="13">
        <v>44683</v>
      </c>
      <c r="E52">
        <f t="shared" si="31"/>
        <v>151</v>
      </c>
      <c r="F52" s="26">
        <f t="shared" si="19"/>
        <v>243</v>
      </c>
      <c r="G52" s="26">
        <f t="shared" si="16"/>
        <v>32</v>
      </c>
      <c r="H52" s="26">
        <f t="shared" si="17"/>
        <v>0</v>
      </c>
      <c r="I52" s="26">
        <f t="shared" si="20"/>
        <v>61</v>
      </c>
      <c r="J52" s="12">
        <f t="shared" si="21"/>
        <v>0.62139917695473246</v>
      </c>
      <c r="K52" s="12">
        <f t="shared" si="22"/>
        <v>0.15095616412631771</v>
      </c>
      <c r="L52" s="12">
        <f t="shared" si="23"/>
        <v>0.38271604938271603</v>
      </c>
      <c r="M52" s="12">
        <f t="shared" si="24"/>
        <v>0.28974304763604303</v>
      </c>
      <c r="N52" s="12">
        <f t="shared" si="25"/>
        <v>0</v>
      </c>
      <c r="O52" s="12">
        <f t="shared" si="26"/>
        <v>0</v>
      </c>
      <c r="P52" s="25">
        <f t="shared" si="27"/>
        <v>0.44069921176236071</v>
      </c>
      <c r="Q52" s="25">
        <f t="shared" si="28"/>
        <v>1</v>
      </c>
      <c r="R52" s="6">
        <f t="shared" si="18"/>
        <v>189.17159275815854</v>
      </c>
      <c r="S52" s="6">
        <f t="shared" si="29"/>
        <v>132.42011493071098</v>
      </c>
      <c r="T52" s="46"/>
    </row>
    <row r="53" spans="2:20" x14ac:dyDescent="0.35">
      <c r="B53">
        <v>33</v>
      </c>
      <c r="C53" s="20" t="str">
        <f t="shared" ref="C53:C84" si="32">TEXT(D53,"ddd")</f>
        <v>Tue</v>
      </c>
      <c r="D53" s="13">
        <v>44684</v>
      </c>
      <c r="E53">
        <f t="shared" si="31"/>
        <v>150</v>
      </c>
      <c r="F53" s="26">
        <f t="shared" si="19"/>
        <v>243</v>
      </c>
      <c r="G53" s="26">
        <f t="shared" ref="G53:G84" si="33">B53</f>
        <v>33</v>
      </c>
      <c r="H53" s="26">
        <f t="shared" ref="H53:H84" si="34">IF(D53&lt;$D$143,0,B53-122)</f>
        <v>0</v>
      </c>
      <c r="I53" s="26">
        <f t="shared" si="20"/>
        <v>61</v>
      </c>
      <c r="J53" s="12">
        <f t="shared" si="21"/>
        <v>0.61728395061728392</v>
      </c>
      <c r="K53" s="12">
        <f t="shared" si="22"/>
        <v>0.14995645443011693</v>
      </c>
      <c r="L53" s="12">
        <f t="shared" si="23"/>
        <v>0.38683127572016462</v>
      </c>
      <c r="M53" s="12">
        <f t="shared" si="24"/>
        <v>0.29285856427729084</v>
      </c>
      <c r="N53" s="12">
        <f t="shared" si="25"/>
        <v>0</v>
      </c>
      <c r="O53" s="12">
        <f t="shared" si="26"/>
        <v>0</v>
      </c>
      <c r="P53" s="25">
        <f t="shared" si="27"/>
        <v>0.4428150187074078</v>
      </c>
      <c r="Q53" s="25">
        <f t="shared" si="28"/>
        <v>1</v>
      </c>
      <c r="R53" s="6">
        <f t="shared" ref="R53:R84" si="35">((PCc*K53)+(PCn*M53)+(PCn_2*O53))/(K53+M53+O53)</f>
        <v>189.52207958504647</v>
      </c>
      <c r="S53" s="6">
        <f t="shared" ref="S53:S84" si="36">R53*LSLT</f>
        <v>132.66545570953252</v>
      </c>
      <c r="T53" s="46"/>
    </row>
    <row r="54" spans="2:20" x14ac:dyDescent="0.35">
      <c r="B54">
        <v>34</v>
      </c>
      <c r="C54" s="20" t="str">
        <f t="shared" si="32"/>
        <v>Wed</v>
      </c>
      <c r="D54" s="13">
        <v>44685</v>
      </c>
      <c r="E54">
        <f t="shared" si="31"/>
        <v>149</v>
      </c>
      <c r="F54" s="26">
        <f t="shared" si="19"/>
        <v>243</v>
      </c>
      <c r="G54" s="26">
        <f t="shared" si="33"/>
        <v>34</v>
      </c>
      <c r="H54" s="26">
        <f t="shared" si="34"/>
        <v>0</v>
      </c>
      <c r="I54" s="26">
        <f t="shared" si="20"/>
        <v>61</v>
      </c>
      <c r="J54" s="12">
        <f t="shared" si="21"/>
        <v>0.61316872427983538</v>
      </c>
      <c r="K54" s="12">
        <f t="shared" si="22"/>
        <v>0.14895674473391618</v>
      </c>
      <c r="L54" s="12">
        <f t="shared" si="23"/>
        <v>0.39094650205761317</v>
      </c>
      <c r="M54" s="12">
        <f t="shared" si="24"/>
        <v>0.29597408091853861</v>
      </c>
      <c r="N54" s="12">
        <f t="shared" si="25"/>
        <v>0</v>
      </c>
      <c r="O54" s="12">
        <f t="shared" si="26"/>
        <v>0</v>
      </c>
      <c r="P54" s="25">
        <f t="shared" si="27"/>
        <v>0.44493082565245479</v>
      </c>
      <c r="Q54" s="25">
        <f t="shared" si="28"/>
        <v>1</v>
      </c>
      <c r="R54" s="6">
        <f t="shared" si="35"/>
        <v>189.8692330287669</v>
      </c>
      <c r="S54" s="6">
        <f t="shared" si="36"/>
        <v>132.90846312013682</v>
      </c>
      <c r="T54" s="46"/>
    </row>
    <row r="55" spans="2:20" x14ac:dyDescent="0.35">
      <c r="B55">
        <v>35</v>
      </c>
      <c r="C55" s="20" t="str">
        <f t="shared" si="32"/>
        <v>Thu</v>
      </c>
      <c r="D55" s="13">
        <v>44686</v>
      </c>
      <c r="E55">
        <f t="shared" si="31"/>
        <v>148</v>
      </c>
      <c r="F55" s="26">
        <f t="shared" si="19"/>
        <v>243</v>
      </c>
      <c r="G55" s="26">
        <f t="shared" si="33"/>
        <v>35</v>
      </c>
      <c r="H55" s="26">
        <f t="shared" si="34"/>
        <v>0</v>
      </c>
      <c r="I55" s="26">
        <f t="shared" si="20"/>
        <v>61</v>
      </c>
      <c r="J55" s="12">
        <f t="shared" si="21"/>
        <v>0.60905349794238683</v>
      </c>
      <c r="K55" s="12">
        <f t="shared" si="22"/>
        <v>0.1479570350377154</v>
      </c>
      <c r="L55" s="12">
        <f t="shared" si="23"/>
        <v>0.39506172839506171</v>
      </c>
      <c r="M55" s="12">
        <f t="shared" si="24"/>
        <v>0.29908959755978637</v>
      </c>
      <c r="N55" s="12">
        <f t="shared" si="25"/>
        <v>0</v>
      </c>
      <c r="O55" s="12">
        <f t="shared" si="26"/>
        <v>0</v>
      </c>
      <c r="P55" s="25">
        <f t="shared" si="27"/>
        <v>0.44704663259750177</v>
      </c>
      <c r="Q55" s="25">
        <f t="shared" si="28"/>
        <v>1</v>
      </c>
      <c r="R55" s="6">
        <f t="shared" si="35"/>
        <v>190.21310041857856</v>
      </c>
      <c r="S55" s="6">
        <f t="shared" si="36"/>
        <v>133.149170293005</v>
      </c>
      <c r="T55" s="46"/>
    </row>
    <row r="56" spans="2:20" x14ac:dyDescent="0.35">
      <c r="B56">
        <v>36</v>
      </c>
      <c r="C56" s="20" t="str">
        <f t="shared" si="32"/>
        <v>Fri</v>
      </c>
      <c r="D56" s="13">
        <v>44687</v>
      </c>
      <c r="E56">
        <f t="shared" si="31"/>
        <v>147</v>
      </c>
      <c r="F56" s="26">
        <f t="shared" si="19"/>
        <v>243</v>
      </c>
      <c r="G56" s="26">
        <f t="shared" si="33"/>
        <v>36</v>
      </c>
      <c r="H56" s="26">
        <f t="shared" si="34"/>
        <v>0</v>
      </c>
      <c r="I56" s="26">
        <f t="shared" si="20"/>
        <v>61</v>
      </c>
      <c r="J56" s="12">
        <f t="shared" si="21"/>
        <v>0.60493827160493829</v>
      </c>
      <c r="K56" s="12">
        <f t="shared" si="22"/>
        <v>0.14695732534151462</v>
      </c>
      <c r="L56" s="12">
        <f t="shared" si="23"/>
        <v>0.3991769547325103</v>
      </c>
      <c r="M56" s="12">
        <f t="shared" si="24"/>
        <v>0.30220511420103419</v>
      </c>
      <c r="N56" s="12">
        <f t="shared" si="25"/>
        <v>0</v>
      </c>
      <c r="O56" s="12">
        <f t="shared" si="26"/>
        <v>0</v>
      </c>
      <c r="P56" s="25">
        <f t="shared" si="27"/>
        <v>0.44916243954254881</v>
      </c>
      <c r="Q56" s="25">
        <f t="shared" si="28"/>
        <v>1</v>
      </c>
      <c r="R56" s="6">
        <f t="shared" si="35"/>
        <v>190.55372819195091</v>
      </c>
      <c r="S56" s="6">
        <f t="shared" si="36"/>
        <v>133.38760973436564</v>
      </c>
      <c r="T56" s="46"/>
    </row>
    <row r="57" spans="2:20" x14ac:dyDescent="0.35">
      <c r="B57">
        <v>37</v>
      </c>
      <c r="C57" s="20" t="str">
        <f t="shared" si="32"/>
        <v>Sat</v>
      </c>
      <c r="D57" s="13">
        <v>44688</v>
      </c>
      <c r="E57">
        <f t="shared" ref="E57:E88" si="37">$AG$13-D57</f>
        <v>146</v>
      </c>
      <c r="F57" s="26">
        <f t="shared" si="19"/>
        <v>243</v>
      </c>
      <c r="G57" s="26">
        <f t="shared" si="33"/>
        <v>37</v>
      </c>
      <c r="H57" s="26">
        <f t="shared" si="34"/>
        <v>0</v>
      </c>
      <c r="I57" s="26">
        <f t="shared" si="20"/>
        <v>61</v>
      </c>
      <c r="J57" s="12">
        <f t="shared" si="21"/>
        <v>0.60082304526748975</v>
      </c>
      <c r="K57" s="12">
        <f t="shared" si="22"/>
        <v>0.14595761564531384</v>
      </c>
      <c r="L57" s="12">
        <f t="shared" si="23"/>
        <v>0.40329218106995884</v>
      </c>
      <c r="M57" s="12">
        <f t="shared" si="24"/>
        <v>0.30532063084228195</v>
      </c>
      <c r="N57" s="12">
        <f t="shared" si="25"/>
        <v>0</v>
      </c>
      <c r="O57" s="12">
        <f t="shared" si="26"/>
        <v>0</v>
      </c>
      <c r="P57" s="25">
        <f t="shared" si="27"/>
        <v>0.45127824648759579</v>
      </c>
      <c r="Q57" s="25">
        <f t="shared" si="28"/>
        <v>1</v>
      </c>
      <c r="R57" s="6">
        <f t="shared" si="35"/>
        <v>190.89116191546955</v>
      </c>
      <c r="S57" s="6">
        <f t="shared" si="36"/>
        <v>133.62381334082869</v>
      </c>
      <c r="T57" s="46"/>
    </row>
    <row r="58" spans="2:20" x14ac:dyDescent="0.35">
      <c r="B58">
        <v>38</v>
      </c>
      <c r="C58" s="20" t="str">
        <f t="shared" si="32"/>
        <v>Sun</v>
      </c>
      <c r="D58" s="13">
        <v>44689</v>
      </c>
      <c r="E58">
        <f t="shared" si="37"/>
        <v>145</v>
      </c>
      <c r="F58" s="26">
        <f t="shared" si="19"/>
        <v>243</v>
      </c>
      <c r="G58" s="26">
        <f t="shared" si="33"/>
        <v>38</v>
      </c>
      <c r="H58" s="26">
        <f t="shared" si="34"/>
        <v>0</v>
      </c>
      <c r="I58" s="26">
        <f t="shared" si="20"/>
        <v>61</v>
      </c>
      <c r="J58" s="12">
        <f t="shared" si="21"/>
        <v>0.5967078189300411</v>
      </c>
      <c r="K58" s="12">
        <f t="shared" si="22"/>
        <v>0.14495790594911304</v>
      </c>
      <c r="L58" s="12">
        <f t="shared" si="23"/>
        <v>0.40740740740740738</v>
      </c>
      <c r="M58" s="12">
        <f t="shared" si="24"/>
        <v>0.30843614748352971</v>
      </c>
      <c r="N58" s="12">
        <f t="shared" si="25"/>
        <v>0</v>
      </c>
      <c r="O58" s="12">
        <f t="shared" si="26"/>
        <v>0</v>
      </c>
      <c r="P58" s="25">
        <f t="shared" si="27"/>
        <v>0.45339405343264272</v>
      </c>
      <c r="Q58" s="25">
        <f t="shared" si="28"/>
        <v>1</v>
      </c>
      <c r="R58" s="6">
        <f t="shared" si="35"/>
        <v>191.22544630515685</v>
      </c>
      <c r="S58" s="6">
        <f t="shared" si="36"/>
        <v>133.85781241360979</v>
      </c>
      <c r="T58" s="46"/>
    </row>
    <row r="59" spans="2:20" x14ac:dyDescent="0.35">
      <c r="B59">
        <v>39</v>
      </c>
      <c r="C59" s="20" t="str">
        <f t="shared" si="32"/>
        <v>Mon</v>
      </c>
      <c r="D59" s="13">
        <v>44690</v>
      </c>
      <c r="E59">
        <f t="shared" si="37"/>
        <v>144</v>
      </c>
      <c r="F59" s="26">
        <f t="shared" si="19"/>
        <v>243</v>
      </c>
      <c r="G59" s="26">
        <f t="shared" si="33"/>
        <v>39</v>
      </c>
      <c r="H59" s="26">
        <f t="shared" si="34"/>
        <v>0</v>
      </c>
      <c r="I59" s="26">
        <f t="shared" si="20"/>
        <v>61</v>
      </c>
      <c r="J59" s="12">
        <f t="shared" si="21"/>
        <v>0.59259259259259256</v>
      </c>
      <c r="K59" s="12">
        <f t="shared" si="22"/>
        <v>0.14395819625291226</v>
      </c>
      <c r="L59" s="12">
        <f t="shared" si="23"/>
        <v>0.41152263374485598</v>
      </c>
      <c r="M59" s="12">
        <f t="shared" si="24"/>
        <v>0.31155166412477747</v>
      </c>
      <c r="N59" s="12">
        <f t="shared" si="25"/>
        <v>0</v>
      </c>
      <c r="O59" s="12">
        <f t="shared" si="26"/>
        <v>0</v>
      </c>
      <c r="P59" s="25">
        <f t="shared" si="27"/>
        <v>0.4555098603776897</v>
      </c>
      <c r="Q59" s="25">
        <f t="shared" si="28"/>
        <v>1</v>
      </c>
      <c r="R59" s="6">
        <f t="shared" si="35"/>
        <v>191.55662524622556</v>
      </c>
      <c r="S59" s="6">
        <f t="shared" si="36"/>
        <v>134.0896376723579</v>
      </c>
      <c r="T59" s="46"/>
    </row>
    <row r="60" spans="2:20" x14ac:dyDescent="0.35">
      <c r="B60">
        <v>40</v>
      </c>
      <c r="C60" s="20" t="str">
        <f t="shared" si="32"/>
        <v>Tue</v>
      </c>
      <c r="D60" s="13">
        <v>44691</v>
      </c>
      <c r="E60">
        <f t="shared" si="37"/>
        <v>143</v>
      </c>
      <c r="F60" s="26">
        <f t="shared" si="19"/>
        <v>243</v>
      </c>
      <c r="G60" s="26">
        <f t="shared" si="33"/>
        <v>40</v>
      </c>
      <c r="H60" s="26">
        <f t="shared" si="34"/>
        <v>0</v>
      </c>
      <c r="I60" s="26">
        <f t="shared" si="20"/>
        <v>61</v>
      </c>
      <c r="J60" s="12">
        <f t="shared" si="21"/>
        <v>0.58847736625514402</v>
      </c>
      <c r="K60" s="12">
        <f t="shared" si="22"/>
        <v>0.14295848655671148</v>
      </c>
      <c r="L60" s="12">
        <f t="shared" si="23"/>
        <v>0.41563786008230452</v>
      </c>
      <c r="M60" s="12">
        <f t="shared" si="24"/>
        <v>0.31466718076602523</v>
      </c>
      <c r="N60" s="12">
        <f t="shared" si="25"/>
        <v>0</v>
      </c>
      <c r="O60" s="12">
        <f t="shared" si="26"/>
        <v>0</v>
      </c>
      <c r="P60" s="25">
        <f t="shared" si="27"/>
        <v>0.45762566732273668</v>
      </c>
      <c r="Q60" s="25">
        <f t="shared" si="28"/>
        <v>1</v>
      </c>
      <c r="R60" s="6">
        <f t="shared" si="35"/>
        <v>191.88474181228517</v>
      </c>
      <c r="S60" s="6">
        <f t="shared" si="36"/>
        <v>134.3193192685996</v>
      </c>
      <c r="T60" s="46"/>
    </row>
    <row r="61" spans="2:20" x14ac:dyDescent="0.35">
      <c r="B61">
        <v>41</v>
      </c>
      <c r="C61" s="20" t="str">
        <f t="shared" si="32"/>
        <v>Wed</v>
      </c>
      <c r="D61" s="13">
        <v>44692</v>
      </c>
      <c r="E61">
        <f t="shared" si="37"/>
        <v>142</v>
      </c>
      <c r="F61" s="26">
        <f t="shared" si="19"/>
        <v>243</v>
      </c>
      <c r="G61" s="26">
        <f t="shared" si="33"/>
        <v>41</v>
      </c>
      <c r="H61" s="26">
        <f t="shared" si="34"/>
        <v>0</v>
      </c>
      <c r="I61" s="26">
        <f t="shared" si="20"/>
        <v>61</v>
      </c>
      <c r="J61" s="12">
        <f t="shared" si="21"/>
        <v>0.58436213991769548</v>
      </c>
      <c r="K61" s="12">
        <f t="shared" si="22"/>
        <v>0.14195877686051073</v>
      </c>
      <c r="L61" s="12">
        <f t="shared" si="23"/>
        <v>0.41975308641975306</v>
      </c>
      <c r="M61" s="12">
        <f t="shared" si="24"/>
        <v>0.317782697407273</v>
      </c>
      <c r="N61" s="12">
        <f t="shared" si="25"/>
        <v>0</v>
      </c>
      <c r="O61" s="12">
        <f t="shared" si="26"/>
        <v>0</v>
      </c>
      <c r="P61" s="25">
        <f t="shared" si="27"/>
        <v>0.45974147426778372</v>
      </c>
      <c r="Q61" s="25">
        <f t="shared" si="28"/>
        <v>1</v>
      </c>
      <c r="R61" s="6">
        <f t="shared" si="35"/>
        <v>192.20983828401742</v>
      </c>
      <c r="S61" s="6">
        <f t="shared" si="36"/>
        <v>134.54688679881218</v>
      </c>
      <c r="T61" s="46"/>
    </row>
    <row r="62" spans="2:20" x14ac:dyDescent="0.35">
      <c r="B62">
        <v>42</v>
      </c>
      <c r="C62" s="20" t="str">
        <f t="shared" si="32"/>
        <v>Thu</v>
      </c>
      <c r="D62" s="13">
        <v>44693</v>
      </c>
      <c r="E62">
        <f t="shared" si="37"/>
        <v>141</v>
      </c>
      <c r="F62" s="26">
        <f t="shared" si="19"/>
        <v>243</v>
      </c>
      <c r="G62" s="26">
        <f t="shared" si="33"/>
        <v>42</v>
      </c>
      <c r="H62" s="26">
        <f t="shared" si="34"/>
        <v>0</v>
      </c>
      <c r="I62" s="26">
        <f t="shared" si="20"/>
        <v>61</v>
      </c>
      <c r="J62" s="12">
        <f t="shared" si="21"/>
        <v>0.58024691358024694</v>
      </c>
      <c r="K62" s="12">
        <f t="shared" si="22"/>
        <v>0.14095906716430995</v>
      </c>
      <c r="L62" s="12">
        <f t="shared" si="23"/>
        <v>0.42386831275720166</v>
      </c>
      <c r="M62" s="12">
        <f t="shared" si="24"/>
        <v>0.32089821404852081</v>
      </c>
      <c r="N62" s="12">
        <f t="shared" si="25"/>
        <v>0</v>
      </c>
      <c r="O62" s="12">
        <f t="shared" si="26"/>
        <v>0</v>
      </c>
      <c r="P62" s="25">
        <f t="shared" si="27"/>
        <v>0.46185728121283076</v>
      </c>
      <c r="Q62" s="25">
        <f t="shared" si="28"/>
        <v>1</v>
      </c>
      <c r="R62" s="6">
        <f t="shared" si="35"/>
        <v>192.53195616733854</v>
      </c>
      <c r="S62" s="6">
        <f t="shared" si="36"/>
        <v>134.77236931713696</v>
      </c>
      <c r="T62" s="46"/>
    </row>
    <row r="63" spans="2:20" x14ac:dyDescent="0.35">
      <c r="B63">
        <v>43</v>
      </c>
      <c r="C63" s="20" t="str">
        <f t="shared" si="32"/>
        <v>Fri</v>
      </c>
      <c r="D63" s="13">
        <v>44694</v>
      </c>
      <c r="E63">
        <f t="shared" si="37"/>
        <v>140</v>
      </c>
      <c r="F63" s="26">
        <f t="shared" si="19"/>
        <v>243</v>
      </c>
      <c r="G63" s="26">
        <f t="shared" si="33"/>
        <v>43</v>
      </c>
      <c r="H63" s="26">
        <f t="shared" si="34"/>
        <v>0</v>
      </c>
      <c r="I63" s="26">
        <f t="shared" si="20"/>
        <v>61</v>
      </c>
      <c r="J63" s="12">
        <f t="shared" si="21"/>
        <v>0.5761316872427984</v>
      </c>
      <c r="K63" s="12">
        <f t="shared" si="22"/>
        <v>0.13995935746810917</v>
      </c>
      <c r="L63" s="12">
        <f t="shared" si="23"/>
        <v>0.4279835390946502</v>
      </c>
      <c r="M63" s="12">
        <f t="shared" si="24"/>
        <v>0.32401373068976858</v>
      </c>
      <c r="N63" s="12">
        <f t="shared" si="25"/>
        <v>0</v>
      </c>
      <c r="O63" s="12">
        <f t="shared" si="26"/>
        <v>0</v>
      </c>
      <c r="P63" s="25">
        <f t="shared" si="27"/>
        <v>0.46397308815787774</v>
      </c>
      <c r="Q63" s="25">
        <f t="shared" si="28"/>
        <v>1</v>
      </c>
      <c r="R63" s="6">
        <f t="shared" si="35"/>
        <v>192.85113621106484</v>
      </c>
      <c r="S63" s="6">
        <f t="shared" si="36"/>
        <v>134.99579534774537</v>
      </c>
      <c r="T63" s="46"/>
    </row>
    <row r="64" spans="2:20" x14ac:dyDescent="0.35">
      <c r="B64">
        <v>44</v>
      </c>
      <c r="C64" s="20" t="str">
        <f t="shared" si="32"/>
        <v>Sat</v>
      </c>
      <c r="D64" s="13">
        <v>44695</v>
      </c>
      <c r="E64">
        <f t="shared" si="37"/>
        <v>139</v>
      </c>
      <c r="F64" s="26">
        <f t="shared" si="19"/>
        <v>243</v>
      </c>
      <c r="G64" s="26">
        <f t="shared" si="33"/>
        <v>44</v>
      </c>
      <c r="H64" s="26">
        <f t="shared" si="34"/>
        <v>0</v>
      </c>
      <c r="I64" s="26">
        <f t="shared" si="20"/>
        <v>61</v>
      </c>
      <c r="J64" s="12">
        <f t="shared" si="21"/>
        <v>0.57201646090534974</v>
      </c>
      <c r="K64" s="12">
        <f t="shared" si="22"/>
        <v>0.13895964777190836</v>
      </c>
      <c r="L64" s="12">
        <f t="shared" si="23"/>
        <v>0.43209876543209874</v>
      </c>
      <c r="M64" s="12">
        <f t="shared" si="24"/>
        <v>0.32712924733101634</v>
      </c>
      <c r="N64" s="12">
        <f t="shared" si="25"/>
        <v>0</v>
      </c>
      <c r="O64" s="12">
        <f t="shared" si="26"/>
        <v>0</v>
      </c>
      <c r="P64" s="25">
        <f t="shared" si="27"/>
        <v>0.46608889510292473</v>
      </c>
      <c r="Q64" s="25">
        <f t="shared" si="28"/>
        <v>1</v>
      </c>
      <c r="R64" s="6">
        <f t="shared" si="35"/>
        <v>193.16741842409692</v>
      </c>
      <c r="S64" s="6">
        <f t="shared" si="36"/>
        <v>135.21719289686783</v>
      </c>
      <c r="T64" s="46"/>
    </row>
    <row r="65" spans="2:20" x14ac:dyDescent="0.35">
      <c r="B65">
        <v>45</v>
      </c>
      <c r="C65" s="20" t="str">
        <f t="shared" si="32"/>
        <v>Sun</v>
      </c>
      <c r="D65" s="13">
        <v>44696</v>
      </c>
      <c r="E65">
        <f t="shared" si="37"/>
        <v>138</v>
      </c>
      <c r="F65" s="26">
        <f t="shared" si="19"/>
        <v>243</v>
      </c>
      <c r="G65" s="26">
        <f t="shared" si="33"/>
        <v>45</v>
      </c>
      <c r="H65" s="26">
        <f t="shared" si="34"/>
        <v>0</v>
      </c>
      <c r="I65" s="26">
        <f t="shared" si="20"/>
        <v>61</v>
      </c>
      <c r="J65" s="12">
        <f t="shared" si="21"/>
        <v>0.5679012345679012</v>
      </c>
      <c r="K65" s="12">
        <f t="shared" si="22"/>
        <v>0.13795993807570758</v>
      </c>
      <c r="L65" s="12">
        <f t="shared" si="23"/>
        <v>0.43621399176954734</v>
      </c>
      <c r="M65" s="12">
        <f t="shared" si="24"/>
        <v>0.33024476397226415</v>
      </c>
      <c r="N65" s="12">
        <f t="shared" si="25"/>
        <v>0</v>
      </c>
      <c r="O65" s="12">
        <f t="shared" si="26"/>
        <v>0</v>
      </c>
      <c r="P65" s="25">
        <f t="shared" si="27"/>
        <v>0.46820470204797171</v>
      </c>
      <c r="Q65" s="25">
        <f t="shared" si="28"/>
        <v>1</v>
      </c>
      <c r="R65" s="6">
        <f t="shared" si="35"/>
        <v>193.48084209213795</v>
      </c>
      <c r="S65" s="6">
        <f t="shared" si="36"/>
        <v>135.43658946449656</v>
      </c>
      <c r="T65" s="46"/>
    </row>
    <row r="66" spans="2:20" x14ac:dyDescent="0.35">
      <c r="B66">
        <v>46</v>
      </c>
      <c r="C66" s="20" t="str">
        <f t="shared" si="32"/>
        <v>Mon</v>
      </c>
      <c r="D66" s="13">
        <v>44697</v>
      </c>
      <c r="E66">
        <f t="shared" si="37"/>
        <v>137</v>
      </c>
      <c r="F66" s="26">
        <f t="shared" si="19"/>
        <v>243</v>
      </c>
      <c r="G66" s="26">
        <f t="shared" si="33"/>
        <v>46</v>
      </c>
      <c r="H66" s="26">
        <f t="shared" si="34"/>
        <v>0</v>
      </c>
      <c r="I66" s="26">
        <f t="shared" si="20"/>
        <v>61</v>
      </c>
      <c r="J66" s="12">
        <f t="shared" si="21"/>
        <v>0.56378600823045266</v>
      </c>
      <c r="K66" s="12">
        <f t="shared" si="22"/>
        <v>0.1369602283795068</v>
      </c>
      <c r="L66" s="12">
        <f t="shared" si="23"/>
        <v>0.44032921810699588</v>
      </c>
      <c r="M66" s="12">
        <f t="shared" si="24"/>
        <v>0.33336028061351192</v>
      </c>
      <c r="N66" s="12">
        <f t="shared" si="25"/>
        <v>0</v>
      </c>
      <c r="O66" s="12">
        <f t="shared" si="26"/>
        <v>0</v>
      </c>
      <c r="P66" s="25">
        <f t="shared" si="27"/>
        <v>0.47032050899301869</v>
      </c>
      <c r="Q66" s="25">
        <f t="shared" si="28"/>
        <v>1</v>
      </c>
      <c r="R66" s="6">
        <f t="shared" si="35"/>
        <v>193.79144579396055</v>
      </c>
      <c r="S66" s="6">
        <f t="shared" si="36"/>
        <v>135.65401205577237</v>
      </c>
      <c r="T66" s="46"/>
    </row>
    <row r="67" spans="2:20" x14ac:dyDescent="0.35">
      <c r="B67">
        <v>47</v>
      </c>
      <c r="C67" s="20" t="str">
        <f t="shared" si="32"/>
        <v>Tue</v>
      </c>
      <c r="D67" s="13">
        <v>44698</v>
      </c>
      <c r="E67">
        <f t="shared" si="37"/>
        <v>136</v>
      </c>
      <c r="F67" s="26">
        <f t="shared" si="19"/>
        <v>243</v>
      </c>
      <c r="G67" s="26">
        <f t="shared" si="33"/>
        <v>47</v>
      </c>
      <c r="H67" s="26">
        <f t="shared" si="34"/>
        <v>0</v>
      </c>
      <c r="I67" s="26">
        <f t="shared" si="20"/>
        <v>61</v>
      </c>
      <c r="J67" s="12">
        <f t="shared" si="21"/>
        <v>0.55967078189300412</v>
      </c>
      <c r="K67" s="12">
        <f t="shared" si="22"/>
        <v>0.13596051868330603</v>
      </c>
      <c r="L67" s="12">
        <f t="shared" si="23"/>
        <v>0.44444444444444442</v>
      </c>
      <c r="M67" s="12">
        <f t="shared" si="24"/>
        <v>0.33647579725475968</v>
      </c>
      <c r="N67" s="12">
        <f t="shared" si="25"/>
        <v>0</v>
      </c>
      <c r="O67" s="12">
        <f t="shared" si="26"/>
        <v>0</v>
      </c>
      <c r="P67" s="25">
        <f t="shared" si="27"/>
        <v>0.47243631593806568</v>
      </c>
      <c r="Q67" s="25">
        <f t="shared" si="28"/>
        <v>1</v>
      </c>
      <c r="R67" s="6">
        <f t="shared" si="35"/>
        <v>194.09926741723709</v>
      </c>
      <c r="S67" s="6">
        <f t="shared" si="36"/>
        <v>135.86948719206595</v>
      </c>
      <c r="T67" s="46"/>
    </row>
    <row r="68" spans="2:20" x14ac:dyDescent="0.35">
      <c r="B68">
        <v>48</v>
      </c>
      <c r="C68" s="20" t="str">
        <f t="shared" si="32"/>
        <v>Wed</v>
      </c>
      <c r="D68" s="13">
        <v>44699</v>
      </c>
      <c r="E68">
        <f t="shared" si="37"/>
        <v>135</v>
      </c>
      <c r="F68" s="26">
        <f t="shared" si="19"/>
        <v>243</v>
      </c>
      <c r="G68" s="26">
        <f t="shared" si="33"/>
        <v>48</v>
      </c>
      <c r="H68" s="26">
        <f t="shared" si="34"/>
        <v>0</v>
      </c>
      <c r="I68" s="26">
        <f t="shared" si="20"/>
        <v>61</v>
      </c>
      <c r="J68" s="12">
        <f t="shared" si="21"/>
        <v>0.55555555555555558</v>
      </c>
      <c r="K68" s="12">
        <f t="shared" si="22"/>
        <v>0.13496080898710527</v>
      </c>
      <c r="L68" s="12">
        <f t="shared" si="23"/>
        <v>0.44855967078189302</v>
      </c>
      <c r="M68" s="12">
        <f t="shared" si="24"/>
        <v>0.33959131389600744</v>
      </c>
      <c r="N68" s="12">
        <f t="shared" si="25"/>
        <v>0</v>
      </c>
      <c r="O68" s="12">
        <f t="shared" si="26"/>
        <v>0</v>
      </c>
      <c r="P68" s="25">
        <f t="shared" si="27"/>
        <v>0.47455212288311271</v>
      </c>
      <c r="Q68" s="25">
        <f t="shared" si="28"/>
        <v>1</v>
      </c>
      <c r="R68" s="6">
        <f t="shared" si="35"/>
        <v>194.40434417394593</v>
      </c>
      <c r="S68" s="6">
        <f t="shared" si="36"/>
        <v>136.08304092176215</v>
      </c>
      <c r="T68" s="46"/>
    </row>
    <row r="69" spans="2:20" x14ac:dyDescent="0.35">
      <c r="B69">
        <v>49</v>
      </c>
      <c r="C69" s="20" t="str">
        <f t="shared" si="32"/>
        <v>Thu</v>
      </c>
      <c r="D69" s="13">
        <v>44700</v>
      </c>
      <c r="E69">
        <f t="shared" si="37"/>
        <v>134</v>
      </c>
      <c r="F69" s="26">
        <f t="shared" si="19"/>
        <v>243</v>
      </c>
      <c r="G69" s="26">
        <f t="shared" si="33"/>
        <v>49</v>
      </c>
      <c r="H69" s="26">
        <f t="shared" si="34"/>
        <v>0</v>
      </c>
      <c r="I69" s="26">
        <f t="shared" si="20"/>
        <v>61</v>
      </c>
      <c r="J69" s="12">
        <f t="shared" si="21"/>
        <v>0.55144032921810704</v>
      </c>
      <c r="K69" s="12">
        <f t="shared" si="22"/>
        <v>0.1339610992909045</v>
      </c>
      <c r="L69" s="12">
        <f t="shared" si="23"/>
        <v>0.45267489711934156</v>
      </c>
      <c r="M69" s="12">
        <f t="shared" si="24"/>
        <v>0.3427068305372552</v>
      </c>
      <c r="N69" s="12">
        <f t="shared" si="25"/>
        <v>0</v>
      </c>
      <c r="O69" s="12">
        <f t="shared" si="26"/>
        <v>0</v>
      </c>
      <c r="P69" s="25">
        <f t="shared" si="27"/>
        <v>0.4766679298281597</v>
      </c>
      <c r="Q69" s="25">
        <f t="shared" si="28"/>
        <v>1</v>
      </c>
      <c r="R69" s="6">
        <f t="shared" si="35"/>
        <v>194.70671261536765</v>
      </c>
      <c r="S69" s="6">
        <f t="shared" si="36"/>
        <v>136.29469883075734</v>
      </c>
      <c r="T69" s="46"/>
    </row>
    <row r="70" spans="2:20" x14ac:dyDescent="0.35">
      <c r="B70">
        <v>50</v>
      </c>
      <c r="C70" s="20" t="str">
        <f t="shared" si="32"/>
        <v>Fri</v>
      </c>
      <c r="D70" s="13">
        <v>44701</v>
      </c>
      <c r="E70">
        <f t="shared" si="37"/>
        <v>133</v>
      </c>
      <c r="F70" s="26">
        <f t="shared" si="19"/>
        <v>243</v>
      </c>
      <c r="G70" s="26">
        <f t="shared" si="33"/>
        <v>50</v>
      </c>
      <c r="H70" s="26">
        <f t="shared" si="34"/>
        <v>0</v>
      </c>
      <c r="I70" s="26">
        <f t="shared" si="20"/>
        <v>61</v>
      </c>
      <c r="J70" s="12">
        <f t="shared" si="21"/>
        <v>0.54732510288065839</v>
      </c>
      <c r="K70" s="12">
        <f t="shared" si="22"/>
        <v>0.13296138959470369</v>
      </c>
      <c r="L70" s="12">
        <f t="shared" si="23"/>
        <v>0.4567901234567901</v>
      </c>
      <c r="M70" s="12">
        <f t="shared" si="24"/>
        <v>0.34582234717850296</v>
      </c>
      <c r="N70" s="12">
        <f t="shared" si="25"/>
        <v>0</v>
      </c>
      <c r="O70" s="12">
        <f t="shared" si="26"/>
        <v>0</v>
      </c>
      <c r="P70" s="25">
        <f t="shared" si="27"/>
        <v>0.47878373677320663</v>
      </c>
      <c r="Q70" s="25">
        <f t="shared" si="28"/>
        <v>1</v>
      </c>
      <c r="R70" s="6">
        <f t="shared" si="35"/>
        <v>195.00640864668361</v>
      </c>
      <c r="S70" s="6">
        <f t="shared" si="36"/>
        <v>136.50448605267852</v>
      </c>
      <c r="T70" s="46"/>
    </row>
    <row r="71" spans="2:20" x14ac:dyDescent="0.35">
      <c r="B71">
        <v>51</v>
      </c>
      <c r="C71" s="20" t="str">
        <f t="shared" si="32"/>
        <v>Sat</v>
      </c>
      <c r="D71" s="13">
        <v>44702</v>
      </c>
      <c r="E71">
        <f t="shared" si="37"/>
        <v>132</v>
      </c>
      <c r="F71" s="26">
        <f t="shared" si="19"/>
        <v>243</v>
      </c>
      <c r="G71" s="26">
        <f t="shared" si="33"/>
        <v>51</v>
      </c>
      <c r="H71" s="26">
        <f t="shared" si="34"/>
        <v>0</v>
      </c>
      <c r="I71" s="26">
        <f t="shared" si="20"/>
        <v>61</v>
      </c>
      <c r="J71" s="12">
        <f t="shared" si="21"/>
        <v>0.54320987654320985</v>
      </c>
      <c r="K71" s="12">
        <f t="shared" si="22"/>
        <v>0.13196167989850291</v>
      </c>
      <c r="L71" s="12">
        <f t="shared" si="23"/>
        <v>0.46090534979423869</v>
      </c>
      <c r="M71" s="12">
        <f t="shared" si="24"/>
        <v>0.34893786381975078</v>
      </c>
      <c r="N71" s="12">
        <f t="shared" si="25"/>
        <v>0</v>
      </c>
      <c r="O71" s="12">
        <f t="shared" si="26"/>
        <v>0</v>
      </c>
      <c r="P71" s="25">
        <f t="shared" si="27"/>
        <v>0.48089954371825372</v>
      </c>
      <c r="Q71" s="25">
        <f t="shared" si="28"/>
        <v>1</v>
      </c>
      <c r="R71" s="6">
        <f t="shared" si="35"/>
        <v>195.30346754118895</v>
      </c>
      <c r="S71" s="6">
        <f t="shared" si="36"/>
        <v>136.71242727883225</v>
      </c>
      <c r="T71" s="46"/>
    </row>
    <row r="72" spans="2:20" x14ac:dyDescent="0.35">
      <c r="B72">
        <v>52</v>
      </c>
      <c r="C72" s="20" t="str">
        <f t="shared" si="32"/>
        <v>Sun</v>
      </c>
      <c r="D72" s="13">
        <v>44703</v>
      </c>
      <c r="E72">
        <f t="shared" si="37"/>
        <v>131</v>
      </c>
      <c r="F72" s="26">
        <f t="shared" si="19"/>
        <v>243</v>
      </c>
      <c r="G72" s="26">
        <f t="shared" si="33"/>
        <v>52</v>
      </c>
      <c r="H72" s="26">
        <f t="shared" si="34"/>
        <v>0</v>
      </c>
      <c r="I72" s="26">
        <f t="shared" si="20"/>
        <v>61</v>
      </c>
      <c r="J72" s="12">
        <f t="shared" si="21"/>
        <v>0.53909465020576131</v>
      </c>
      <c r="K72" s="12">
        <f t="shared" si="22"/>
        <v>0.13096197020230213</v>
      </c>
      <c r="L72" s="12">
        <f t="shared" si="23"/>
        <v>0.46502057613168724</v>
      </c>
      <c r="M72" s="12">
        <f t="shared" si="24"/>
        <v>0.35205338046099854</v>
      </c>
      <c r="N72" s="12">
        <f t="shared" si="25"/>
        <v>0</v>
      </c>
      <c r="O72" s="12">
        <f t="shared" si="26"/>
        <v>0</v>
      </c>
      <c r="P72" s="25">
        <f t="shared" si="27"/>
        <v>0.4830153506633007</v>
      </c>
      <c r="Q72" s="25">
        <f t="shared" si="28"/>
        <v>1</v>
      </c>
      <c r="R72" s="6">
        <f t="shared" si="35"/>
        <v>195.59792395413254</v>
      </c>
      <c r="S72" s="6">
        <f t="shared" si="36"/>
        <v>136.91854676789276</v>
      </c>
      <c r="T72" s="46"/>
    </row>
    <row r="73" spans="2:20" x14ac:dyDescent="0.35">
      <c r="B73">
        <v>53</v>
      </c>
      <c r="C73" s="20" t="str">
        <f t="shared" si="32"/>
        <v>Mon</v>
      </c>
      <c r="D73" s="13">
        <v>44704</v>
      </c>
      <c r="E73">
        <f t="shared" si="37"/>
        <v>130</v>
      </c>
      <c r="F73" s="26">
        <f t="shared" si="19"/>
        <v>243</v>
      </c>
      <c r="G73" s="26">
        <f t="shared" si="33"/>
        <v>53</v>
      </c>
      <c r="H73" s="26">
        <f t="shared" si="34"/>
        <v>0</v>
      </c>
      <c r="I73" s="26">
        <f t="shared" si="20"/>
        <v>61</v>
      </c>
      <c r="J73" s="12">
        <f t="shared" si="21"/>
        <v>0.53497942386831276</v>
      </c>
      <c r="K73" s="12">
        <f t="shared" si="22"/>
        <v>0.12996226050610135</v>
      </c>
      <c r="L73" s="12">
        <f t="shared" si="23"/>
        <v>0.46913580246913578</v>
      </c>
      <c r="M73" s="12">
        <f t="shared" si="24"/>
        <v>0.35516889710224631</v>
      </c>
      <c r="N73" s="12">
        <f t="shared" si="25"/>
        <v>0</v>
      </c>
      <c r="O73" s="12">
        <f t="shared" si="26"/>
        <v>0</v>
      </c>
      <c r="P73" s="25">
        <f t="shared" si="27"/>
        <v>0.48513115760834769</v>
      </c>
      <c r="Q73" s="25">
        <f t="shared" si="28"/>
        <v>1</v>
      </c>
      <c r="R73" s="6">
        <f t="shared" si="35"/>
        <v>195.88981193619409</v>
      </c>
      <c r="S73" s="6">
        <f t="shared" si="36"/>
        <v>137.12286835533587</v>
      </c>
      <c r="T73" s="46"/>
    </row>
    <row r="74" spans="2:20" x14ac:dyDescent="0.35">
      <c r="B74">
        <v>54</v>
      </c>
      <c r="C74" s="20" t="str">
        <f t="shared" si="32"/>
        <v>Tue</v>
      </c>
      <c r="D74" s="13">
        <v>44705</v>
      </c>
      <c r="E74">
        <f t="shared" si="37"/>
        <v>129</v>
      </c>
      <c r="F74" s="26">
        <f t="shared" si="19"/>
        <v>243</v>
      </c>
      <c r="G74" s="26">
        <f t="shared" si="33"/>
        <v>54</v>
      </c>
      <c r="H74" s="26">
        <f t="shared" si="34"/>
        <v>0</v>
      </c>
      <c r="I74" s="26">
        <f t="shared" si="20"/>
        <v>61</v>
      </c>
      <c r="J74" s="12">
        <f t="shared" si="21"/>
        <v>0.53086419753086422</v>
      </c>
      <c r="K74" s="12">
        <f t="shared" si="22"/>
        <v>0.12896255080990057</v>
      </c>
      <c r="L74" s="12">
        <f t="shared" si="23"/>
        <v>0.47325102880658437</v>
      </c>
      <c r="M74" s="12">
        <f t="shared" si="24"/>
        <v>0.35828441374349412</v>
      </c>
      <c r="N74" s="12">
        <f t="shared" si="25"/>
        <v>0</v>
      </c>
      <c r="O74" s="12">
        <f t="shared" si="26"/>
        <v>0</v>
      </c>
      <c r="P74" s="25">
        <f t="shared" si="27"/>
        <v>0.48724696455339467</v>
      </c>
      <c r="Q74" s="25">
        <f t="shared" si="28"/>
        <v>1</v>
      </c>
      <c r="R74" s="6">
        <f t="shared" si="35"/>
        <v>196.17916494661071</v>
      </c>
      <c r="S74" s="6">
        <f t="shared" si="36"/>
        <v>137.32541546262749</v>
      </c>
      <c r="T74" s="46"/>
    </row>
    <row r="75" spans="2:20" x14ac:dyDescent="0.35">
      <c r="B75">
        <v>55</v>
      </c>
      <c r="C75" s="20" t="str">
        <f t="shared" si="32"/>
        <v>Wed</v>
      </c>
      <c r="D75" s="13">
        <v>44706</v>
      </c>
      <c r="E75">
        <f t="shared" si="37"/>
        <v>128</v>
      </c>
      <c r="F75" s="26">
        <f t="shared" si="19"/>
        <v>243</v>
      </c>
      <c r="G75" s="26">
        <f t="shared" si="33"/>
        <v>55</v>
      </c>
      <c r="H75" s="26">
        <f t="shared" si="34"/>
        <v>0</v>
      </c>
      <c r="I75" s="26">
        <f t="shared" si="20"/>
        <v>61</v>
      </c>
      <c r="J75" s="12">
        <f t="shared" si="21"/>
        <v>0.52674897119341568</v>
      </c>
      <c r="K75" s="12">
        <f t="shared" si="22"/>
        <v>0.12796284111369982</v>
      </c>
      <c r="L75" s="12">
        <f t="shared" si="23"/>
        <v>0.47736625514403291</v>
      </c>
      <c r="M75" s="12">
        <f t="shared" si="24"/>
        <v>0.36139993038474189</v>
      </c>
      <c r="N75" s="12">
        <f t="shared" si="25"/>
        <v>0</v>
      </c>
      <c r="O75" s="12">
        <f t="shared" si="26"/>
        <v>0</v>
      </c>
      <c r="P75" s="25">
        <f t="shared" si="27"/>
        <v>0.48936277149844171</v>
      </c>
      <c r="Q75" s="25">
        <f t="shared" si="28"/>
        <v>1</v>
      </c>
      <c r="R75" s="6">
        <f t="shared" si="35"/>
        <v>196.46601586596242</v>
      </c>
      <c r="S75" s="6">
        <f t="shared" si="36"/>
        <v>137.52621110617369</v>
      </c>
      <c r="T75" s="46"/>
    </row>
    <row r="76" spans="2:20" x14ac:dyDescent="0.35">
      <c r="B76">
        <v>56</v>
      </c>
      <c r="C76" s="20" t="str">
        <f t="shared" si="32"/>
        <v>Thu</v>
      </c>
      <c r="D76" s="13">
        <v>44707</v>
      </c>
      <c r="E76">
        <f t="shared" si="37"/>
        <v>127</v>
      </c>
      <c r="F76" s="26">
        <f t="shared" si="19"/>
        <v>243</v>
      </c>
      <c r="G76" s="26">
        <f t="shared" si="33"/>
        <v>56</v>
      </c>
      <c r="H76" s="26">
        <f t="shared" si="34"/>
        <v>0</v>
      </c>
      <c r="I76" s="26">
        <f t="shared" si="20"/>
        <v>61</v>
      </c>
      <c r="J76" s="12">
        <f t="shared" si="21"/>
        <v>0.52263374485596703</v>
      </c>
      <c r="K76" s="12">
        <f t="shared" si="22"/>
        <v>0.12696313141749901</v>
      </c>
      <c r="L76" s="12">
        <f t="shared" si="23"/>
        <v>0.48148148148148145</v>
      </c>
      <c r="M76" s="12">
        <f t="shared" si="24"/>
        <v>0.36451544702598965</v>
      </c>
      <c r="N76" s="12">
        <f t="shared" si="25"/>
        <v>0</v>
      </c>
      <c r="O76" s="12">
        <f t="shared" si="26"/>
        <v>0</v>
      </c>
      <c r="P76" s="25">
        <f t="shared" si="27"/>
        <v>0.49147857844348863</v>
      </c>
      <c r="Q76" s="25">
        <f t="shared" si="28"/>
        <v>1</v>
      </c>
      <c r="R76" s="6">
        <f t="shared" si="35"/>
        <v>196.75039700862817</v>
      </c>
      <c r="S76" s="6">
        <f t="shared" si="36"/>
        <v>137.72527790603971</v>
      </c>
      <c r="T76" s="46"/>
    </row>
    <row r="77" spans="2:20" x14ac:dyDescent="0.35">
      <c r="B77">
        <v>57</v>
      </c>
      <c r="C77" s="20" t="str">
        <f t="shared" si="32"/>
        <v>Fri</v>
      </c>
      <c r="D77" s="13">
        <v>44708</v>
      </c>
      <c r="E77">
        <f t="shared" si="37"/>
        <v>126</v>
      </c>
      <c r="F77" s="26">
        <f t="shared" si="19"/>
        <v>243</v>
      </c>
      <c r="G77" s="26">
        <f t="shared" si="33"/>
        <v>57</v>
      </c>
      <c r="H77" s="26">
        <f t="shared" si="34"/>
        <v>0</v>
      </c>
      <c r="I77" s="26">
        <f t="shared" si="20"/>
        <v>61</v>
      </c>
      <c r="J77" s="12">
        <f t="shared" si="21"/>
        <v>0.51851851851851849</v>
      </c>
      <c r="K77" s="12">
        <f t="shared" si="22"/>
        <v>0.12596342172129824</v>
      </c>
      <c r="L77" s="12">
        <f t="shared" si="23"/>
        <v>0.48559670781893005</v>
      </c>
      <c r="M77" s="12">
        <f t="shared" si="24"/>
        <v>0.36763096366723741</v>
      </c>
      <c r="N77" s="12">
        <f t="shared" si="25"/>
        <v>0</v>
      </c>
      <c r="O77" s="12">
        <f t="shared" si="26"/>
        <v>0</v>
      </c>
      <c r="P77" s="25">
        <f t="shared" si="27"/>
        <v>0.49359438538853562</v>
      </c>
      <c r="Q77" s="25">
        <f t="shared" si="28"/>
        <v>1</v>
      </c>
      <c r="R77" s="6">
        <f t="shared" si="35"/>
        <v>197.03234013492053</v>
      </c>
      <c r="S77" s="6">
        <f t="shared" si="36"/>
        <v>137.92263809444435</v>
      </c>
      <c r="T77" s="46"/>
    </row>
    <row r="78" spans="2:20" x14ac:dyDescent="0.35">
      <c r="B78">
        <v>58</v>
      </c>
      <c r="C78" s="20" t="str">
        <f t="shared" si="32"/>
        <v>Sat</v>
      </c>
      <c r="D78" s="13">
        <v>44709</v>
      </c>
      <c r="E78">
        <f t="shared" si="37"/>
        <v>125</v>
      </c>
      <c r="F78" s="26">
        <f t="shared" si="19"/>
        <v>243</v>
      </c>
      <c r="G78" s="26">
        <f t="shared" si="33"/>
        <v>58</v>
      </c>
      <c r="H78" s="26">
        <f t="shared" si="34"/>
        <v>0</v>
      </c>
      <c r="I78" s="26">
        <f t="shared" si="20"/>
        <v>61</v>
      </c>
      <c r="J78" s="12">
        <f t="shared" si="21"/>
        <v>0.51440329218106995</v>
      </c>
      <c r="K78" s="12">
        <f t="shared" si="22"/>
        <v>0.12496371202509746</v>
      </c>
      <c r="L78" s="12">
        <f t="shared" si="23"/>
        <v>0.48971193415637859</v>
      </c>
      <c r="M78" s="12">
        <f t="shared" si="24"/>
        <v>0.37074648030848517</v>
      </c>
      <c r="N78" s="12">
        <f t="shared" si="25"/>
        <v>0</v>
      </c>
      <c r="O78" s="12">
        <f t="shared" si="26"/>
        <v>0</v>
      </c>
      <c r="P78" s="25">
        <f t="shared" si="27"/>
        <v>0.4957101923335826</v>
      </c>
      <c r="Q78" s="25">
        <f t="shared" si="28"/>
        <v>1</v>
      </c>
      <c r="R78" s="6">
        <f t="shared" si="35"/>
        <v>197.31187646291039</v>
      </c>
      <c r="S78" s="6">
        <f t="shared" si="36"/>
        <v>138.11831352403726</v>
      </c>
      <c r="T78" s="46"/>
    </row>
    <row r="79" spans="2:20" x14ac:dyDescent="0.35">
      <c r="B79">
        <v>59</v>
      </c>
      <c r="C79" s="20" t="str">
        <f t="shared" si="32"/>
        <v>Sun</v>
      </c>
      <c r="D79" s="13">
        <v>44710</v>
      </c>
      <c r="E79">
        <f t="shared" si="37"/>
        <v>124</v>
      </c>
      <c r="F79" s="26">
        <f t="shared" si="19"/>
        <v>243</v>
      </c>
      <c r="G79" s="26">
        <f t="shared" si="33"/>
        <v>59</v>
      </c>
      <c r="H79" s="26">
        <f t="shared" si="34"/>
        <v>0</v>
      </c>
      <c r="I79" s="26">
        <f t="shared" si="20"/>
        <v>61</v>
      </c>
      <c r="J79" s="12">
        <f t="shared" si="21"/>
        <v>0.51028806584362141</v>
      </c>
      <c r="K79" s="12">
        <f t="shared" si="22"/>
        <v>0.12396400232889668</v>
      </c>
      <c r="L79" s="12">
        <f t="shared" si="23"/>
        <v>0.49382716049382713</v>
      </c>
      <c r="M79" s="12">
        <f t="shared" si="24"/>
        <v>0.37386199694973293</v>
      </c>
      <c r="N79" s="12">
        <f t="shared" si="25"/>
        <v>0</v>
      </c>
      <c r="O79" s="12">
        <f t="shared" si="26"/>
        <v>0</v>
      </c>
      <c r="P79" s="25">
        <f t="shared" si="27"/>
        <v>0.49782599927862958</v>
      </c>
      <c r="Q79" s="25">
        <f t="shared" si="28"/>
        <v>1</v>
      </c>
      <c r="R79" s="6">
        <f t="shared" si="35"/>
        <v>197.58903667994983</v>
      </c>
      <c r="S79" s="6">
        <f t="shared" si="36"/>
        <v>138.31232567596487</v>
      </c>
      <c r="T79" s="46"/>
    </row>
    <row r="80" spans="2:20" x14ac:dyDescent="0.35">
      <c r="B80">
        <v>60</v>
      </c>
      <c r="C80" s="20" t="str">
        <f t="shared" si="32"/>
        <v>Mon</v>
      </c>
      <c r="D80" s="13">
        <v>44711</v>
      </c>
      <c r="E80">
        <f t="shared" si="37"/>
        <v>123</v>
      </c>
      <c r="F80" s="26">
        <f t="shared" si="19"/>
        <v>243</v>
      </c>
      <c r="G80" s="26">
        <f t="shared" si="33"/>
        <v>60</v>
      </c>
      <c r="H80" s="26">
        <f t="shared" si="34"/>
        <v>0</v>
      </c>
      <c r="I80" s="26">
        <f t="shared" si="20"/>
        <v>61</v>
      </c>
      <c r="J80" s="12">
        <f t="shared" si="21"/>
        <v>0.50617283950617287</v>
      </c>
      <c r="K80" s="12">
        <f t="shared" si="22"/>
        <v>0.12296429263269591</v>
      </c>
      <c r="L80" s="12">
        <f t="shared" si="23"/>
        <v>0.49794238683127573</v>
      </c>
      <c r="M80" s="12">
        <f t="shared" si="24"/>
        <v>0.37697751359098075</v>
      </c>
      <c r="N80" s="12">
        <f t="shared" si="25"/>
        <v>0</v>
      </c>
      <c r="O80" s="12">
        <f t="shared" si="26"/>
        <v>0</v>
      </c>
      <c r="P80" s="25">
        <f t="shared" si="27"/>
        <v>0.49994180622367668</v>
      </c>
      <c r="Q80" s="25">
        <f t="shared" si="28"/>
        <v>0.99999999999999989</v>
      </c>
      <c r="R80" s="6">
        <f t="shared" si="35"/>
        <v>197.86385095390222</v>
      </c>
      <c r="S80" s="6">
        <f t="shared" si="36"/>
        <v>138.50469566773154</v>
      </c>
      <c r="T80" s="46"/>
    </row>
    <row r="81" spans="2:20" x14ac:dyDescent="0.35">
      <c r="B81">
        <v>61</v>
      </c>
      <c r="C81" s="20" t="str">
        <f t="shared" si="32"/>
        <v>Tue</v>
      </c>
      <c r="D81" s="13">
        <v>44712</v>
      </c>
      <c r="E81">
        <f t="shared" si="37"/>
        <v>122</v>
      </c>
      <c r="F81" s="26">
        <f t="shared" si="19"/>
        <v>243</v>
      </c>
      <c r="G81" s="26">
        <f t="shared" si="33"/>
        <v>61</v>
      </c>
      <c r="H81" s="26">
        <f t="shared" si="34"/>
        <v>0</v>
      </c>
      <c r="I81" s="26">
        <f t="shared" si="20"/>
        <v>61</v>
      </c>
      <c r="J81" s="12">
        <f t="shared" si="21"/>
        <v>0.50205761316872433</v>
      </c>
      <c r="K81" s="12">
        <f t="shared" si="22"/>
        <v>0.12196458293649513</v>
      </c>
      <c r="L81" s="12">
        <f t="shared" si="23"/>
        <v>0.50205761316872433</v>
      </c>
      <c r="M81" s="12">
        <f t="shared" si="24"/>
        <v>0.38009303023222857</v>
      </c>
      <c r="N81" s="12">
        <f t="shared" si="25"/>
        <v>0</v>
      </c>
      <c r="O81" s="12">
        <f t="shared" si="26"/>
        <v>0</v>
      </c>
      <c r="P81" s="25">
        <f t="shared" si="27"/>
        <v>0.50205761316872366</v>
      </c>
      <c r="Q81" s="25">
        <f t="shared" si="28"/>
        <v>1</v>
      </c>
      <c r="R81" s="6">
        <f t="shared" si="35"/>
        <v>198.13634894408892</v>
      </c>
      <c r="S81" s="6">
        <f t="shared" si="36"/>
        <v>138.69544426086225</v>
      </c>
      <c r="T81" s="46"/>
    </row>
    <row r="82" spans="2:20" x14ac:dyDescent="0.35">
      <c r="B82">
        <v>62</v>
      </c>
      <c r="C82" s="20" t="str">
        <f t="shared" si="32"/>
        <v>Wed</v>
      </c>
      <c r="D82" s="13">
        <v>44713</v>
      </c>
      <c r="E82">
        <f t="shared" si="37"/>
        <v>121</v>
      </c>
      <c r="F82" s="26">
        <f t="shared" si="19"/>
        <v>243</v>
      </c>
      <c r="G82" s="26">
        <f t="shared" si="33"/>
        <v>62</v>
      </c>
      <c r="H82" s="26">
        <f t="shared" si="34"/>
        <v>0</v>
      </c>
      <c r="I82" s="26">
        <f t="shared" si="20"/>
        <v>61</v>
      </c>
      <c r="J82" s="12">
        <f t="shared" si="21"/>
        <v>0.49794238683127573</v>
      </c>
      <c r="K82" s="12">
        <f t="shared" si="22"/>
        <v>0.12096487324029434</v>
      </c>
      <c r="L82" s="12">
        <f t="shared" si="23"/>
        <v>0.50617283950617287</v>
      </c>
      <c r="M82" s="12">
        <f t="shared" si="24"/>
        <v>0.38320854687347633</v>
      </c>
      <c r="N82" s="12">
        <f t="shared" si="25"/>
        <v>0</v>
      </c>
      <c r="O82" s="12">
        <f t="shared" si="26"/>
        <v>0</v>
      </c>
      <c r="P82" s="25">
        <f t="shared" si="27"/>
        <v>0.50417342011377064</v>
      </c>
      <c r="Q82" s="25">
        <f t="shared" si="28"/>
        <v>1</v>
      </c>
      <c r="R82" s="6">
        <f t="shared" si="35"/>
        <v>198.40655981195957</v>
      </c>
      <c r="S82" s="6">
        <f t="shared" si="36"/>
        <v>138.8845918683717</v>
      </c>
      <c r="T82" s="46"/>
    </row>
    <row r="83" spans="2:20" x14ac:dyDescent="0.35">
      <c r="B83">
        <v>63</v>
      </c>
      <c r="C83" s="20" t="str">
        <f t="shared" si="32"/>
        <v>Thu</v>
      </c>
      <c r="D83" s="13">
        <v>44714</v>
      </c>
      <c r="E83">
        <f t="shared" si="37"/>
        <v>120</v>
      </c>
      <c r="F83" s="26">
        <f t="shared" si="19"/>
        <v>243</v>
      </c>
      <c r="G83" s="26">
        <f t="shared" si="33"/>
        <v>63</v>
      </c>
      <c r="H83" s="26">
        <f t="shared" si="34"/>
        <v>0</v>
      </c>
      <c r="I83" s="26">
        <f t="shared" si="20"/>
        <v>61</v>
      </c>
      <c r="J83" s="12">
        <f t="shared" si="21"/>
        <v>0.49382716049382713</v>
      </c>
      <c r="K83" s="12">
        <f t="shared" si="22"/>
        <v>0.11996516354409355</v>
      </c>
      <c r="L83" s="12">
        <f t="shared" si="23"/>
        <v>0.51028806584362141</v>
      </c>
      <c r="M83" s="12">
        <f t="shared" si="24"/>
        <v>0.38632406351472409</v>
      </c>
      <c r="N83" s="12">
        <f t="shared" si="25"/>
        <v>0</v>
      </c>
      <c r="O83" s="12">
        <f t="shared" si="26"/>
        <v>0</v>
      </c>
      <c r="P83" s="25">
        <f t="shared" si="27"/>
        <v>0.50628922705881763</v>
      </c>
      <c r="Q83" s="25">
        <f t="shared" si="28"/>
        <v>1</v>
      </c>
      <c r="R83" s="6">
        <f t="shared" si="35"/>
        <v>198.67451223149547</v>
      </c>
      <c r="S83" s="6">
        <f t="shared" si="36"/>
        <v>139.07215856204681</v>
      </c>
      <c r="T83" s="46"/>
    </row>
    <row r="84" spans="2:20" x14ac:dyDescent="0.35">
      <c r="B84">
        <v>64</v>
      </c>
      <c r="C84" s="20" t="str">
        <f t="shared" si="32"/>
        <v>Fri</v>
      </c>
      <c r="D84" s="13">
        <v>44715</v>
      </c>
      <c r="E84">
        <f t="shared" si="37"/>
        <v>119</v>
      </c>
      <c r="F84" s="26">
        <f t="shared" si="19"/>
        <v>243</v>
      </c>
      <c r="G84" s="26">
        <f t="shared" si="33"/>
        <v>64</v>
      </c>
      <c r="H84" s="26">
        <f t="shared" si="34"/>
        <v>0</v>
      </c>
      <c r="I84" s="26">
        <f t="shared" si="20"/>
        <v>61</v>
      </c>
      <c r="J84" s="12">
        <f t="shared" si="21"/>
        <v>0.48971193415637859</v>
      </c>
      <c r="K84" s="12">
        <f t="shared" si="22"/>
        <v>0.11896545384789278</v>
      </c>
      <c r="L84" s="12">
        <f t="shared" si="23"/>
        <v>0.51440329218106995</v>
      </c>
      <c r="M84" s="12">
        <f t="shared" si="24"/>
        <v>0.38943958015597185</v>
      </c>
      <c r="N84" s="12">
        <f t="shared" si="25"/>
        <v>0</v>
      </c>
      <c r="O84" s="12">
        <f t="shared" si="26"/>
        <v>0</v>
      </c>
      <c r="P84" s="25">
        <f t="shared" si="27"/>
        <v>0.50840503400386461</v>
      </c>
      <c r="Q84" s="25">
        <f t="shared" si="28"/>
        <v>1</v>
      </c>
      <c r="R84" s="6">
        <f t="shared" si="35"/>
        <v>198.94023439935305</v>
      </c>
      <c r="S84" s="6">
        <f t="shared" si="36"/>
        <v>139.25816407954713</v>
      </c>
      <c r="T84" s="46"/>
    </row>
    <row r="85" spans="2:20" x14ac:dyDescent="0.35">
      <c r="B85">
        <v>65</v>
      </c>
      <c r="C85" s="20" t="str">
        <f t="shared" ref="C85:C116" si="38">TEXT(D85,"ddd")</f>
        <v>Sat</v>
      </c>
      <c r="D85" s="13">
        <v>44716</v>
      </c>
      <c r="E85">
        <f t="shared" si="37"/>
        <v>118</v>
      </c>
      <c r="F85" s="26">
        <f t="shared" si="19"/>
        <v>243</v>
      </c>
      <c r="G85" s="26">
        <f t="shared" ref="G85:G116" si="39">B85</f>
        <v>65</v>
      </c>
      <c r="H85" s="26">
        <f t="shared" ref="H85:H116" si="40">IF(D85&lt;$D$143,0,B85-122)</f>
        <v>0</v>
      </c>
      <c r="I85" s="26">
        <f t="shared" si="20"/>
        <v>61</v>
      </c>
      <c r="J85" s="12">
        <f t="shared" si="21"/>
        <v>0.48559670781893005</v>
      </c>
      <c r="K85" s="12">
        <f t="shared" si="22"/>
        <v>0.117965744151692</v>
      </c>
      <c r="L85" s="12">
        <f t="shared" si="23"/>
        <v>0.51851851851851849</v>
      </c>
      <c r="M85" s="12">
        <f t="shared" si="24"/>
        <v>0.39255509679721962</v>
      </c>
      <c r="N85" s="12">
        <f t="shared" si="25"/>
        <v>0</v>
      </c>
      <c r="O85" s="12">
        <f t="shared" si="26"/>
        <v>0</v>
      </c>
      <c r="P85" s="25">
        <f t="shared" si="27"/>
        <v>0.51052084094891159</v>
      </c>
      <c r="Q85" s="25">
        <f t="shared" si="28"/>
        <v>1</v>
      </c>
      <c r="R85" s="6">
        <f t="shared" ref="R85:R116" si="41">((PCc*K85)+(PCn*M85)+(PCn_2*O85))/(K85+M85+O85)</f>
        <v>199.20375404475462</v>
      </c>
      <c r="S85" s="6">
        <f t="shared" ref="S85:S116" si="42">R85*LSLT</f>
        <v>139.44262783132822</v>
      </c>
      <c r="T85" s="46"/>
    </row>
    <row r="86" spans="2:20" x14ac:dyDescent="0.35">
      <c r="B86">
        <v>66</v>
      </c>
      <c r="C86" s="20" t="str">
        <f t="shared" si="38"/>
        <v>Sun</v>
      </c>
      <c r="D86" s="13">
        <v>44717</v>
      </c>
      <c r="E86">
        <f t="shared" si="37"/>
        <v>117</v>
      </c>
      <c r="F86" s="26">
        <f t="shared" ref="F86:F149" si="43">$AH$13+$I86</f>
        <v>243</v>
      </c>
      <c r="G86" s="26">
        <f t="shared" si="39"/>
        <v>66</v>
      </c>
      <c r="H86" s="26">
        <f t="shared" si="40"/>
        <v>0</v>
      </c>
      <c r="I86" s="26">
        <f t="shared" ref="I86:I149" si="44">$E$18</f>
        <v>61</v>
      </c>
      <c r="J86" s="12">
        <f t="shared" ref="J86:J149" si="45">E86/F86</f>
        <v>0.48148148148148145</v>
      </c>
      <c r="K86" s="12">
        <f t="shared" ref="K86:K149" si="46">J86*$D$9</f>
        <v>0.11696603445549121</v>
      </c>
      <c r="L86" s="12">
        <f t="shared" ref="L86:L149" si="47">(I86+G86-H86)/F86</f>
        <v>0.52263374485596703</v>
      </c>
      <c r="M86" s="12">
        <f t="shared" ref="M86:M149" si="48">L86*$D$10</f>
        <v>0.39567061343846738</v>
      </c>
      <c r="N86" s="12">
        <f t="shared" ref="N86:N149" si="49">H86/F86</f>
        <v>0</v>
      </c>
      <c r="O86" s="12">
        <f t="shared" ref="O86:O149" si="50">N86*$D$9</f>
        <v>0</v>
      </c>
      <c r="P86" s="25">
        <f t="shared" ref="P86:P149" si="51">SUM(K86,M86,O86)</f>
        <v>0.51263664789395857</v>
      </c>
      <c r="Q86" s="25">
        <f t="shared" ref="Q86:Q149" si="52">(K86/P86)+(M86/P86)+(O86/P86)</f>
        <v>1</v>
      </c>
      <c r="R86" s="6">
        <f t="shared" si="41"/>
        <v>199.46509843913509</v>
      </c>
      <c r="S86" s="6">
        <f t="shared" si="42"/>
        <v>139.62556890739455</v>
      </c>
      <c r="T86" s="46"/>
    </row>
    <row r="87" spans="2:20" x14ac:dyDescent="0.35">
      <c r="B87">
        <v>67</v>
      </c>
      <c r="C87" s="20" t="str">
        <f t="shared" si="38"/>
        <v>Mon</v>
      </c>
      <c r="D87" s="13">
        <v>44718</v>
      </c>
      <c r="E87">
        <f t="shared" si="37"/>
        <v>116</v>
      </c>
      <c r="F87" s="26">
        <f t="shared" si="43"/>
        <v>243</v>
      </c>
      <c r="G87" s="26">
        <f t="shared" si="39"/>
        <v>67</v>
      </c>
      <c r="H87" s="26">
        <f t="shared" si="40"/>
        <v>0</v>
      </c>
      <c r="I87" s="26">
        <f t="shared" si="44"/>
        <v>61</v>
      </c>
      <c r="J87" s="12">
        <f t="shared" si="45"/>
        <v>0.47736625514403291</v>
      </c>
      <c r="K87" s="12">
        <f t="shared" si="46"/>
        <v>0.11596632475929045</v>
      </c>
      <c r="L87" s="12">
        <f t="shared" si="47"/>
        <v>0.52674897119341568</v>
      </c>
      <c r="M87" s="12">
        <f t="shared" si="48"/>
        <v>0.3987861300797152</v>
      </c>
      <c r="N87" s="12">
        <f t="shared" si="49"/>
        <v>0</v>
      </c>
      <c r="O87" s="12">
        <f t="shared" si="50"/>
        <v>0</v>
      </c>
      <c r="P87" s="25">
        <f t="shared" si="51"/>
        <v>0.51475245483900567</v>
      </c>
      <c r="Q87" s="25">
        <f t="shared" si="52"/>
        <v>0.99999999999999989</v>
      </c>
      <c r="R87" s="6">
        <f t="shared" si="41"/>
        <v>199.72429440554993</v>
      </c>
      <c r="S87" s="6">
        <f t="shared" si="42"/>
        <v>139.80700608388494</v>
      </c>
      <c r="T87" s="46"/>
    </row>
    <row r="88" spans="2:20" x14ac:dyDescent="0.35">
      <c r="B88">
        <v>68</v>
      </c>
      <c r="C88" s="20" t="str">
        <f t="shared" si="38"/>
        <v>Tue</v>
      </c>
      <c r="D88" s="13">
        <v>44719</v>
      </c>
      <c r="E88">
        <f t="shared" si="37"/>
        <v>115</v>
      </c>
      <c r="F88" s="26">
        <f t="shared" si="43"/>
        <v>243</v>
      </c>
      <c r="G88" s="26">
        <f t="shared" si="39"/>
        <v>68</v>
      </c>
      <c r="H88" s="26">
        <f t="shared" si="40"/>
        <v>0</v>
      </c>
      <c r="I88" s="26">
        <f t="shared" si="44"/>
        <v>61</v>
      </c>
      <c r="J88" s="12">
        <f t="shared" si="45"/>
        <v>0.47325102880658437</v>
      </c>
      <c r="K88" s="12">
        <f t="shared" si="46"/>
        <v>0.11496661506308967</v>
      </c>
      <c r="L88" s="12">
        <f t="shared" si="47"/>
        <v>0.53086419753086422</v>
      </c>
      <c r="M88" s="12">
        <f t="shared" si="48"/>
        <v>0.40190164672096296</v>
      </c>
      <c r="N88" s="12">
        <f t="shared" si="49"/>
        <v>0</v>
      </c>
      <c r="O88" s="12">
        <f t="shared" si="50"/>
        <v>0</v>
      </c>
      <c r="P88" s="25">
        <f t="shared" si="51"/>
        <v>0.51686826178405265</v>
      </c>
      <c r="Q88" s="25">
        <f t="shared" si="52"/>
        <v>0.99999999999999989</v>
      </c>
      <c r="R88" s="6">
        <f t="shared" si="41"/>
        <v>199.98136832785249</v>
      </c>
      <c r="S88" s="6">
        <f t="shared" si="42"/>
        <v>139.98695782949673</v>
      </c>
      <c r="T88" s="46"/>
    </row>
    <row r="89" spans="2:20" x14ac:dyDescent="0.35">
      <c r="B89">
        <v>69</v>
      </c>
      <c r="C89" s="20" t="str">
        <f t="shared" si="38"/>
        <v>Wed</v>
      </c>
      <c r="D89" s="13">
        <v>44720</v>
      </c>
      <c r="E89">
        <f t="shared" ref="E89:E120" si="53">$AG$13-D89</f>
        <v>114</v>
      </c>
      <c r="F89" s="26">
        <f t="shared" si="43"/>
        <v>243</v>
      </c>
      <c r="G89" s="26">
        <f t="shared" si="39"/>
        <v>69</v>
      </c>
      <c r="H89" s="26">
        <f t="shared" si="40"/>
        <v>0</v>
      </c>
      <c r="I89" s="26">
        <f t="shared" si="44"/>
        <v>61</v>
      </c>
      <c r="J89" s="12">
        <f t="shared" si="45"/>
        <v>0.46913580246913578</v>
      </c>
      <c r="K89" s="12">
        <f t="shared" si="46"/>
        <v>0.11396690536688887</v>
      </c>
      <c r="L89" s="12">
        <f t="shared" si="47"/>
        <v>0.53497942386831276</v>
      </c>
      <c r="M89" s="12">
        <f t="shared" si="48"/>
        <v>0.40501716336221072</v>
      </c>
      <c r="N89" s="12">
        <f t="shared" si="49"/>
        <v>0</v>
      </c>
      <c r="O89" s="12">
        <f t="shared" si="50"/>
        <v>0</v>
      </c>
      <c r="P89" s="25">
        <f t="shared" si="51"/>
        <v>0.51898406872909963</v>
      </c>
      <c r="Q89" s="25">
        <f t="shared" si="52"/>
        <v>1</v>
      </c>
      <c r="R89" s="6">
        <f t="shared" si="41"/>
        <v>200.23634615964679</v>
      </c>
      <c r="S89" s="6">
        <f t="shared" si="42"/>
        <v>140.16544231175274</v>
      </c>
      <c r="T89" s="46"/>
    </row>
    <row r="90" spans="2:20" x14ac:dyDescent="0.35">
      <c r="B90">
        <v>70</v>
      </c>
      <c r="C90" s="20" t="str">
        <f t="shared" si="38"/>
        <v>Thu</v>
      </c>
      <c r="D90" s="13">
        <v>44721</v>
      </c>
      <c r="E90">
        <f t="shared" si="53"/>
        <v>113</v>
      </c>
      <c r="F90" s="26">
        <f t="shared" si="43"/>
        <v>243</v>
      </c>
      <c r="G90" s="26">
        <f t="shared" si="39"/>
        <v>70</v>
      </c>
      <c r="H90" s="26">
        <f t="shared" si="40"/>
        <v>0</v>
      </c>
      <c r="I90" s="26">
        <f t="shared" si="44"/>
        <v>61</v>
      </c>
      <c r="J90" s="12">
        <f t="shared" si="45"/>
        <v>0.46502057613168724</v>
      </c>
      <c r="K90" s="12">
        <f t="shared" si="46"/>
        <v>0.11296719567068809</v>
      </c>
      <c r="L90" s="12">
        <f t="shared" si="47"/>
        <v>0.53909465020576131</v>
      </c>
      <c r="M90" s="12">
        <f t="shared" si="48"/>
        <v>0.40813268000345848</v>
      </c>
      <c r="N90" s="12">
        <f t="shared" si="49"/>
        <v>0</v>
      </c>
      <c r="O90" s="12">
        <f t="shared" si="50"/>
        <v>0</v>
      </c>
      <c r="P90" s="25">
        <f t="shared" si="51"/>
        <v>0.52109987567414662</v>
      </c>
      <c r="Q90" s="25">
        <f t="shared" si="52"/>
        <v>0.99999999999999989</v>
      </c>
      <c r="R90" s="6">
        <f t="shared" si="41"/>
        <v>200.48925343302216</v>
      </c>
      <c r="S90" s="6">
        <f t="shared" si="42"/>
        <v>140.34247740311551</v>
      </c>
      <c r="T90" s="46"/>
    </row>
    <row r="91" spans="2:20" x14ac:dyDescent="0.35">
      <c r="B91">
        <v>71</v>
      </c>
      <c r="C91" s="20" t="str">
        <f t="shared" si="38"/>
        <v>Fri</v>
      </c>
      <c r="D91" s="13">
        <v>44722</v>
      </c>
      <c r="E91">
        <f t="shared" si="53"/>
        <v>112</v>
      </c>
      <c r="F91" s="26">
        <f t="shared" si="43"/>
        <v>243</v>
      </c>
      <c r="G91" s="26">
        <f t="shared" si="39"/>
        <v>71</v>
      </c>
      <c r="H91" s="26">
        <f t="shared" si="40"/>
        <v>0</v>
      </c>
      <c r="I91" s="26">
        <f t="shared" si="44"/>
        <v>61</v>
      </c>
      <c r="J91" s="12">
        <f t="shared" si="45"/>
        <v>0.46090534979423869</v>
      </c>
      <c r="K91" s="12">
        <f t="shared" si="46"/>
        <v>0.11196748597448733</v>
      </c>
      <c r="L91" s="12">
        <f t="shared" si="47"/>
        <v>0.54320987654320985</v>
      </c>
      <c r="M91" s="12">
        <f t="shared" si="48"/>
        <v>0.41124819664470624</v>
      </c>
      <c r="N91" s="12">
        <f t="shared" si="49"/>
        <v>0</v>
      </c>
      <c r="O91" s="12">
        <f t="shared" si="50"/>
        <v>0</v>
      </c>
      <c r="P91" s="25">
        <f t="shared" si="51"/>
        <v>0.5232156826191936</v>
      </c>
      <c r="Q91" s="25">
        <f t="shared" si="52"/>
        <v>0.99999999999999989</v>
      </c>
      <c r="R91" s="6">
        <f t="shared" si="41"/>
        <v>200.74011526707588</v>
      </c>
      <c r="S91" s="6">
        <f t="shared" si="42"/>
        <v>140.51808068695311</v>
      </c>
      <c r="T91" s="46"/>
    </row>
    <row r="92" spans="2:20" x14ac:dyDescent="0.35">
      <c r="B92">
        <v>72</v>
      </c>
      <c r="C92" s="20" t="str">
        <f t="shared" si="38"/>
        <v>Sat</v>
      </c>
      <c r="D92" s="13">
        <v>44723</v>
      </c>
      <c r="E92">
        <f t="shared" si="53"/>
        <v>111</v>
      </c>
      <c r="F92" s="26">
        <f t="shared" si="43"/>
        <v>243</v>
      </c>
      <c r="G92" s="26">
        <f t="shared" si="39"/>
        <v>72</v>
      </c>
      <c r="H92" s="26">
        <f t="shared" si="40"/>
        <v>0</v>
      </c>
      <c r="I92" s="26">
        <f t="shared" si="44"/>
        <v>61</v>
      </c>
      <c r="J92" s="12">
        <f t="shared" si="45"/>
        <v>0.4567901234567901</v>
      </c>
      <c r="K92" s="12">
        <f t="shared" si="46"/>
        <v>0.11096777627828654</v>
      </c>
      <c r="L92" s="12">
        <f t="shared" si="47"/>
        <v>0.54732510288065839</v>
      </c>
      <c r="M92" s="12">
        <f t="shared" si="48"/>
        <v>0.41436371328595401</v>
      </c>
      <c r="N92" s="12">
        <f t="shared" si="49"/>
        <v>0</v>
      </c>
      <c r="O92" s="12">
        <f t="shared" si="50"/>
        <v>0</v>
      </c>
      <c r="P92" s="25">
        <f t="shared" si="51"/>
        <v>0.52533148956424058</v>
      </c>
      <c r="Q92" s="25">
        <f t="shared" si="52"/>
        <v>1</v>
      </c>
      <c r="R92" s="6">
        <f t="shared" si="41"/>
        <v>200.98895637623011</v>
      </c>
      <c r="S92" s="6">
        <f t="shared" si="42"/>
        <v>140.69226946336107</v>
      </c>
      <c r="T92" s="46"/>
    </row>
    <row r="93" spans="2:20" x14ac:dyDescent="0.35">
      <c r="B93">
        <v>73</v>
      </c>
      <c r="C93" s="20" t="str">
        <f t="shared" si="38"/>
        <v>Sun</v>
      </c>
      <c r="D93" s="13">
        <v>44724</v>
      </c>
      <c r="E93">
        <f t="shared" si="53"/>
        <v>110</v>
      </c>
      <c r="F93" s="26">
        <f t="shared" si="43"/>
        <v>243</v>
      </c>
      <c r="G93" s="26">
        <f t="shared" si="39"/>
        <v>73</v>
      </c>
      <c r="H93" s="26">
        <f t="shared" si="40"/>
        <v>0</v>
      </c>
      <c r="I93" s="26">
        <f t="shared" si="44"/>
        <v>61</v>
      </c>
      <c r="J93" s="12">
        <f t="shared" si="45"/>
        <v>0.45267489711934156</v>
      </c>
      <c r="K93" s="12">
        <f t="shared" si="46"/>
        <v>0.10996806658208576</v>
      </c>
      <c r="L93" s="12">
        <f t="shared" si="47"/>
        <v>0.55144032921810704</v>
      </c>
      <c r="M93" s="12">
        <f t="shared" si="48"/>
        <v>0.41747922992720182</v>
      </c>
      <c r="N93" s="12">
        <f t="shared" si="49"/>
        <v>0</v>
      </c>
      <c r="O93" s="12">
        <f t="shared" si="50"/>
        <v>0</v>
      </c>
      <c r="P93" s="25">
        <f t="shared" si="51"/>
        <v>0.52744729650928757</v>
      </c>
      <c r="Q93" s="25">
        <f t="shared" si="52"/>
        <v>1</v>
      </c>
      <c r="R93" s="6">
        <f t="shared" si="41"/>
        <v>201.23580107834823</v>
      </c>
      <c r="S93" s="6">
        <f t="shared" si="42"/>
        <v>140.86506075484374</v>
      </c>
      <c r="T93" s="46"/>
    </row>
    <row r="94" spans="2:20" x14ac:dyDescent="0.35">
      <c r="B94">
        <v>74</v>
      </c>
      <c r="C94" s="20" t="str">
        <f t="shared" si="38"/>
        <v>Mon</v>
      </c>
      <c r="D94" s="13">
        <v>44725</v>
      </c>
      <c r="E94">
        <f t="shared" si="53"/>
        <v>109</v>
      </c>
      <c r="F94" s="26">
        <f t="shared" si="43"/>
        <v>243</v>
      </c>
      <c r="G94" s="26">
        <f t="shared" si="39"/>
        <v>74</v>
      </c>
      <c r="H94" s="26">
        <f t="shared" si="40"/>
        <v>0</v>
      </c>
      <c r="I94" s="26">
        <f t="shared" si="44"/>
        <v>61</v>
      </c>
      <c r="J94" s="12">
        <f t="shared" si="45"/>
        <v>0.44855967078189302</v>
      </c>
      <c r="K94" s="12">
        <f t="shared" si="46"/>
        <v>0.10896835688588499</v>
      </c>
      <c r="L94" s="12">
        <f t="shared" si="47"/>
        <v>0.55555555555555558</v>
      </c>
      <c r="M94" s="12">
        <f t="shared" si="48"/>
        <v>0.42059474656844958</v>
      </c>
      <c r="N94" s="12">
        <f t="shared" si="49"/>
        <v>0</v>
      </c>
      <c r="O94" s="12">
        <f t="shared" si="50"/>
        <v>0</v>
      </c>
      <c r="P94" s="25">
        <f t="shared" si="51"/>
        <v>0.52956310345433455</v>
      </c>
      <c r="Q94" s="25">
        <f t="shared" si="52"/>
        <v>1</v>
      </c>
      <c r="R94" s="6">
        <f t="shared" si="41"/>
        <v>201.48067330265707</v>
      </c>
      <c r="S94" s="6">
        <f t="shared" si="42"/>
        <v>141.03647131185994</v>
      </c>
      <c r="T94" s="46"/>
    </row>
    <row r="95" spans="2:20" x14ac:dyDescent="0.35">
      <c r="B95">
        <v>75</v>
      </c>
      <c r="C95" s="20" t="str">
        <f t="shared" si="38"/>
        <v>Tue</v>
      </c>
      <c r="D95" s="13">
        <v>44726</v>
      </c>
      <c r="E95">
        <f t="shared" si="53"/>
        <v>108</v>
      </c>
      <c r="F95" s="26">
        <f t="shared" si="43"/>
        <v>243</v>
      </c>
      <c r="G95" s="26">
        <f t="shared" si="39"/>
        <v>75</v>
      </c>
      <c r="H95" s="26">
        <f t="shared" si="40"/>
        <v>0</v>
      </c>
      <c r="I95" s="26">
        <f t="shared" si="44"/>
        <v>61</v>
      </c>
      <c r="J95" s="12">
        <f t="shared" si="45"/>
        <v>0.44444444444444442</v>
      </c>
      <c r="K95" s="12">
        <f t="shared" si="46"/>
        <v>0.1079686471896842</v>
      </c>
      <c r="L95" s="12">
        <f t="shared" si="47"/>
        <v>0.55967078189300412</v>
      </c>
      <c r="M95" s="12">
        <f t="shared" si="48"/>
        <v>0.42371026320969735</v>
      </c>
      <c r="N95" s="12">
        <f t="shared" si="49"/>
        <v>0</v>
      </c>
      <c r="O95" s="12">
        <f t="shared" si="50"/>
        <v>0</v>
      </c>
      <c r="P95" s="25">
        <f t="shared" si="51"/>
        <v>0.53167891039938153</v>
      </c>
      <c r="Q95" s="25">
        <f t="shared" si="52"/>
        <v>1</v>
      </c>
      <c r="R95" s="6">
        <f t="shared" si="41"/>
        <v>201.72359659747963</v>
      </c>
      <c r="S95" s="6">
        <f t="shared" si="42"/>
        <v>141.20651761823572</v>
      </c>
      <c r="T95" s="46"/>
    </row>
    <row r="96" spans="2:20" x14ac:dyDescent="0.35">
      <c r="B96">
        <v>76</v>
      </c>
      <c r="C96" s="20" t="str">
        <f t="shared" si="38"/>
        <v>Wed</v>
      </c>
      <c r="D96" s="13">
        <v>44727</v>
      </c>
      <c r="E96">
        <f t="shared" si="53"/>
        <v>107</v>
      </c>
      <c r="F96" s="26">
        <f t="shared" si="43"/>
        <v>243</v>
      </c>
      <c r="G96" s="26">
        <f t="shared" si="39"/>
        <v>76</v>
      </c>
      <c r="H96" s="26">
        <f t="shared" si="40"/>
        <v>0</v>
      </c>
      <c r="I96" s="26">
        <f t="shared" si="44"/>
        <v>61</v>
      </c>
      <c r="J96" s="12">
        <f t="shared" si="45"/>
        <v>0.44032921810699588</v>
      </c>
      <c r="K96" s="12">
        <f t="shared" si="46"/>
        <v>0.10696893749348342</v>
      </c>
      <c r="L96" s="12">
        <f t="shared" si="47"/>
        <v>0.56378600823045266</v>
      </c>
      <c r="M96" s="12">
        <f t="shared" si="48"/>
        <v>0.42682577985094511</v>
      </c>
      <c r="N96" s="12">
        <f t="shared" si="49"/>
        <v>0</v>
      </c>
      <c r="O96" s="12">
        <f t="shared" si="50"/>
        <v>0</v>
      </c>
      <c r="P96" s="25">
        <f t="shared" si="51"/>
        <v>0.53379471734442852</v>
      </c>
      <c r="Q96" s="25">
        <f t="shared" si="52"/>
        <v>1</v>
      </c>
      <c r="R96" s="6">
        <f t="shared" si="41"/>
        <v>201.96459413778425</v>
      </c>
      <c r="S96" s="6">
        <f t="shared" si="42"/>
        <v>141.37521589644896</v>
      </c>
      <c r="T96" s="46"/>
    </row>
    <row r="97" spans="2:20" x14ac:dyDescent="0.35">
      <c r="B97">
        <v>77</v>
      </c>
      <c r="C97" s="20" t="str">
        <f t="shared" si="38"/>
        <v>Thu</v>
      </c>
      <c r="D97" s="13">
        <v>44728</v>
      </c>
      <c r="E97">
        <f t="shared" si="53"/>
        <v>106</v>
      </c>
      <c r="F97" s="26">
        <f t="shared" si="43"/>
        <v>243</v>
      </c>
      <c r="G97" s="26">
        <f t="shared" si="39"/>
        <v>77</v>
      </c>
      <c r="H97" s="26">
        <f t="shared" si="40"/>
        <v>0</v>
      </c>
      <c r="I97" s="26">
        <f t="shared" si="44"/>
        <v>61</v>
      </c>
      <c r="J97" s="12">
        <f t="shared" si="45"/>
        <v>0.43621399176954734</v>
      </c>
      <c r="K97" s="12">
        <f t="shared" si="46"/>
        <v>0.10596922779728264</v>
      </c>
      <c r="L97" s="12">
        <f t="shared" si="47"/>
        <v>0.5679012345679012</v>
      </c>
      <c r="M97" s="12">
        <f t="shared" si="48"/>
        <v>0.42994129649219287</v>
      </c>
      <c r="N97" s="12">
        <f t="shared" si="49"/>
        <v>0</v>
      </c>
      <c r="O97" s="12">
        <f t="shared" si="50"/>
        <v>0</v>
      </c>
      <c r="P97" s="25">
        <f t="shared" si="51"/>
        <v>0.5359105242894755</v>
      </c>
      <c r="Q97" s="25">
        <f t="shared" si="52"/>
        <v>1</v>
      </c>
      <c r="R97" s="6">
        <f t="shared" si="41"/>
        <v>202.20368873255447</v>
      </c>
      <c r="S97" s="6">
        <f t="shared" si="42"/>
        <v>141.54258211278812</v>
      </c>
      <c r="T97" s="46"/>
    </row>
    <row r="98" spans="2:20" x14ac:dyDescent="0.35">
      <c r="B98">
        <v>78</v>
      </c>
      <c r="C98" s="20" t="str">
        <f t="shared" si="38"/>
        <v>Fri</v>
      </c>
      <c r="D98" s="13">
        <v>44729</v>
      </c>
      <c r="E98">
        <f t="shared" si="53"/>
        <v>105</v>
      </c>
      <c r="F98" s="26">
        <f t="shared" si="43"/>
        <v>243</v>
      </c>
      <c r="G98" s="26">
        <f t="shared" si="39"/>
        <v>78</v>
      </c>
      <c r="H98" s="26">
        <f t="shared" si="40"/>
        <v>0</v>
      </c>
      <c r="I98" s="26">
        <f t="shared" si="44"/>
        <v>61</v>
      </c>
      <c r="J98" s="12">
        <f t="shared" si="45"/>
        <v>0.43209876543209874</v>
      </c>
      <c r="K98" s="12">
        <f t="shared" si="46"/>
        <v>0.10496951810108186</v>
      </c>
      <c r="L98" s="12">
        <f t="shared" si="47"/>
        <v>0.57201646090534974</v>
      </c>
      <c r="M98" s="12">
        <f t="shared" si="48"/>
        <v>0.43305681313344063</v>
      </c>
      <c r="N98" s="12">
        <f t="shared" si="49"/>
        <v>0</v>
      </c>
      <c r="O98" s="12">
        <f t="shared" si="50"/>
        <v>0</v>
      </c>
      <c r="P98" s="25">
        <f t="shared" si="51"/>
        <v>0.53802633123452248</v>
      </c>
      <c r="Q98" s="25">
        <f t="shared" si="52"/>
        <v>1</v>
      </c>
      <c r="R98" s="6">
        <f t="shared" si="41"/>
        <v>202.44090283198545</v>
      </c>
      <c r="S98" s="6">
        <f t="shared" si="42"/>
        <v>141.70863198238982</v>
      </c>
      <c r="T98" s="46"/>
    </row>
    <row r="99" spans="2:20" x14ac:dyDescent="0.35">
      <c r="B99">
        <v>79</v>
      </c>
      <c r="C99" s="20" t="str">
        <f t="shared" si="38"/>
        <v>Sat</v>
      </c>
      <c r="D99" s="13">
        <v>44730</v>
      </c>
      <c r="E99">
        <f t="shared" si="53"/>
        <v>104</v>
      </c>
      <c r="F99" s="26">
        <f t="shared" si="43"/>
        <v>243</v>
      </c>
      <c r="G99" s="26">
        <f t="shared" si="39"/>
        <v>79</v>
      </c>
      <c r="H99" s="26">
        <f t="shared" si="40"/>
        <v>0</v>
      </c>
      <c r="I99" s="26">
        <f t="shared" si="44"/>
        <v>61</v>
      </c>
      <c r="J99" s="12">
        <f t="shared" si="45"/>
        <v>0.4279835390946502</v>
      </c>
      <c r="K99" s="12">
        <f t="shared" si="46"/>
        <v>0.10396980840488108</v>
      </c>
      <c r="L99" s="12">
        <f t="shared" si="47"/>
        <v>0.5761316872427984</v>
      </c>
      <c r="M99" s="12">
        <f t="shared" si="48"/>
        <v>0.43617232977468851</v>
      </c>
      <c r="N99" s="12">
        <f t="shared" si="49"/>
        <v>0</v>
      </c>
      <c r="O99" s="12">
        <f t="shared" si="50"/>
        <v>0</v>
      </c>
      <c r="P99" s="25">
        <f t="shared" si="51"/>
        <v>0.54014213817956958</v>
      </c>
      <c r="Q99" s="25">
        <f t="shared" si="52"/>
        <v>1</v>
      </c>
      <c r="R99" s="6">
        <f t="shared" si="41"/>
        <v>202.67625853451099</v>
      </c>
      <c r="S99" s="6">
        <f t="shared" si="42"/>
        <v>141.8733809741577</v>
      </c>
      <c r="T99" s="46"/>
    </row>
    <row r="100" spans="2:20" x14ac:dyDescent="0.35">
      <c r="B100">
        <v>80</v>
      </c>
      <c r="C100" s="20" t="str">
        <f t="shared" si="38"/>
        <v>Sun</v>
      </c>
      <c r="D100" s="13">
        <v>44731</v>
      </c>
      <c r="E100">
        <f t="shared" si="53"/>
        <v>103</v>
      </c>
      <c r="F100" s="26">
        <f t="shared" si="43"/>
        <v>243</v>
      </c>
      <c r="G100" s="26">
        <f t="shared" si="39"/>
        <v>80</v>
      </c>
      <c r="H100" s="26">
        <f t="shared" si="40"/>
        <v>0</v>
      </c>
      <c r="I100" s="26">
        <f t="shared" si="44"/>
        <v>61</v>
      </c>
      <c r="J100" s="12">
        <f t="shared" si="45"/>
        <v>0.42386831275720166</v>
      </c>
      <c r="K100" s="12">
        <f t="shared" si="46"/>
        <v>0.1029700987086803</v>
      </c>
      <c r="L100" s="12">
        <f t="shared" si="47"/>
        <v>0.58024691358024694</v>
      </c>
      <c r="M100" s="12">
        <f t="shared" si="48"/>
        <v>0.43928784641593627</v>
      </c>
      <c r="N100" s="12">
        <f t="shared" si="49"/>
        <v>0</v>
      </c>
      <c r="O100" s="12">
        <f t="shared" si="50"/>
        <v>0</v>
      </c>
      <c r="P100" s="25">
        <f t="shared" si="51"/>
        <v>0.54225794512461656</v>
      </c>
      <c r="Q100" s="25">
        <f t="shared" si="52"/>
        <v>1</v>
      </c>
      <c r="R100" s="6">
        <f t="shared" si="41"/>
        <v>202.90977759366626</v>
      </c>
      <c r="S100" s="6">
        <f t="shared" si="42"/>
        <v>142.03684431556638</v>
      </c>
      <c r="T100" s="46"/>
    </row>
    <row r="101" spans="2:20" x14ac:dyDescent="0.35">
      <c r="B101">
        <v>81</v>
      </c>
      <c r="C101" s="20" t="str">
        <f t="shared" si="38"/>
        <v>Mon</v>
      </c>
      <c r="D101" s="13">
        <v>44732</v>
      </c>
      <c r="E101">
        <f t="shared" si="53"/>
        <v>102</v>
      </c>
      <c r="F101" s="26">
        <f t="shared" si="43"/>
        <v>243</v>
      </c>
      <c r="G101" s="26">
        <f t="shared" si="39"/>
        <v>81</v>
      </c>
      <c r="H101" s="26">
        <f t="shared" si="40"/>
        <v>0</v>
      </c>
      <c r="I101" s="26">
        <f t="shared" si="44"/>
        <v>61</v>
      </c>
      <c r="J101" s="12">
        <f t="shared" si="45"/>
        <v>0.41975308641975306</v>
      </c>
      <c r="K101" s="12">
        <f t="shared" si="46"/>
        <v>0.10197038901247953</v>
      </c>
      <c r="L101" s="12">
        <f t="shared" si="47"/>
        <v>0.58436213991769548</v>
      </c>
      <c r="M101" s="12">
        <f t="shared" si="48"/>
        <v>0.44240336305718403</v>
      </c>
      <c r="N101" s="12">
        <f t="shared" si="49"/>
        <v>0</v>
      </c>
      <c r="O101" s="12">
        <f t="shared" si="50"/>
        <v>0</v>
      </c>
      <c r="P101" s="25">
        <f t="shared" si="51"/>
        <v>0.54437375206966354</v>
      </c>
      <c r="Q101" s="25">
        <f t="shared" si="52"/>
        <v>1</v>
      </c>
      <c r="R101" s="6">
        <f t="shared" si="41"/>
        <v>203.14148142479007</v>
      </c>
      <c r="S101" s="6">
        <f t="shared" si="42"/>
        <v>142.19903699735303</v>
      </c>
      <c r="T101" s="46"/>
    </row>
    <row r="102" spans="2:20" x14ac:dyDescent="0.35">
      <c r="B102">
        <v>82</v>
      </c>
      <c r="C102" s="20" t="str">
        <f t="shared" si="38"/>
        <v>Tue</v>
      </c>
      <c r="D102" s="13">
        <v>44733</v>
      </c>
      <c r="E102">
        <f t="shared" si="53"/>
        <v>101</v>
      </c>
      <c r="F102" s="26">
        <f t="shared" si="43"/>
        <v>243</v>
      </c>
      <c r="G102" s="26">
        <f t="shared" si="39"/>
        <v>82</v>
      </c>
      <c r="H102" s="26">
        <f t="shared" si="40"/>
        <v>0</v>
      </c>
      <c r="I102" s="26">
        <f t="shared" si="44"/>
        <v>61</v>
      </c>
      <c r="J102" s="12">
        <f t="shared" si="45"/>
        <v>0.41563786008230452</v>
      </c>
      <c r="K102" s="12">
        <f t="shared" si="46"/>
        <v>0.10097067931627875</v>
      </c>
      <c r="L102" s="12">
        <f t="shared" si="47"/>
        <v>0.58847736625514402</v>
      </c>
      <c r="M102" s="12">
        <f t="shared" si="48"/>
        <v>0.44551887969843179</v>
      </c>
      <c r="N102" s="12">
        <f t="shared" si="49"/>
        <v>0</v>
      </c>
      <c r="O102" s="12">
        <f t="shared" si="50"/>
        <v>0</v>
      </c>
      <c r="P102" s="25">
        <f t="shared" si="51"/>
        <v>0.54648955901471052</v>
      </c>
      <c r="Q102" s="25">
        <f t="shared" si="52"/>
        <v>1</v>
      </c>
      <c r="R102" s="6">
        <f t="shared" si="41"/>
        <v>203.37139111157205</v>
      </c>
      <c r="S102" s="6">
        <f t="shared" si="42"/>
        <v>142.35997377810043</v>
      </c>
      <c r="T102" s="46"/>
    </row>
    <row r="103" spans="2:20" x14ac:dyDescent="0.35">
      <c r="B103">
        <v>83</v>
      </c>
      <c r="C103" s="20" t="str">
        <f t="shared" si="38"/>
        <v>Wed</v>
      </c>
      <c r="D103" s="13">
        <v>44734</v>
      </c>
      <c r="E103">
        <f t="shared" si="53"/>
        <v>100</v>
      </c>
      <c r="F103" s="26">
        <f t="shared" si="43"/>
        <v>243</v>
      </c>
      <c r="G103" s="26">
        <f t="shared" si="39"/>
        <v>83</v>
      </c>
      <c r="H103" s="26">
        <f t="shared" si="40"/>
        <v>0</v>
      </c>
      <c r="I103" s="26">
        <f t="shared" si="44"/>
        <v>61</v>
      </c>
      <c r="J103" s="12">
        <f t="shared" si="45"/>
        <v>0.41152263374485598</v>
      </c>
      <c r="K103" s="12">
        <f t="shared" si="46"/>
        <v>9.9970969620077968E-2</v>
      </c>
      <c r="L103" s="12">
        <f t="shared" si="47"/>
        <v>0.59259259259259256</v>
      </c>
      <c r="M103" s="12">
        <f t="shared" si="48"/>
        <v>0.44863439633967955</v>
      </c>
      <c r="N103" s="12">
        <f t="shared" si="49"/>
        <v>0</v>
      </c>
      <c r="O103" s="12">
        <f t="shared" si="50"/>
        <v>0</v>
      </c>
      <c r="P103" s="25">
        <f t="shared" si="51"/>
        <v>0.54860536595975751</v>
      </c>
      <c r="Q103" s="25">
        <f t="shared" si="52"/>
        <v>1</v>
      </c>
      <c r="R103" s="6">
        <f t="shared" si="41"/>
        <v>203.59952741244786</v>
      </c>
      <c r="S103" s="6">
        <f t="shared" si="42"/>
        <v>142.51966918871349</v>
      </c>
      <c r="T103" s="46"/>
    </row>
    <row r="104" spans="2:20" x14ac:dyDescent="0.35">
      <c r="B104">
        <v>84</v>
      </c>
      <c r="C104" s="20" t="str">
        <f t="shared" si="38"/>
        <v>Thu</v>
      </c>
      <c r="D104" s="13">
        <v>44735</v>
      </c>
      <c r="E104">
        <f t="shared" si="53"/>
        <v>99</v>
      </c>
      <c r="F104" s="26">
        <f t="shared" si="43"/>
        <v>243</v>
      </c>
      <c r="G104" s="26">
        <f t="shared" si="39"/>
        <v>84</v>
      </c>
      <c r="H104" s="26">
        <f t="shared" si="40"/>
        <v>0</v>
      </c>
      <c r="I104" s="26">
        <f t="shared" si="44"/>
        <v>61</v>
      </c>
      <c r="J104" s="12">
        <f t="shared" si="45"/>
        <v>0.40740740740740738</v>
      </c>
      <c r="K104" s="12">
        <f t="shared" si="46"/>
        <v>9.8971259923877175E-2</v>
      </c>
      <c r="L104" s="12">
        <f t="shared" si="47"/>
        <v>0.5967078189300411</v>
      </c>
      <c r="M104" s="12">
        <f t="shared" si="48"/>
        <v>0.45174991298092732</v>
      </c>
      <c r="N104" s="12">
        <f t="shared" si="49"/>
        <v>0</v>
      </c>
      <c r="O104" s="12">
        <f t="shared" si="50"/>
        <v>0</v>
      </c>
      <c r="P104" s="25">
        <f t="shared" si="51"/>
        <v>0.55072117290480449</v>
      </c>
      <c r="Q104" s="25">
        <f t="shared" si="52"/>
        <v>1</v>
      </c>
      <c r="R104" s="6">
        <f t="shared" si="41"/>
        <v>203.82591076684707</v>
      </c>
      <c r="S104" s="6">
        <f t="shared" si="42"/>
        <v>142.67813753679295</v>
      </c>
      <c r="T104" s="46"/>
    </row>
    <row r="105" spans="2:20" x14ac:dyDescent="0.35">
      <c r="B105">
        <v>85</v>
      </c>
      <c r="C105" s="20" t="str">
        <f t="shared" si="38"/>
        <v>Fri</v>
      </c>
      <c r="D105" s="13">
        <v>44736</v>
      </c>
      <c r="E105">
        <f t="shared" si="53"/>
        <v>98</v>
      </c>
      <c r="F105" s="26">
        <f t="shared" si="43"/>
        <v>243</v>
      </c>
      <c r="G105" s="26">
        <f t="shared" si="39"/>
        <v>85</v>
      </c>
      <c r="H105" s="26">
        <f t="shared" si="40"/>
        <v>0</v>
      </c>
      <c r="I105" s="26">
        <f t="shared" si="44"/>
        <v>61</v>
      </c>
      <c r="J105" s="12">
        <f t="shared" si="45"/>
        <v>0.40329218106995884</v>
      </c>
      <c r="K105" s="12">
        <f t="shared" si="46"/>
        <v>9.797155022767641E-2</v>
      </c>
      <c r="L105" s="12">
        <f t="shared" si="47"/>
        <v>0.60082304526748975</v>
      </c>
      <c r="M105" s="12">
        <f t="shared" si="48"/>
        <v>0.45486542962217513</v>
      </c>
      <c r="N105" s="12">
        <f t="shared" si="49"/>
        <v>0</v>
      </c>
      <c r="O105" s="12">
        <f t="shared" si="50"/>
        <v>0</v>
      </c>
      <c r="P105" s="25">
        <f t="shared" si="51"/>
        <v>0.55283697984985158</v>
      </c>
      <c r="Q105" s="25">
        <f t="shared" si="52"/>
        <v>1</v>
      </c>
      <c r="R105" s="6">
        <f t="shared" si="41"/>
        <v>204.05056130129776</v>
      </c>
      <c r="S105" s="6">
        <f t="shared" si="42"/>
        <v>142.83539291090841</v>
      </c>
      <c r="T105" s="46"/>
    </row>
    <row r="106" spans="2:20" x14ac:dyDescent="0.35">
      <c r="B106">
        <v>86</v>
      </c>
      <c r="C106" s="20" t="str">
        <f t="shared" si="38"/>
        <v>Sat</v>
      </c>
      <c r="D106" s="13">
        <v>44737</v>
      </c>
      <c r="E106">
        <f t="shared" si="53"/>
        <v>97</v>
      </c>
      <c r="F106" s="26">
        <f t="shared" si="43"/>
        <v>243</v>
      </c>
      <c r="G106" s="26">
        <f t="shared" si="39"/>
        <v>86</v>
      </c>
      <c r="H106" s="26">
        <f t="shared" si="40"/>
        <v>0</v>
      </c>
      <c r="I106" s="26">
        <f t="shared" si="44"/>
        <v>61</v>
      </c>
      <c r="J106" s="12">
        <f t="shared" si="45"/>
        <v>0.3991769547325103</v>
      </c>
      <c r="K106" s="12">
        <f t="shared" si="46"/>
        <v>9.6971840531475631E-2</v>
      </c>
      <c r="L106" s="12">
        <f t="shared" si="47"/>
        <v>0.60493827160493829</v>
      </c>
      <c r="M106" s="12">
        <f t="shared" si="48"/>
        <v>0.45798094626342289</v>
      </c>
      <c r="N106" s="12">
        <f t="shared" si="49"/>
        <v>0</v>
      </c>
      <c r="O106" s="12">
        <f t="shared" si="50"/>
        <v>0</v>
      </c>
      <c r="P106" s="25">
        <f t="shared" si="51"/>
        <v>0.55495278679489857</v>
      </c>
      <c r="Q106" s="25">
        <f t="shared" si="52"/>
        <v>1</v>
      </c>
      <c r="R106" s="6">
        <f t="shared" si="41"/>
        <v>204.27349883539131</v>
      </c>
      <c r="S106" s="6">
        <f t="shared" si="42"/>
        <v>142.9914491847739</v>
      </c>
      <c r="T106" s="46"/>
    </row>
    <row r="107" spans="2:20" x14ac:dyDescent="0.35">
      <c r="B107">
        <v>87</v>
      </c>
      <c r="C107" s="20" t="str">
        <f t="shared" si="38"/>
        <v>Sun</v>
      </c>
      <c r="D107" s="13">
        <v>44738</v>
      </c>
      <c r="E107">
        <f t="shared" si="53"/>
        <v>96</v>
      </c>
      <c r="F107" s="26">
        <f t="shared" si="43"/>
        <v>243</v>
      </c>
      <c r="G107" s="26">
        <f t="shared" si="39"/>
        <v>87</v>
      </c>
      <c r="H107" s="26">
        <f t="shared" si="40"/>
        <v>0</v>
      </c>
      <c r="I107" s="26">
        <f t="shared" si="44"/>
        <v>61</v>
      </c>
      <c r="J107" s="12">
        <f t="shared" si="45"/>
        <v>0.39506172839506171</v>
      </c>
      <c r="K107" s="12">
        <f t="shared" si="46"/>
        <v>9.5972130835274838E-2</v>
      </c>
      <c r="L107" s="12">
        <f t="shared" si="47"/>
        <v>0.60905349794238683</v>
      </c>
      <c r="M107" s="12">
        <f t="shared" si="48"/>
        <v>0.46109646290467066</v>
      </c>
      <c r="N107" s="12">
        <f t="shared" si="49"/>
        <v>0</v>
      </c>
      <c r="O107" s="12">
        <f t="shared" si="50"/>
        <v>0</v>
      </c>
      <c r="P107" s="25">
        <f t="shared" si="51"/>
        <v>0.55706859373994555</v>
      </c>
      <c r="Q107" s="25">
        <f t="shared" si="52"/>
        <v>1</v>
      </c>
      <c r="R107" s="6">
        <f t="shared" si="41"/>
        <v>204.49474288761115</v>
      </c>
      <c r="S107" s="6">
        <f t="shared" si="42"/>
        <v>143.1463200213278</v>
      </c>
      <c r="T107" s="46"/>
    </row>
    <row r="108" spans="2:20" x14ac:dyDescent="0.35">
      <c r="B108">
        <v>88</v>
      </c>
      <c r="C108" s="20" t="str">
        <f t="shared" si="38"/>
        <v>Mon</v>
      </c>
      <c r="D108" s="13">
        <v>44739</v>
      </c>
      <c r="E108">
        <f t="shared" si="53"/>
        <v>95</v>
      </c>
      <c r="F108" s="26">
        <f t="shared" si="43"/>
        <v>243</v>
      </c>
      <c r="G108" s="26">
        <f t="shared" si="39"/>
        <v>88</v>
      </c>
      <c r="H108" s="26">
        <f t="shared" si="40"/>
        <v>0</v>
      </c>
      <c r="I108" s="26">
        <f t="shared" si="44"/>
        <v>61</v>
      </c>
      <c r="J108" s="12">
        <f t="shared" si="45"/>
        <v>0.39094650205761317</v>
      </c>
      <c r="K108" s="12">
        <f t="shared" si="46"/>
        <v>9.4972421139074073E-2</v>
      </c>
      <c r="L108" s="12">
        <f t="shared" si="47"/>
        <v>0.61316872427983538</v>
      </c>
      <c r="M108" s="12">
        <f t="shared" si="48"/>
        <v>0.46421197954591842</v>
      </c>
      <c r="N108" s="12">
        <f t="shared" si="49"/>
        <v>0</v>
      </c>
      <c r="O108" s="12">
        <f t="shared" si="50"/>
        <v>0</v>
      </c>
      <c r="P108" s="25">
        <f t="shared" si="51"/>
        <v>0.55918440068499253</v>
      </c>
      <c r="Q108" s="25">
        <f t="shared" si="52"/>
        <v>0.99999999999999989</v>
      </c>
      <c r="R108" s="6">
        <f t="shared" si="41"/>
        <v>204.71431268102955</v>
      </c>
      <c r="S108" s="6">
        <f t="shared" si="42"/>
        <v>143.30001887672069</v>
      </c>
      <c r="T108" s="46"/>
    </row>
    <row r="109" spans="2:20" x14ac:dyDescent="0.35">
      <c r="B109">
        <v>89</v>
      </c>
      <c r="C109" s="20" t="str">
        <f t="shared" si="38"/>
        <v>Tue</v>
      </c>
      <c r="D109" s="13">
        <v>44740</v>
      </c>
      <c r="E109">
        <f t="shared" si="53"/>
        <v>94</v>
      </c>
      <c r="F109" s="26">
        <f t="shared" si="43"/>
        <v>243</v>
      </c>
      <c r="G109" s="26">
        <f t="shared" si="39"/>
        <v>89</v>
      </c>
      <c r="H109" s="26">
        <f t="shared" si="40"/>
        <v>0</v>
      </c>
      <c r="I109" s="26">
        <f t="shared" si="44"/>
        <v>61</v>
      </c>
      <c r="J109" s="12">
        <f t="shared" si="45"/>
        <v>0.38683127572016462</v>
      </c>
      <c r="K109" s="12">
        <f t="shared" si="46"/>
        <v>9.3972711442873294E-2</v>
      </c>
      <c r="L109" s="12">
        <f t="shared" si="47"/>
        <v>0.61728395061728392</v>
      </c>
      <c r="M109" s="12">
        <f t="shared" si="48"/>
        <v>0.46732749618716618</v>
      </c>
      <c r="N109" s="12">
        <f t="shared" si="49"/>
        <v>0</v>
      </c>
      <c r="O109" s="12">
        <f t="shared" si="50"/>
        <v>0</v>
      </c>
      <c r="P109" s="25">
        <f t="shared" si="51"/>
        <v>0.56130020763003952</v>
      </c>
      <c r="Q109" s="25">
        <f t="shared" si="52"/>
        <v>0.99999999999999989</v>
      </c>
      <c r="R109" s="6">
        <f t="shared" si="41"/>
        <v>204.93222714887523</v>
      </c>
      <c r="S109" s="6">
        <f t="shared" si="42"/>
        <v>143.45255900421265</v>
      </c>
      <c r="T109" s="46"/>
    </row>
    <row r="110" spans="2:20" x14ac:dyDescent="0.35">
      <c r="B110">
        <v>90</v>
      </c>
      <c r="C110" s="20" t="str">
        <f t="shared" si="38"/>
        <v>Wed</v>
      </c>
      <c r="D110" s="13">
        <v>44741</v>
      </c>
      <c r="E110">
        <f t="shared" si="53"/>
        <v>93</v>
      </c>
      <c r="F110" s="26">
        <f t="shared" si="43"/>
        <v>243</v>
      </c>
      <c r="G110" s="26">
        <f t="shared" si="39"/>
        <v>90</v>
      </c>
      <c r="H110" s="26">
        <f t="shared" si="40"/>
        <v>0</v>
      </c>
      <c r="I110" s="26">
        <f t="shared" si="44"/>
        <v>61</v>
      </c>
      <c r="J110" s="12">
        <f t="shared" si="45"/>
        <v>0.38271604938271603</v>
      </c>
      <c r="K110" s="12">
        <f t="shared" si="46"/>
        <v>9.2973001746672501E-2</v>
      </c>
      <c r="L110" s="12">
        <f t="shared" si="47"/>
        <v>0.62139917695473246</v>
      </c>
      <c r="M110" s="12">
        <f t="shared" si="48"/>
        <v>0.47044301282841394</v>
      </c>
      <c r="N110" s="12">
        <f t="shared" si="49"/>
        <v>0</v>
      </c>
      <c r="O110" s="12">
        <f t="shared" si="50"/>
        <v>0</v>
      </c>
      <c r="P110" s="25">
        <f t="shared" si="51"/>
        <v>0.56341601457508639</v>
      </c>
      <c r="Q110" s="25">
        <f t="shared" si="52"/>
        <v>1</v>
      </c>
      <c r="R110" s="6">
        <f t="shared" si="41"/>
        <v>205.14850493997562</v>
      </c>
      <c r="S110" s="6">
        <f t="shared" si="42"/>
        <v>143.60395345798293</v>
      </c>
      <c r="T110" s="46"/>
    </row>
    <row r="111" spans="2:20" x14ac:dyDescent="0.35">
      <c r="B111">
        <v>91</v>
      </c>
      <c r="C111" s="20" t="str">
        <f t="shared" si="38"/>
        <v>Thu</v>
      </c>
      <c r="D111" s="13">
        <v>44742</v>
      </c>
      <c r="E111">
        <f t="shared" si="53"/>
        <v>92</v>
      </c>
      <c r="F111" s="26">
        <f t="shared" si="43"/>
        <v>243</v>
      </c>
      <c r="G111" s="26">
        <f t="shared" si="39"/>
        <v>91</v>
      </c>
      <c r="H111" s="26">
        <f t="shared" si="40"/>
        <v>0</v>
      </c>
      <c r="I111" s="26">
        <f t="shared" si="44"/>
        <v>61</v>
      </c>
      <c r="J111" s="12">
        <f t="shared" si="45"/>
        <v>0.37860082304526749</v>
      </c>
      <c r="K111" s="12">
        <f t="shared" si="46"/>
        <v>9.1973292050471722E-2</v>
      </c>
      <c r="L111" s="12">
        <f t="shared" si="47"/>
        <v>0.62551440329218111</v>
      </c>
      <c r="M111" s="12">
        <f t="shared" si="48"/>
        <v>0.47355852946966182</v>
      </c>
      <c r="N111" s="12">
        <f t="shared" si="49"/>
        <v>0</v>
      </c>
      <c r="O111" s="12">
        <f t="shared" si="50"/>
        <v>0</v>
      </c>
      <c r="P111" s="25">
        <f t="shared" si="51"/>
        <v>0.56553182152013348</v>
      </c>
      <c r="Q111" s="25">
        <f t="shared" si="52"/>
        <v>1</v>
      </c>
      <c r="R111" s="6">
        <f t="shared" si="41"/>
        <v>205.36316442407698</v>
      </c>
      <c r="S111" s="6">
        <f t="shared" si="42"/>
        <v>143.75421509685387</v>
      </c>
      <c r="T111" s="46"/>
    </row>
    <row r="112" spans="2:20" x14ac:dyDescent="0.35">
      <c r="B112">
        <v>92</v>
      </c>
      <c r="C112" s="20" t="str">
        <f t="shared" si="38"/>
        <v>Fri</v>
      </c>
      <c r="D112" s="13">
        <v>44743</v>
      </c>
      <c r="E112">
        <f t="shared" si="53"/>
        <v>91</v>
      </c>
      <c r="F112" s="26">
        <f t="shared" si="43"/>
        <v>243</v>
      </c>
      <c r="G112" s="26">
        <f t="shared" si="39"/>
        <v>92</v>
      </c>
      <c r="H112" s="26">
        <f t="shared" si="40"/>
        <v>0</v>
      </c>
      <c r="I112" s="26">
        <f t="shared" si="44"/>
        <v>61</v>
      </c>
      <c r="J112" s="12">
        <f t="shared" si="45"/>
        <v>0.37448559670781895</v>
      </c>
      <c r="K112" s="12">
        <f t="shared" si="46"/>
        <v>9.0973582354270957E-2</v>
      </c>
      <c r="L112" s="12">
        <f t="shared" si="47"/>
        <v>0.62962962962962965</v>
      </c>
      <c r="M112" s="12">
        <f t="shared" si="48"/>
        <v>0.47667404611090958</v>
      </c>
      <c r="N112" s="12">
        <f t="shared" si="49"/>
        <v>0</v>
      </c>
      <c r="O112" s="12">
        <f t="shared" si="50"/>
        <v>0</v>
      </c>
      <c r="P112" s="25">
        <f t="shared" si="51"/>
        <v>0.56764762846518058</v>
      </c>
      <c r="Q112" s="25">
        <f t="shared" si="52"/>
        <v>1</v>
      </c>
      <c r="R112" s="6">
        <f t="shared" si="41"/>
        <v>205.57622369704549</v>
      </c>
      <c r="S112" s="6">
        <f t="shared" si="42"/>
        <v>143.90335658793182</v>
      </c>
      <c r="T112" s="46"/>
    </row>
    <row r="113" spans="2:20" x14ac:dyDescent="0.35">
      <c r="B113">
        <v>93</v>
      </c>
      <c r="C113" s="20" t="str">
        <f t="shared" si="38"/>
        <v>Sat</v>
      </c>
      <c r="D113" s="13">
        <v>44744</v>
      </c>
      <c r="E113">
        <f t="shared" si="53"/>
        <v>90</v>
      </c>
      <c r="F113" s="26">
        <f t="shared" si="43"/>
        <v>243</v>
      </c>
      <c r="G113" s="26">
        <f t="shared" si="39"/>
        <v>93</v>
      </c>
      <c r="H113" s="26">
        <f t="shared" si="40"/>
        <v>0</v>
      </c>
      <c r="I113" s="26">
        <f t="shared" si="44"/>
        <v>61</v>
      </c>
      <c r="J113" s="12">
        <f t="shared" si="45"/>
        <v>0.37037037037037035</v>
      </c>
      <c r="K113" s="12">
        <f t="shared" si="46"/>
        <v>8.9973872658070164E-2</v>
      </c>
      <c r="L113" s="12">
        <f t="shared" si="47"/>
        <v>0.63374485596707819</v>
      </c>
      <c r="M113" s="12">
        <f t="shared" si="48"/>
        <v>0.47978956275215734</v>
      </c>
      <c r="N113" s="12">
        <f t="shared" si="49"/>
        <v>0</v>
      </c>
      <c r="O113" s="12">
        <f t="shared" si="50"/>
        <v>0</v>
      </c>
      <c r="P113" s="25">
        <f t="shared" si="51"/>
        <v>0.56976343541022745</v>
      </c>
      <c r="Q113" s="25">
        <f t="shared" si="52"/>
        <v>1</v>
      </c>
      <c r="R113" s="6">
        <f t="shared" si="41"/>
        <v>205.78770058595276</v>
      </c>
      <c r="S113" s="6">
        <f t="shared" si="42"/>
        <v>144.05139041016693</v>
      </c>
      <c r="T113" s="46"/>
    </row>
    <row r="114" spans="2:20" x14ac:dyDescent="0.35">
      <c r="B114">
        <v>94</v>
      </c>
      <c r="C114" s="20" t="str">
        <f t="shared" si="38"/>
        <v>Sun</v>
      </c>
      <c r="D114" s="13">
        <v>44745</v>
      </c>
      <c r="E114">
        <f t="shared" si="53"/>
        <v>89</v>
      </c>
      <c r="F114" s="26">
        <f t="shared" si="43"/>
        <v>243</v>
      </c>
      <c r="G114" s="26">
        <f t="shared" si="39"/>
        <v>94</v>
      </c>
      <c r="H114" s="26">
        <f t="shared" si="40"/>
        <v>0</v>
      </c>
      <c r="I114" s="26">
        <f t="shared" si="44"/>
        <v>61</v>
      </c>
      <c r="J114" s="12">
        <f t="shared" si="45"/>
        <v>0.36625514403292181</v>
      </c>
      <c r="K114" s="12">
        <f t="shared" si="46"/>
        <v>8.8974162961869385E-2</v>
      </c>
      <c r="L114" s="12">
        <f t="shared" si="47"/>
        <v>0.63786008230452673</v>
      </c>
      <c r="M114" s="12">
        <f t="shared" si="48"/>
        <v>0.48290507939340505</v>
      </c>
      <c r="N114" s="12">
        <f t="shared" si="49"/>
        <v>0</v>
      </c>
      <c r="O114" s="12">
        <f t="shared" si="50"/>
        <v>0</v>
      </c>
      <c r="P114" s="25">
        <f t="shared" si="51"/>
        <v>0.57187924235527443</v>
      </c>
      <c r="Q114" s="25">
        <f t="shared" si="52"/>
        <v>1</v>
      </c>
      <c r="R114" s="6">
        <f t="shared" si="41"/>
        <v>205.99761265404777</v>
      </c>
      <c r="S114" s="6">
        <f t="shared" si="42"/>
        <v>144.19832885783342</v>
      </c>
      <c r="T114" s="46"/>
    </row>
    <row r="115" spans="2:20" x14ac:dyDescent="0.35">
      <c r="B115">
        <v>95</v>
      </c>
      <c r="C115" s="20" t="str">
        <f t="shared" si="38"/>
        <v>Mon</v>
      </c>
      <c r="D115" s="13">
        <v>44746</v>
      </c>
      <c r="E115">
        <f t="shared" si="53"/>
        <v>88</v>
      </c>
      <c r="F115" s="26">
        <f t="shared" si="43"/>
        <v>243</v>
      </c>
      <c r="G115" s="26">
        <f t="shared" si="39"/>
        <v>95</v>
      </c>
      <c r="H115" s="26">
        <f t="shared" si="40"/>
        <v>0</v>
      </c>
      <c r="I115" s="26">
        <f t="shared" si="44"/>
        <v>61</v>
      </c>
      <c r="J115" s="12">
        <f t="shared" si="45"/>
        <v>0.36213991769547327</v>
      </c>
      <c r="K115" s="12">
        <f t="shared" si="46"/>
        <v>8.797445326566862E-2</v>
      </c>
      <c r="L115" s="12">
        <f t="shared" si="47"/>
        <v>0.64197530864197527</v>
      </c>
      <c r="M115" s="12">
        <f t="shared" si="48"/>
        <v>0.48602059603465281</v>
      </c>
      <c r="N115" s="12">
        <f t="shared" si="49"/>
        <v>0</v>
      </c>
      <c r="O115" s="12">
        <f t="shared" si="50"/>
        <v>0</v>
      </c>
      <c r="P115" s="25">
        <f t="shared" si="51"/>
        <v>0.57399504930032141</v>
      </c>
      <c r="Q115" s="25">
        <f t="shared" si="52"/>
        <v>1</v>
      </c>
      <c r="R115" s="6">
        <f t="shared" si="41"/>
        <v>206.20597720561955</v>
      </c>
      <c r="S115" s="6">
        <f t="shared" si="42"/>
        <v>144.34418404393367</v>
      </c>
      <c r="T115" s="46"/>
    </row>
    <row r="116" spans="2:20" x14ac:dyDescent="0.35">
      <c r="B116">
        <v>96</v>
      </c>
      <c r="C116" s="20" t="str">
        <f t="shared" si="38"/>
        <v>Tue</v>
      </c>
      <c r="D116" s="13">
        <v>44747</v>
      </c>
      <c r="E116">
        <f t="shared" si="53"/>
        <v>87</v>
      </c>
      <c r="F116" s="26">
        <f t="shared" si="43"/>
        <v>243</v>
      </c>
      <c r="G116" s="26">
        <f t="shared" si="39"/>
        <v>96</v>
      </c>
      <c r="H116" s="26">
        <f t="shared" si="40"/>
        <v>0</v>
      </c>
      <c r="I116" s="26">
        <f t="shared" si="44"/>
        <v>61</v>
      </c>
      <c r="J116" s="12">
        <f t="shared" si="45"/>
        <v>0.35802469135802467</v>
      </c>
      <c r="K116" s="12">
        <f t="shared" si="46"/>
        <v>8.6974743569467827E-2</v>
      </c>
      <c r="L116" s="12">
        <f t="shared" si="47"/>
        <v>0.64609053497942381</v>
      </c>
      <c r="M116" s="12">
        <f t="shared" si="48"/>
        <v>0.48913611267590057</v>
      </c>
      <c r="N116" s="12">
        <f t="shared" si="49"/>
        <v>0</v>
      </c>
      <c r="O116" s="12">
        <f t="shared" si="50"/>
        <v>0</v>
      </c>
      <c r="P116" s="25">
        <f t="shared" si="51"/>
        <v>0.5761108562453684</v>
      </c>
      <c r="Q116" s="25">
        <f t="shared" si="52"/>
        <v>1</v>
      </c>
      <c r="R116" s="6">
        <f t="shared" si="41"/>
        <v>206.41281129075227</v>
      </c>
      <c r="S116" s="6">
        <f t="shared" si="42"/>
        <v>144.48896790352657</v>
      </c>
      <c r="T116" s="46"/>
    </row>
    <row r="117" spans="2:20" x14ac:dyDescent="0.35">
      <c r="B117">
        <v>97</v>
      </c>
      <c r="C117" s="20" t="str">
        <f t="shared" ref="C117:C148" si="54">TEXT(D117,"ddd")</f>
        <v>Wed</v>
      </c>
      <c r="D117" s="13">
        <v>44748</v>
      </c>
      <c r="E117">
        <f t="shared" si="53"/>
        <v>86</v>
      </c>
      <c r="F117" s="26">
        <f t="shared" si="43"/>
        <v>243</v>
      </c>
      <c r="G117" s="26">
        <f t="shared" ref="G117:G148" si="55">B117</f>
        <v>97</v>
      </c>
      <c r="H117" s="26">
        <f t="shared" ref="H117:H148" si="56">IF(D117&lt;$D$143,0,B117-122)</f>
        <v>0</v>
      </c>
      <c r="I117" s="26">
        <f t="shared" si="44"/>
        <v>61</v>
      </c>
      <c r="J117" s="12">
        <f t="shared" si="45"/>
        <v>0.35390946502057613</v>
      </c>
      <c r="K117" s="12">
        <f t="shared" si="46"/>
        <v>8.5975033873267048E-2</v>
      </c>
      <c r="L117" s="12">
        <f t="shared" si="47"/>
        <v>0.65020576131687247</v>
      </c>
      <c r="M117" s="12">
        <f t="shared" si="48"/>
        <v>0.49225162931714844</v>
      </c>
      <c r="N117" s="12">
        <f t="shared" si="49"/>
        <v>0</v>
      </c>
      <c r="O117" s="12">
        <f t="shared" si="50"/>
        <v>0</v>
      </c>
      <c r="P117" s="25">
        <f t="shared" si="51"/>
        <v>0.57822666319041549</v>
      </c>
      <c r="Q117" s="25">
        <f t="shared" si="52"/>
        <v>1</v>
      </c>
      <c r="R117" s="6">
        <f t="shared" ref="R117:R148" si="57">((PCc*K117)+(PCn*M117)+(PCn_2*O117))/(K117+M117+O117)</f>
        <v>206.6181317099763</v>
      </c>
      <c r="S117" s="6">
        <f t="shared" ref="S117:S148" si="58">R117*LSLT</f>
        <v>144.63269219698338</v>
      </c>
      <c r="T117" s="46"/>
    </row>
    <row r="118" spans="2:20" x14ac:dyDescent="0.35">
      <c r="B118">
        <v>98</v>
      </c>
      <c r="C118" s="20" t="str">
        <f t="shared" si="54"/>
        <v>Thu</v>
      </c>
      <c r="D118" s="13">
        <v>44749</v>
      </c>
      <c r="E118">
        <f t="shared" si="53"/>
        <v>85</v>
      </c>
      <c r="F118" s="26">
        <f t="shared" si="43"/>
        <v>243</v>
      </c>
      <c r="G118" s="26">
        <f t="shared" si="55"/>
        <v>98</v>
      </c>
      <c r="H118" s="26">
        <f t="shared" si="56"/>
        <v>0</v>
      </c>
      <c r="I118" s="26">
        <f t="shared" si="44"/>
        <v>61</v>
      </c>
      <c r="J118" s="12">
        <f t="shared" si="45"/>
        <v>0.34979423868312759</v>
      </c>
      <c r="K118" s="12">
        <f t="shared" si="46"/>
        <v>8.4975324177066283E-2</v>
      </c>
      <c r="L118" s="12">
        <f t="shared" si="47"/>
        <v>0.65432098765432101</v>
      </c>
      <c r="M118" s="12">
        <f t="shared" si="48"/>
        <v>0.4953671459583962</v>
      </c>
      <c r="N118" s="12">
        <f t="shared" si="49"/>
        <v>0</v>
      </c>
      <c r="O118" s="12">
        <f t="shared" si="50"/>
        <v>0</v>
      </c>
      <c r="P118" s="25">
        <f t="shared" si="51"/>
        <v>0.58034247013546247</v>
      </c>
      <c r="Q118" s="25">
        <f t="shared" si="52"/>
        <v>1</v>
      </c>
      <c r="R118" s="6">
        <f t="shared" si="57"/>
        <v>206.82195501881705</v>
      </c>
      <c r="S118" s="6">
        <f t="shared" si="58"/>
        <v>144.77536851317191</v>
      </c>
      <c r="T118" s="46"/>
    </row>
    <row r="119" spans="2:20" x14ac:dyDescent="0.35">
      <c r="B119">
        <v>99</v>
      </c>
      <c r="C119" s="20" t="str">
        <f t="shared" si="54"/>
        <v>Fri</v>
      </c>
      <c r="D119" s="13">
        <v>44750</v>
      </c>
      <c r="E119">
        <f t="shared" si="53"/>
        <v>84</v>
      </c>
      <c r="F119" s="26">
        <f t="shared" si="43"/>
        <v>243</v>
      </c>
      <c r="G119" s="26">
        <f t="shared" si="55"/>
        <v>99</v>
      </c>
      <c r="H119" s="26">
        <f t="shared" si="56"/>
        <v>0</v>
      </c>
      <c r="I119" s="26">
        <f t="shared" si="44"/>
        <v>61</v>
      </c>
      <c r="J119" s="12">
        <f t="shared" si="45"/>
        <v>0.34567901234567899</v>
      </c>
      <c r="K119" s="12">
        <f t="shared" si="46"/>
        <v>8.397561448086549E-2</v>
      </c>
      <c r="L119" s="12">
        <f t="shared" si="47"/>
        <v>0.65843621399176955</v>
      </c>
      <c r="M119" s="12">
        <f t="shared" si="48"/>
        <v>0.49848266259964397</v>
      </c>
      <c r="N119" s="12">
        <f t="shared" si="49"/>
        <v>0</v>
      </c>
      <c r="O119" s="12">
        <f t="shared" si="50"/>
        <v>0</v>
      </c>
      <c r="P119" s="25">
        <f t="shared" si="51"/>
        <v>0.58245827708050946</v>
      </c>
      <c r="Q119" s="25">
        <f t="shared" si="52"/>
        <v>1</v>
      </c>
      <c r="R119" s="6">
        <f t="shared" si="57"/>
        <v>207.02429753224501</v>
      </c>
      <c r="S119" s="6">
        <f t="shared" si="58"/>
        <v>144.91700827257151</v>
      </c>
      <c r="T119" s="46"/>
    </row>
    <row r="120" spans="2:20" x14ac:dyDescent="0.35">
      <c r="B120">
        <v>100</v>
      </c>
      <c r="C120" s="20" t="str">
        <f t="shared" si="54"/>
        <v>Sat</v>
      </c>
      <c r="D120" s="13">
        <v>44751</v>
      </c>
      <c r="E120">
        <f t="shared" si="53"/>
        <v>83</v>
      </c>
      <c r="F120" s="26">
        <f t="shared" si="43"/>
        <v>243</v>
      </c>
      <c r="G120" s="26">
        <f t="shared" si="55"/>
        <v>100</v>
      </c>
      <c r="H120" s="26">
        <f t="shared" si="56"/>
        <v>0</v>
      </c>
      <c r="I120" s="26">
        <f t="shared" si="44"/>
        <v>61</v>
      </c>
      <c r="J120" s="12">
        <f t="shared" si="45"/>
        <v>0.34156378600823045</v>
      </c>
      <c r="K120" s="12">
        <f t="shared" si="46"/>
        <v>8.2975904784664711E-2</v>
      </c>
      <c r="L120" s="12">
        <f t="shared" si="47"/>
        <v>0.66255144032921809</v>
      </c>
      <c r="M120" s="12">
        <f t="shared" si="48"/>
        <v>0.50159817924089167</v>
      </c>
      <c r="N120" s="12">
        <f t="shared" si="49"/>
        <v>0</v>
      </c>
      <c r="O120" s="12">
        <f t="shared" si="50"/>
        <v>0</v>
      </c>
      <c r="P120" s="25">
        <f t="shared" si="51"/>
        <v>0.58457408402555644</v>
      </c>
      <c r="Q120" s="25">
        <f t="shared" si="52"/>
        <v>1</v>
      </c>
      <c r="R120" s="6">
        <f t="shared" si="57"/>
        <v>207.22517532902918</v>
      </c>
      <c r="S120" s="6">
        <f t="shared" si="58"/>
        <v>145.05762273032042</v>
      </c>
      <c r="T120" s="46"/>
    </row>
    <row r="121" spans="2:20" x14ac:dyDescent="0.35">
      <c r="B121">
        <v>101</v>
      </c>
      <c r="C121" s="20" t="str">
        <f t="shared" si="54"/>
        <v>Sun</v>
      </c>
      <c r="D121" s="13">
        <v>44752</v>
      </c>
      <c r="E121">
        <f t="shared" ref="E121:E152" si="59">$AG$13-D121</f>
        <v>82</v>
      </c>
      <c r="F121" s="26">
        <f t="shared" si="43"/>
        <v>243</v>
      </c>
      <c r="G121" s="26">
        <f t="shared" si="55"/>
        <v>101</v>
      </c>
      <c r="H121" s="26">
        <f t="shared" si="56"/>
        <v>0</v>
      </c>
      <c r="I121" s="26">
        <f t="shared" si="44"/>
        <v>61</v>
      </c>
      <c r="J121" s="12">
        <f t="shared" si="45"/>
        <v>0.33744855967078191</v>
      </c>
      <c r="K121" s="12">
        <f t="shared" si="46"/>
        <v>8.1976195088463932E-2</v>
      </c>
      <c r="L121" s="12">
        <f t="shared" si="47"/>
        <v>0.66666666666666663</v>
      </c>
      <c r="M121" s="12">
        <f t="shared" si="48"/>
        <v>0.50471369588213943</v>
      </c>
      <c r="N121" s="12">
        <f t="shared" si="49"/>
        <v>0</v>
      </c>
      <c r="O121" s="12">
        <f t="shared" si="50"/>
        <v>0</v>
      </c>
      <c r="P121" s="25">
        <f t="shared" si="51"/>
        <v>0.58668989097060331</v>
      </c>
      <c r="Q121" s="25">
        <f t="shared" si="52"/>
        <v>1</v>
      </c>
      <c r="R121" s="6">
        <f t="shared" si="57"/>
        <v>207.42460425599626</v>
      </c>
      <c r="S121" s="6">
        <f t="shared" si="58"/>
        <v>145.19722297919736</v>
      </c>
      <c r="T121" s="46"/>
    </row>
    <row r="122" spans="2:20" x14ac:dyDescent="0.35">
      <c r="B122">
        <v>102</v>
      </c>
      <c r="C122" s="20" t="str">
        <f t="shared" si="54"/>
        <v>Mon</v>
      </c>
      <c r="D122" s="13">
        <v>44753</v>
      </c>
      <c r="E122">
        <f t="shared" si="59"/>
        <v>81</v>
      </c>
      <c r="F122" s="26">
        <f t="shared" si="43"/>
        <v>243</v>
      </c>
      <c r="G122" s="26">
        <f t="shared" si="55"/>
        <v>102</v>
      </c>
      <c r="H122" s="26">
        <f t="shared" si="56"/>
        <v>0</v>
      </c>
      <c r="I122" s="26">
        <f t="shared" si="44"/>
        <v>61</v>
      </c>
      <c r="J122" s="12">
        <f t="shared" si="45"/>
        <v>0.33333333333333331</v>
      </c>
      <c r="K122" s="12">
        <f t="shared" si="46"/>
        <v>8.0976485392263153E-2</v>
      </c>
      <c r="L122" s="12">
        <f t="shared" si="47"/>
        <v>0.67078189300411528</v>
      </c>
      <c r="M122" s="12">
        <f t="shared" si="48"/>
        <v>0.50782921252338731</v>
      </c>
      <c r="N122" s="12">
        <f t="shared" si="49"/>
        <v>0</v>
      </c>
      <c r="O122" s="12">
        <f t="shared" si="50"/>
        <v>0</v>
      </c>
      <c r="P122" s="25">
        <f t="shared" si="51"/>
        <v>0.58880569791565041</v>
      </c>
      <c r="Q122" s="25">
        <f t="shared" si="52"/>
        <v>1</v>
      </c>
      <c r="R122" s="6">
        <f t="shared" si="57"/>
        <v>207.62259993219752</v>
      </c>
      <c r="S122" s="6">
        <f t="shared" si="58"/>
        <v>145.33581995253826</v>
      </c>
      <c r="T122" s="46"/>
    </row>
    <row r="123" spans="2:20" x14ac:dyDescent="0.35">
      <c r="B123">
        <v>103</v>
      </c>
      <c r="C123" s="20" t="str">
        <f t="shared" si="54"/>
        <v>Tue</v>
      </c>
      <c r="D123" s="13">
        <v>44754</v>
      </c>
      <c r="E123">
        <f t="shared" si="59"/>
        <v>80</v>
      </c>
      <c r="F123" s="26">
        <f t="shared" si="43"/>
        <v>243</v>
      </c>
      <c r="G123" s="26">
        <f t="shared" si="55"/>
        <v>103</v>
      </c>
      <c r="H123" s="26">
        <f t="shared" si="56"/>
        <v>0</v>
      </c>
      <c r="I123" s="26">
        <f t="shared" si="44"/>
        <v>61</v>
      </c>
      <c r="J123" s="12">
        <f t="shared" si="45"/>
        <v>0.32921810699588477</v>
      </c>
      <c r="K123" s="12">
        <f t="shared" si="46"/>
        <v>7.9976775696062374E-2</v>
      </c>
      <c r="L123" s="12">
        <f t="shared" si="47"/>
        <v>0.67489711934156382</v>
      </c>
      <c r="M123" s="12">
        <f t="shared" si="48"/>
        <v>0.51094472916463507</v>
      </c>
      <c r="N123" s="12">
        <f t="shared" si="49"/>
        <v>0</v>
      </c>
      <c r="O123" s="12">
        <f t="shared" si="50"/>
        <v>0</v>
      </c>
      <c r="P123" s="25">
        <f t="shared" si="51"/>
        <v>0.5909215048606975</v>
      </c>
      <c r="Q123" s="25">
        <f t="shared" si="52"/>
        <v>1</v>
      </c>
      <c r="R123" s="6">
        <f t="shared" si="57"/>
        <v>207.81917775298695</v>
      </c>
      <c r="S123" s="6">
        <f t="shared" si="58"/>
        <v>145.47342442709086</v>
      </c>
      <c r="T123" s="46"/>
    </row>
    <row r="124" spans="2:20" x14ac:dyDescent="0.35">
      <c r="B124">
        <v>104</v>
      </c>
      <c r="C124" s="20" t="str">
        <f t="shared" si="54"/>
        <v>Wed</v>
      </c>
      <c r="D124" s="13">
        <v>44755</v>
      </c>
      <c r="E124">
        <f t="shared" si="59"/>
        <v>79</v>
      </c>
      <c r="F124" s="26">
        <f t="shared" si="43"/>
        <v>243</v>
      </c>
      <c r="G124" s="26">
        <f t="shared" si="55"/>
        <v>104</v>
      </c>
      <c r="H124" s="26">
        <f t="shared" si="56"/>
        <v>0</v>
      </c>
      <c r="I124" s="26">
        <f t="shared" si="44"/>
        <v>61</v>
      </c>
      <c r="J124" s="12">
        <f t="shared" si="45"/>
        <v>0.32510288065843623</v>
      </c>
      <c r="K124" s="12">
        <f t="shared" si="46"/>
        <v>7.8977065999861595E-2</v>
      </c>
      <c r="L124" s="12">
        <f t="shared" si="47"/>
        <v>0.67901234567901236</v>
      </c>
      <c r="M124" s="12">
        <f t="shared" si="48"/>
        <v>0.51406024580588283</v>
      </c>
      <c r="N124" s="12">
        <f t="shared" si="49"/>
        <v>0</v>
      </c>
      <c r="O124" s="12">
        <f t="shared" si="50"/>
        <v>0</v>
      </c>
      <c r="P124" s="25">
        <f t="shared" si="51"/>
        <v>0.59303731180574437</v>
      </c>
      <c r="Q124" s="25">
        <f t="shared" si="52"/>
        <v>1</v>
      </c>
      <c r="R124" s="6">
        <f t="shared" si="57"/>
        <v>208.01435289401181</v>
      </c>
      <c r="S124" s="6">
        <f t="shared" si="58"/>
        <v>145.61004702580826</v>
      </c>
      <c r="T124" s="46"/>
    </row>
    <row r="125" spans="2:20" x14ac:dyDescent="0.35">
      <c r="B125">
        <v>105</v>
      </c>
      <c r="C125" s="20" t="str">
        <f t="shared" si="54"/>
        <v>Thu</v>
      </c>
      <c r="D125" s="13">
        <v>44756</v>
      </c>
      <c r="E125">
        <f t="shared" si="59"/>
        <v>78</v>
      </c>
      <c r="F125" s="26">
        <f t="shared" si="43"/>
        <v>243</v>
      </c>
      <c r="G125" s="26">
        <f t="shared" si="55"/>
        <v>105</v>
      </c>
      <c r="H125" s="26">
        <f t="shared" si="56"/>
        <v>0</v>
      </c>
      <c r="I125" s="26">
        <f t="shared" si="44"/>
        <v>61</v>
      </c>
      <c r="J125" s="12">
        <f t="shared" si="45"/>
        <v>0.32098765432098764</v>
      </c>
      <c r="K125" s="12">
        <f t="shared" si="46"/>
        <v>7.7977356303660816E-2</v>
      </c>
      <c r="L125" s="12">
        <f t="shared" si="47"/>
        <v>0.6831275720164609</v>
      </c>
      <c r="M125" s="12">
        <f t="shared" si="48"/>
        <v>0.51717576244713059</v>
      </c>
      <c r="N125" s="12">
        <f t="shared" si="49"/>
        <v>0</v>
      </c>
      <c r="O125" s="12">
        <f t="shared" si="50"/>
        <v>0</v>
      </c>
      <c r="P125" s="25">
        <f t="shared" si="51"/>
        <v>0.59515311875079147</v>
      </c>
      <c r="Q125" s="25">
        <f t="shared" si="52"/>
        <v>0.99999999999999989</v>
      </c>
      <c r="R125" s="6">
        <f t="shared" si="57"/>
        <v>208.20814031511759</v>
      </c>
      <c r="S125" s="6">
        <f t="shared" si="58"/>
        <v>145.74569822058231</v>
      </c>
      <c r="T125" s="46"/>
    </row>
    <row r="126" spans="2:20" x14ac:dyDescent="0.35">
      <c r="B126">
        <v>106</v>
      </c>
      <c r="C126" s="20" t="str">
        <f t="shared" si="54"/>
        <v>Fri</v>
      </c>
      <c r="D126" s="13">
        <v>44757</v>
      </c>
      <c r="E126">
        <f t="shared" si="59"/>
        <v>77</v>
      </c>
      <c r="F126" s="26">
        <f t="shared" si="43"/>
        <v>243</v>
      </c>
      <c r="G126" s="26">
        <f t="shared" si="55"/>
        <v>106</v>
      </c>
      <c r="H126" s="26">
        <f t="shared" si="56"/>
        <v>0</v>
      </c>
      <c r="I126" s="26">
        <f t="shared" si="44"/>
        <v>61</v>
      </c>
      <c r="J126" s="12">
        <f t="shared" si="45"/>
        <v>0.3168724279835391</v>
      </c>
      <c r="K126" s="12">
        <f t="shared" si="46"/>
        <v>7.6977646607460037E-2</v>
      </c>
      <c r="L126" s="12">
        <f t="shared" si="47"/>
        <v>0.68724279835390945</v>
      </c>
      <c r="M126" s="12">
        <f t="shared" si="48"/>
        <v>0.52029127908837836</v>
      </c>
      <c r="N126" s="12">
        <f t="shared" si="49"/>
        <v>0</v>
      </c>
      <c r="O126" s="12">
        <f t="shared" si="50"/>
        <v>0</v>
      </c>
      <c r="P126" s="25">
        <f t="shared" si="51"/>
        <v>0.59726892569583834</v>
      </c>
      <c r="Q126" s="25">
        <f t="shared" si="52"/>
        <v>1</v>
      </c>
      <c r="R126" s="6">
        <f t="shared" si="57"/>
        <v>208.40055476417086</v>
      </c>
      <c r="S126" s="6">
        <f t="shared" si="58"/>
        <v>145.88038833491959</v>
      </c>
      <c r="T126" s="46"/>
    </row>
    <row r="127" spans="2:20" x14ac:dyDescent="0.35">
      <c r="B127">
        <v>107</v>
      </c>
      <c r="C127" s="20" t="str">
        <f t="shared" si="54"/>
        <v>Sat</v>
      </c>
      <c r="D127" s="13">
        <v>44758</v>
      </c>
      <c r="E127">
        <f t="shared" si="59"/>
        <v>76</v>
      </c>
      <c r="F127" s="26">
        <f t="shared" si="43"/>
        <v>243</v>
      </c>
      <c r="G127" s="26">
        <f t="shared" si="55"/>
        <v>107</v>
      </c>
      <c r="H127" s="26">
        <f t="shared" si="56"/>
        <v>0</v>
      </c>
      <c r="I127" s="26">
        <f t="shared" si="44"/>
        <v>61</v>
      </c>
      <c r="J127" s="12">
        <f t="shared" si="45"/>
        <v>0.31275720164609055</v>
      </c>
      <c r="K127" s="12">
        <f t="shared" si="46"/>
        <v>7.5977936911259258E-2</v>
      </c>
      <c r="L127" s="12">
        <f t="shared" si="47"/>
        <v>0.69135802469135799</v>
      </c>
      <c r="M127" s="12">
        <f t="shared" si="48"/>
        <v>0.52340679572962612</v>
      </c>
      <c r="N127" s="12">
        <f t="shared" si="49"/>
        <v>0</v>
      </c>
      <c r="O127" s="12">
        <f t="shared" si="50"/>
        <v>0</v>
      </c>
      <c r="P127" s="25">
        <f t="shared" si="51"/>
        <v>0.59938473264088543</v>
      </c>
      <c r="Q127" s="25">
        <f t="shared" si="52"/>
        <v>0.99999999999999989</v>
      </c>
      <c r="R127" s="6">
        <f t="shared" si="57"/>
        <v>208.59161078080004</v>
      </c>
      <c r="S127" s="6">
        <f t="shared" si="58"/>
        <v>146.01412754656002</v>
      </c>
      <c r="T127" s="46"/>
    </row>
    <row r="128" spans="2:20" x14ac:dyDescent="0.35">
      <c r="B128">
        <v>108</v>
      </c>
      <c r="C128" s="20" t="str">
        <f t="shared" si="54"/>
        <v>Sun</v>
      </c>
      <c r="D128" s="13">
        <v>44759</v>
      </c>
      <c r="E128">
        <f t="shared" si="59"/>
        <v>75</v>
      </c>
      <c r="F128" s="26">
        <f t="shared" si="43"/>
        <v>243</v>
      </c>
      <c r="G128" s="26">
        <f t="shared" si="55"/>
        <v>108</v>
      </c>
      <c r="H128" s="26">
        <f t="shared" si="56"/>
        <v>0</v>
      </c>
      <c r="I128" s="26">
        <f t="shared" si="44"/>
        <v>61</v>
      </c>
      <c r="J128" s="12">
        <f t="shared" si="45"/>
        <v>0.30864197530864196</v>
      </c>
      <c r="K128" s="12">
        <f t="shared" si="46"/>
        <v>7.4978227215058466E-2</v>
      </c>
      <c r="L128" s="12">
        <f t="shared" si="47"/>
        <v>0.69547325102880664</v>
      </c>
      <c r="M128" s="12">
        <f t="shared" si="48"/>
        <v>0.52652231237087399</v>
      </c>
      <c r="N128" s="12">
        <f t="shared" si="49"/>
        <v>0</v>
      </c>
      <c r="O128" s="12">
        <f t="shared" si="50"/>
        <v>0</v>
      </c>
      <c r="P128" s="25">
        <f t="shared" si="51"/>
        <v>0.60150053958593241</v>
      </c>
      <c r="Q128" s="25">
        <f t="shared" si="52"/>
        <v>1</v>
      </c>
      <c r="R128" s="6">
        <f t="shared" si="57"/>
        <v>208.78132270005852</v>
      </c>
      <c r="S128" s="6">
        <f t="shared" si="58"/>
        <v>146.14692589004096</v>
      </c>
      <c r="T128" s="46"/>
    </row>
    <row r="129" spans="2:20" x14ac:dyDescent="0.35">
      <c r="B129">
        <v>109</v>
      </c>
      <c r="C129" s="20" t="str">
        <f t="shared" si="54"/>
        <v>Mon</v>
      </c>
      <c r="D129" s="13">
        <v>44760</v>
      </c>
      <c r="E129">
        <f t="shared" si="59"/>
        <v>74</v>
      </c>
      <c r="F129" s="26">
        <f t="shared" si="43"/>
        <v>243</v>
      </c>
      <c r="G129" s="26">
        <f t="shared" si="55"/>
        <v>109</v>
      </c>
      <c r="H129" s="26">
        <f t="shared" si="56"/>
        <v>0</v>
      </c>
      <c r="I129" s="26">
        <f t="shared" si="44"/>
        <v>61</v>
      </c>
      <c r="J129" s="12">
        <f t="shared" si="45"/>
        <v>0.30452674897119342</v>
      </c>
      <c r="K129" s="12">
        <f t="shared" si="46"/>
        <v>7.39785175188577E-2</v>
      </c>
      <c r="L129" s="12">
        <f t="shared" si="47"/>
        <v>0.69958847736625518</v>
      </c>
      <c r="M129" s="12">
        <f t="shared" si="48"/>
        <v>0.52963782901212175</v>
      </c>
      <c r="N129" s="12">
        <f t="shared" si="49"/>
        <v>0</v>
      </c>
      <c r="O129" s="12">
        <f t="shared" si="50"/>
        <v>0</v>
      </c>
      <c r="P129" s="25">
        <f t="shared" si="51"/>
        <v>0.6036163465309794</v>
      </c>
      <c r="Q129" s="25">
        <f t="shared" si="52"/>
        <v>1</v>
      </c>
      <c r="R129" s="6">
        <f t="shared" si="57"/>
        <v>208.96970465600955</v>
      </c>
      <c r="S129" s="6">
        <f t="shared" si="58"/>
        <v>146.27879325920668</v>
      </c>
      <c r="T129" s="46"/>
    </row>
    <row r="130" spans="2:20" x14ac:dyDescent="0.35">
      <c r="B130">
        <v>110</v>
      </c>
      <c r="C130" s="20" t="str">
        <f t="shared" si="54"/>
        <v>Tue</v>
      </c>
      <c r="D130" s="13">
        <v>44761</v>
      </c>
      <c r="E130">
        <f t="shared" si="59"/>
        <v>73</v>
      </c>
      <c r="F130" s="26">
        <f t="shared" si="43"/>
        <v>243</v>
      </c>
      <c r="G130" s="26">
        <f t="shared" si="55"/>
        <v>110</v>
      </c>
      <c r="H130" s="26">
        <f t="shared" si="56"/>
        <v>0</v>
      </c>
      <c r="I130" s="26">
        <f t="shared" si="44"/>
        <v>61</v>
      </c>
      <c r="J130" s="12">
        <f t="shared" si="45"/>
        <v>0.30041152263374488</v>
      </c>
      <c r="K130" s="12">
        <f t="shared" si="46"/>
        <v>7.2978807822656921E-2</v>
      </c>
      <c r="L130" s="12">
        <f t="shared" si="47"/>
        <v>0.70370370370370372</v>
      </c>
      <c r="M130" s="12">
        <f t="shared" si="48"/>
        <v>0.53275334565336951</v>
      </c>
      <c r="N130" s="12">
        <f t="shared" si="49"/>
        <v>0</v>
      </c>
      <c r="O130" s="12">
        <f t="shared" si="50"/>
        <v>0</v>
      </c>
      <c r="P130" s="25">
        <f t="shared" si="51"/>
        <v>0.60573215347602649</v>
      </c>
      <c r="Q130" s="25">
        <f t="shared" si="52"/>
        <v>0.99999999999999989</v>
      </c>
      <c r="R130" s="6">
        <f t="shared" si="57"/>
        <v>209.15677058523676</v>
      </c>
      <c r="S130" s="6">
        <f t="shared" si="58"/>
        <v>146.40973940966572</v>
      </c>
      <c r="T130" s="46"/>
    </row>
    <row r="131" spans="2:20" x14ac:dyDescent="0.35">
      <c r="B131">
        <v>111</v>
      </c>
      <c r="C131" s="20" t="str">
        <f t="shared" si="54"/>
        <v>Wed</v>
      </c>
      <c r="D131" s="13">
        <v>44762</v>
      </c>
      <c r="E131">
        <f t="shared" si="59"/>
        <v>72</v>
      </c>
      <c r="F131" s="26">
        <f t="shared" si="43"/>
        <v>243</v>
      </c>
      <c r="G131" s="26">
        <f t="shared" si="55"/>
        <v>111</v>
      </c>
      <c r="H131" s="26">
        <f t="shared" si="56"/>
        <v>0</v>
      </c>
      <c r="I131" s="26">
        <f t="shared" si="44"/>
        <v>61</v>
      </c>
      <c r="J131" s="12">
        <f t="shared" si="45"/>
        <v>0.29629629629629628</v>
      </c>
      <c r="K131" s="12">
        <f t="shared" si="46"/>
        <v>7.1979098126456129E-2</v>
      </c>
      <c r="L131" s="12">
        <f t="shared" si="47"/>
        <v>0.70781893004115226</v>
      </c>
      <c r="M131" s="12">
        <f t="shared" si="48"/>
        <v>0.53586886229461728</v>
      </c>
      <c r="N131" s="12">
        <f t="shared" si="49"/>
        <v>0</v>
      </c>
      <c r="O131" s="12">
        <f t="shared" si="50"/>
        <v>0</v>
      </c>
      <c r="P131" s="25">
        <f t="shared" si="51"/>
        <v>0.60784796042107336</v>
      </c>
      <c r="Q131" s="25">
        <f t="shared" si="52"/>
        <v>1</v>
      </c>
      <c r="R131" s="6">
        <f t="shared" si="57"/>
        <v>209.3425342302811</v>
      </c>
      <c r="S131" s="6">
        <f t="shared" si="58"/>
        <v>146.53977396119677</v>
      </c>
      <c r="T131" s="46"/>
    </row>
    <row r="132" spans="2:20" x14ac:dyDescent="0.35">
      <c r="B132">
        <v>112</v>
      </c>
      <c r="C132" s="20" t="str">
        <f t="shared" si="54"/>
        <v>Thu</v>
      </c>
      <c r="D132" s="13">
        <v>44763</v>
      </c>
      <c r="E132">
        <f t="shared" si="59"/>
        <v>71</v>
      </c>
      <c r="F132" s="26">
        <f t="shared" si="43"/>
        <v>243</v>
      </c>
      <c r="G132" s="26">
        <f t="shared" si="55"/>
        <v>112</v>
      </c>
      <c r="H132" s="26">
        <f t="shared" si="56"/>
        <v>0</v>
      </c>
      <c r="I132" s="26">
        <f t="shared" si="44"/>
        <v>61</v>
      </c>
      <c r="J132" s="12">
        <f t="shared" si="45"/>
        <v>0.29218106995884774</v>
      </c>
      <c r="K132" s="12">
        <f t="shared" si="46"/>
        <v>7.0979388430255363E-2</v>
      </c>
      <c r="L132" s="12">
        <f t="shared" si="47"/>
        <v>0.7119341563786008</v>
      </c>
      <c r="M132" s="12">
        <f t="shared" si="48"/>
        <v>0.53898437893586504</v>
      </c>
      <c r="N132" s="12">
        <f t="shared" si="49"/>
        <v>0</v>
      </c>
      <c r="O132" s="12">
        <f t="shared" si="50"/>
        <v>0</v>
      </c>
      <c r="P132" s="25">
        <f t="shared" si="51"/>
        <v>0.60996376736612046</v>
      </c>
      <c r="Q132" s="25">
        <f t="shared" si="52"/>
        <v>0.99999999999999989</v>
      </c>
      <c r="R132" s="6">
        <f t="shared" si="57"/>
        <v>209.52700914300601</v>
      </c>
      <c r="S132" s="6">
        <f t="shared" si="58"/>
        <v>146.66890640010419</v>
      </c>
      <c r="T132" s="46"/>
    </row>
    <row r="133" spans="2:20" x14ac:dyDescent="0.35">
      <c r="B133">
        <v>113</v>
      </c>
      <c r="C133" s="20" t="str">
        <f t="shared" si="54"/>
        <v>Fri</v>
      </c>
      <c r="D133" s="13">
        <v>44764</v>
      </c>
      <c r="E133">
        <f t="shared" si="59"/>
        <v>70</v>
      </c>
      <c r="F133" s="26">
        <f t="shared" si="43"/>
        <v>243</v>
      </c>
      <c r="G133" s="26">
        <f t="shared" si="55"/>
        <v>113</v>
      </c>
      <c r="H133" s="26">
        <f t="shared" si="56"/>
        <v>0</v>
      </c>
      <c r="I133" s="26">
        <f t="shared" si="44"/>
        <v>61</v>
      </c>
      <c r="J133" s="12">
        <f t="shared" si="45"/>
        <v>0.2880658436213992</v>
      </c>
      <c r="K133" s="12">
        <f t="shared" si="46"/>
        <v>6.9979678734054584E-2</v>
      </c>
      <c r="L133" s="12">
        <f t="shared" si="47"/>
        <v>0.71604938271604934</v>
      </c>
      <c r="M133" s="12">
        <f t="shared" si="48"/>
        <v>0.5420998955771128</v>
      </c>
      <c r="N133" s="12">
        <f t="shared" si="49"/>
        <v>0</v>
      </c>
      <c r="O133" s="12">
        <f t="shared" si="50"/>
        <v>0</v>
      </c>
      <c r="P133" s="25">
        <f t="shared" si="51"/>
        <v>0.61207957431116733</v>
      </c>
      <c r="Q133" s="25">
        <f t="shared" si="52"/>
        <v>1</v>
      </c>
      <c r="R133" s="6">
        <f t="shared" si="57"/>
        <v>209.7102086878935</v>
      </c>
      <c r="S133" s="6">
        <f t="shared" si="58"/>
        <v>146.79714608152543</v>
      </c>
      <c r="T133" s="46"/>
    </row>
    <row r="134" spans="2:20" x14ac:dyDescent="0.35">
      <c r="B134">
        <v>114</v>
      </c>
      <c r="C134" s="20" t="str">
        <f t="shared" si="54"/>
        <v>Sat</v>
      </c>
      <c r="D134" s="13">
        <v>44765</v>
      </c>
      <c r="E134">
        <f t="shared" si="59"/>
        <v>69</v>
      </c>
      <c r="F134" s="26">
        <f t="shared" si="43"/>
        <v>243</v>
      </c>
      <c r="G134" s="26">
        <f t="shared" si="55"/>
        <v>114</v>
      </c>
      <c r="H134" s="26">
        <f t="shared" si="56"/>
        <v>0</v>
      </c>
      <c r="I134" s="26">
        <f t="shared" si="44"/>
        <v>61</v>
      </c>
      <c r="J134" s="12">
        <f t="shared" si="45"/>
        <v>0.2839506172839506</v>
      </c>
      <c r="K134" s="12">
        <f t="shared" si="46"/>
        <v>6.8979969037853792E-2</v>
      </c>
      <c r="L134" s="12">
        <f t="shared" si="47"/>
        <v>0.72016460905349799</v>
      </c>
      <c r="M134" s="12">
        <f t="shared" si="48"/>
        <v>0.54521541221836067</v>
      </c>
      <c r="N134" s="12">
        <f t="shared" si="49"/>
        <v>0</v>
      </c>
      <c r="O134" s="12">
        <f t="shared" si="50"/>
        <v>0</v>
      </c>
      <c r="P134" s="25">
        <f t="shared" si="51"/>
        <v>0.61419538125621442</v>
      </c>
      <c r="Q134" s="25">
        <f t="shared" si="52"/>
        <v>1</v>
      </c>
      <c r="R134" s="6">
        <f t="shared" si="57"/>
        <v>209.89214604527115</v>
      </c>
      <c r="S134" s="6">
        <f t="shared" si="58"/>
        <v>146.92450223168979</v>
      </c>
      <c r="T134" s="46"/>
    </row>
    <row r="135" spans="2:20" x14ac:dyDescent="0.35">
      <c r="B135">
        <v>115</v>
      </c>
      <c r="C135" s="20" t="str">
        <f t="shared" si="54"/>
        <v>Sun</v>
      </c>
      <c r="D135" s="13">
        <v>44766</v>
      </c>
      <c r="E135">
        <f t="shared" si="59"/>
        <v>68</v>
      </c>
      <c r="F135" s="26">
        <f t="shared" si="43"/>
        <v>243</v>
      </c>
      <c r="G135" s="26">
        <f t="shared" si="55"/>
        <v>115</v>
      </c>
      <c r="H135" s="26">
        <f t="shared" si="56"/>
        <v>0</v>
      </c>
      <c r="I135" s="26">
        <f t="shared" si="44"/>
        <v>61</v>
      </c>
      <c r="J135" s="12">
        <f t="shared" si="45"/>
        <v>0.27983539094650206</v>
      </c>
      <c r="K135" s="12">
        <f t="shared" si="46"/>
        <v>6.7980259341653013E-2</v>
      </c>
      <c r="L135" s="12">
        <f t="shared" si="47"/>
        <v>0.72427983539094654</v>
      </c>
      <c r="M135" s="12">
        <f t="shared" si="48"/>
        <v>0.54833092885960844</v>
      </c>
      <c r="N135" s="12">
        <f t="shared" si="49"/>
        <v>0</v>
      </c>
      <c r="O135" s="12">
        <f t="shared" si="50"/>
        <v>0</v>
      </c>
      <c r="P135" s="25">
        <f t="shared" si="51"/>
        <v>0.61631118820126141</v>
      </c>
      <c r="Q135" s="25">
        <f t="shared" si="52"/>
        <v>1</v>
      </c>
      <c r="R135" s="6">
        <f t="shared" si="57"/>
        <v>210.07283421447346</v>
      </c>
      <c r="S135" s="6">
        <f t="shared" si="58"/>
        <v>147.05098395013141</v>
      </c>
      <c r="T135" s="46"/>
    </row>
    <row r="136" spans="2:20" x14ac:dyDescent="0.35">
      <c r="B136">
        <v>116</v>
      </c>
      <c r="C136" s="20" t="str">
        <f t="shared" si="54"/>
        <v>Mon</v>
      </c>
      <c r="D136" s="13">
        <v>44767</v>
      </c>
      <c r="E136">
        <f t="shared" si="59"/>
        <v>67</v>
      </c>
      <c r="F136" s="26">
        <f t="shared" si="43"/>
        <v>243</v>
      </c>
      <c r="G136" s="26">
        <f t="shared" si="55"/>
        <v>116</v>
      </c>
      <c r="H136" s="26">
        <f t="shared" si="56"/>
        <v>0</v>
      </c>
      <c r="I136" s="26">
        <f t="shared" si="44"/>
        <v>61</v>
      </c>
      <c r="J136" s="12">
        <f t="shared" si="45"/>
        <v>0.27572016460905352</v>
      </c>
      <c r="K136" s="12">
        <f t="shared" si="46"/>
        <v>6.6980549645452248E-2</v>
      </c>
      <c r="L136" s="12">
        <f t="shared" si="47"/>
        <v>0.72839506172839508</v>
      </c>
      <c r="M136" s="12">
        <f t="shared" si="48"/>
        <v>0.55144644550085609</v>
      </c>
      <c r="N136" s="12">
        <f t="shared" si="49"/>
        <v>0</v>
      </c>
      <c r="O136" s="12">
        <f t="shared" si="50"/>
        <v>0</v>
      </c>
      <c r="P136" s="25">
        <f t="shared" si="51"/>
        <v>0.61842699514630839</v>
      </c>
      <c r="Q136" s="25">
        <f t="shared" si="52"/>
        <v>0.99999999999999989</v>
      </c>
      <c r="R136" s="6">
        <f t="shared" si="57"/>
        <v>210.25228601693794</v>
      </c>
      <c r="S136" s="6">
        <f t="shared" si="58"/>
        <v>147.17660021185654</v>
      </c>
      <c r="T136" s="46"/>
    </row>
    <row r="137" spans="2:20" x14ac:dyDescent="0.35">
      <c r="B137">
        <v>117</v>
      </c>
      <c r="C137" s="20" t="str">
        <f t="shared" si="54"/>
        <v>Tue</v>
      </c>
      <c r="D137" s="13">
        <v>44768</v>
      </c>
      <c r="E137">
        <f t="shared" si="59"/>
        <v>66</v>
      </c>
      <c r="F137" s="26">
        <f t="shared" si="43"/>
        <v>243</v>
      </c>
      <c r="G137" s="26">
        <f t="shared" si="55"/>
        <v>117</v>
      </c>
      <c r="H137" s="26">
        <f t="shared" si="56"/>
        <v>0</v>
      </c>
      <c r="I137" s="26">
        <f t="shared" si="44"/>
        <v>61</v>
      </c>
      <c r="J137" s="12">
        <f t="shared" si="45"/>
        <v>0.27160493827160492</v>
      </c>
      <c r="K137" s="12">
        <f t="shared" si="46"/>
        <v>6.5980839949251455E-2</v>
      </c>
      <c r="L137" s="12">
        <f t="shared" si="47"/>
        <v>0.73251028806584362</v>
      </c>
      <c r="M137" s="12">
        <f t="shared" si="48"/>
        <v>0.55456196214210385</v>
      </c>
      <c r="N137" s="12">
        <f t="shared" si="49"/>
        <v>0</v>
      </c>
      <c r="O137" s="12">
        <f t="shared" si="50"/>
        <v>0</v>
      </c>
      <c r="P137" s="25">
        <f t="shared" si="51"/>
        <v>0.62054280209135526</v>
      </c>
      <c r="Q137" s="25">
        <f t="shared" si="52"/>
        <v>1</v>
      </c>
      <c r="R137" s="6">
        <f t="shared" si="57"/>
        <v>210.43051409923791</v>
      </c>
      <c r="S137" s="6">
        <f t="shared" si="58"/>
        <v>147.30135986946652</v>
      </c>
      <c r="T137" s="46"/>
    </row>
    <row r="138" spans="2:20" x14ac:dyDescent="0.35">
      <c r="B138">
        <v>118</v>
      </c>
      <c r="C138" s="20" t="str">
        <f t="shared" si="54"/>
        <v>Wed</v>
      </c>
      <c r="D138" s="13">
        <v>44769</v>
      </c>
      <c r="E138">
        <f t="shared" si="59"/>
        <v>65</v>
      </c>
      <c r="F138" s="26">
        <f t="shared" si="43"/>
        <v>243</v>
      </c>
      <c r="G138" s="26">
        <f t="shared" si="55"/>
        <v>118</v>
      </c>
      <c r="H138" s="26">
        <f t="shared" si="56"/>
        <v>0</v>
      </c>
      <c r="I138" s="26">
        <f t="shared" si="44"/>
        <v>61</v>
      </c>
      <c r="J138" s="12">
        <f t="shared" si="45"/>
        <v>0.26748971193415638</v>
      </c>
      <c r="K138" s="12">
        <f t="shared" si="46"/>
        <v>6.4981130253050676E-2</v>
      </c>
      <c r="L138" s="12">
        <f t="shared" si="47"/>
        <v>0.73662551440329216</v>
      </c>
      <c r="M138" s="12">
        <f t="shared" si="48"/>
        <v>0.55767747878335161</v>
      </c>
      <c r="N138" s="12">
        <f t="shared" si="49"/>
        <v>0</v>
      </c>
      <c r="O138" s="12">
        <f t="shared" si="50"/>
        <v>0</v>
      </c>
      <c r="P138" s="25">
        <f t="shared" si="51"/>
        <v>0.62265860903640224</v>
      </c>
      <c r="Q138" s="25">
        <f t="shared" si="52"/>
        <v>1</v>
      </c>
      <c r="R138" s="6">
        <f t="shared" si="57"/>
        <v>210.60753093605322</v>
      </c>
      <c r="S138" s="6">
        <f t="shared" si="58"/>
        <v>147.42527165523725</v>
      </c>
      <c r="T138" s="46"/>
    </row>
    <row r="139" spans="2:20" x14ac:dyDescent="0.35">
      <c r="B139">
        <v>119</v>
      </c>
      <c r="C139" s="20" t="str">
        <f t="shared" si="54"/>
        <v>Thu</v>
      </c>
      <c r="D139" s="13">
        <v>44770</v>
      </c>
      <c r="E139">
        <f t="shared" si="59"/>
        <v>64</v>
      </c>
      <c r="F139" s="26">
        <f t="shared" si="43"/>
        <v>243</v>
      </c>
      <c r="G139" s="26">
        <f t="shared" si="55"/>
        <v>119</v>
      </c>
      <c r="H139" s="26">
        <f t="shared" si="56"/>
        <v>0</v>
      </c>
      <c r="I139" s="26">
        <f t="shared" si="44"/>
        <v>61</v>
      </c>
      <c r="J139" s="12">
        <f t="shared" si="45"/>
        <v>0.26337448559670784</v>
      </c>
      <c r="K139" s="12">
        <f t="shared" si="46"/>
        <v>6.3981420556849911E-2</v>
      </c>
      <c r="L139" s="12">
        <f t="shared" si="47"/>
        <v>0.7407407407407407</v>
      </c>
      <c r="M139" s="12">
        <f t="shared" si="48"/>
        <v>0.56079299542459937</v>
      </c>
      <c r="N139" s="12">
        <f t="shared" si="49"/>
        <v>0</v>
      </c>
      <c r="O139" s="12">
        <f t="shared" si="50"/>
        <v>0</v>
      </c>
      <c r="P139" s="25">
        <f t="shared" si="51"/>
        <v>0.62477441598144923</v>
      </c>
      <c r="Q139" s="25">
        <f t="shared" si="52"/>
        <v>1</v>
      </c>
      <c r="R139" s="6">
        <f t="shared" si="57"/>
        <v>210.78334883308113</v>
      </c>
      <c r="S139" s="6">
        <f t="shared" si="58"/>
        <v>147.54834418315679</v>
      </c>
      <c r="T139" s="46"/>
    </row>
    <row r="140" spans="2:20" x14ac:dyDescent="0.35">
      <c r="B140">
        <v>120</v>
      </c>
      <c r="C140" s="20" t="str">
        <f t="shared" si="54"/>
        <v>Fri</v>
      </c>
      <c r="D140" s="13">
        <v>44771</v>
      </c>
      <c r="E140">
        <f t="shared" si="59"/>
        <v>63</v>
      </c>
      <c r="F140" s="26">
        <f t="shared" si="43"/>
        <v>243</v>
      </c>
      <c r="G140" s="26">
        <f t="shared" si="55"/>
        <v>120</v>
      </c>
      <c r="H140" s="26">
        <f t="shared" si="56"/>
        <v>0</v>
      </c>
      <c r="I140" s="26">
        <f t="shared" si="44"/>
        <v>61</v>
      </c>
      <c r="J140" s="12">
        <f t="shared" si="45"/>
        <v>0.25925925925925924</v>
      </c>
      <c r="K140" s="12">
        <f t="shared" si="46"/>
        <v>6.2981710860649118E-2</v>
      </c>
      <c r="L140" s="12">
        <f t="shared" si="47"/>
        <v>0.74485596707818935</v>
      </c>
      <c r="M140" s="12">
        <f t="shared" si="48"/>
        <v>0.56390851206584724</v>
      </c>
      <c r="N140" s="12">
        <f t="shared" si="49"/>
        <v>0</v>
      </c>
      <c r="O140" s="12">
        <f t="shared" si="50"/>
        <v>0</v>
      </c>
      <c r="P140" s="25">
        <f t="shared" si="51"/>
        <v>0.62689022292649632</v>
      </c>
      <c r="Q140" s="25">
        <f t="shared" si="52"/>
        <v>1</v>
      </c>
      <c r="R140" s="6">
        <f t="shared" si="57"/>
        <v>210.95797992988795</v>
      </c>
      <c r="S140" s="6">
        <f t="shared" si="58"/>
        <v>147.67058595092155</v>
      </c>
      <c r="T140" s="46"/>
    </row>
    <row r="141" spans="2:20" x14ac:dyDescent="0.35">
      <c r="B141">
        <v>121</v>
      </c>
      <c r="C141" s="20" t="str">
        <f t="shared" si="54"/>
        <v>Sat</v>
      </c>
      <c r="D141" s="13">
        <v>44772</v>
      </c>
      <c r="E141">
        <f t="shared" si="59"/>
        <v>62</v>
      </c>
      <c r="F141" s="26">
        <f t="shared" si="43"/>
        <v>243</v>
      </c>
      <c r="G141" s="26">
        <f t="shared" si="55"/>
        <v>121</v>
      </c>
      <c r="H141" s="26">
        <f t="shared" si="56"/>
        <v>0</v>
      </c>
      <c r="I141" s="26">
        <f t="shared" si="44"/>
        <v>61</v>
      </c>
      <c r="J141" s="12">
        <f t="shared" si="45"/>
        <v>0.2551440329218107</v>
      </c>
      <c r="K141" s="12">
        <f t="shared" si="46"/>
        <v>6.1982001164448339E-2</v>
      </c>
      <c r="L141" s="12">
        <f t="shared" si="47"/>
        <v>0.74897119341563789</v>
      </c>
      <c r="M141" s="12">
        <f t="shared" si="48"/>
        <v>0.56702402870709501</v>
      </c>
      <c r="N141" s="12">
        <f t="shared" si="49"/>
        <v>0</v>
      </c>
      <c r="O141" s="12">
        <f t="shared" si="50"/>
        <v>0</v>
      </c>
      <c r="P141" s="25">
        <f t="shared" si="51"/>
        <v>0.6290060298715433</v>
      </c>
      <c r="Q141" s="25">
        <f t="shared" si="52"/>
        <v>1</v>
      </c>
      <c r="R141" s="6">
        <f t="shared" si="57"/>
        <v>211.1314362027029</v>
      </c>
      <c r="S141" s="6">
        <f t="shared" si="58"/>
        <v>147.79200534189201</v>
      </c>
      <c r="T141" s="46"/>
    </row>
    <row r="142" spans="2:20" x14ac:dyDescent="0.35">
      <c r="B142">
        <v>122</v>
      </c>
      <c r="C142" s="20" t="str">
        <f t="shared" si="54"/>
        <v>Sun</v>
      </c>
      <c r="D142" s="13">
        <v>44773</v>
      </c>
      <c r="E142">
        <f t="shared" si="59"/>
        <v>61</v>
      </c>
      <c r="F142" s="26">
        <f t="shared" si="43"/>
        <v>243</v>
      </c>
      <c r="G142" s="26">
        <f t="shared" si="55"/>
        <v>122</v>
      </c>
      <c r="H142" s="26">
        <f t="shared" si="56"/>
        <v>0</v>
      </c>
      <c r="I142" s="26">
        <f t="shared" si="44"/>
        <v>61</v>
      </c>
      <c r="J142" s="12">
        <f t="shared" si="45"/>
        <v>0.25102880658436216</v>
      </c>
      <c r="K142" s="12">
        <f t="shared" si="46"/>
        <v>6.0982291468247567E-2</v>
      </c>
      <c r="L142" s="12">
        <f t="shared" si="47"/>
        <v>0.75308641975308643</v>
      </c>
      <c r="M142" s="12">
        <f t="shared" si="48"/>
        <v>0.57013954534834277</v>
      </c>
      <c r="N142" s="12">
        <f t="shared" si="49"/>
        <v>0</v>
      </c>
      <c r="O142" s="12">
        <f t="shared" si="50"/>
        <v>0</v>
      </c>
      <c r="P142" s="25">
        <f t="shared" si="51"/>
        <v>0.63112183681659029</v>
      </c>
      <c r="Q142" s="25">
        <f t="shared" si="52"/>
        <v>1.0000000000000002</v>
      </c>
      <c r="R142" s="6">
        <f t="shared" si="57"/>
        <v>211.30372946715636</v>
      </c>
      <c r="S142" s="6">
        <f t="shared" si="58"/>
        <v>147.91261062700943</v>
      </c>
      <c r="T142" s="46"/>
    </row>
    <row r="143" spans="2:20" x14ac:dyDescent="0.35">
      <c r="B143">
        <v>123</v>
      </c>
      <c r="C143" s="20" t="str">
        <f t="shared" si="54"/>
        <v>Mon</v>
      </c>
      <c r="D143" s="13">
        <v>44774</v>
      </c>
      <c r="E143">
        <f t="shared" si="59"/>
        <v>60</v>
      </c>
      <c r="F143" s="26">
        <f t="shared" si="43"/>
        <v>243</v>
      </c>
      <c r="G143" s="26">
        <f t="shared" si="55"/>
        <v>123</v>
      </c>
      <c r="H143" s="26">
        <f t="shared" si="56"/>
        <v>1</v>
      </c>
      <c r="I143" s="26">
        <f t="shared" si="44"/>
        <v>61</v>
      </c>
      <c r="J143" s="12">
        <f t="shared" si="45"/>
        <v>0.24691358024691357</v>
      </c>
      <c r="K143" s="12">
        <f t="shared" si="46"/>
        <v>5.9982581772046774E-2</v>
      </c>
      <c r="L143" s="12">
        <f t="shared" si="47"/>
        <v>0.75308641975308643</v>
      </c>
      <c r="M143" s="12">
        <f t="shared" si="48"/>
        <v>0.57013954534834277</v>
      </c>
      <c r="N143" s="12">
        <f t="shared" si="49"/>
        <v>4.11522633744856E-3</v>
      </c>
      <c r="O143" s="12">
        <f t="shared" si="50"/>
        <v>9.9970969620077985E-4</v>
      </c>
      <c r="P143" s="25">
        <f t="shared" si="51"/>
        <v>0.63112183681659029</v>
      </c>
      <c r="Q143" s="25">
        <f t="shared" si="52"/>
        <v>1</v>
      </c>
      <c r="R143" s="6">
        <f t="shared" si="57"/>
        <v>211.3829304738307</v>
      </c>
      <c r="S143" s="6">
        <f t="shared" si="58"/>
        <v>147.96805133168147</v>
      </c>
      <c r="T143" s="46"/>
    </row>
    <row r="144" spans="2:20" x14ac:dyDescent="0.35">
      <c r="B144">
        <v>124</v>
      </c>
      <c r="C144" s="20" t="str">
        <f t="shared" si="54"/>
        <v>Tue</v>
      </c>
      <c r="D144" s="13">
        <v>44775</v>
      </c>
      <c r="E144">
        <f t="shared" si="59"/>
        <v>59</v>
      </c>
      <c r="F144" s="26">
        <f t="shared" si="43"/>
        <v>243</v>
      </c>
      <c r="G144" s="26">
        <f t="shared" si="55"/>
        <v>124</v>
      </c>
      <c r="H144" s="26">
        <f t="shared" si="56"/>
        <v>2</v>
      </c>
      <c r="I144" s="26">
        <f t="shared" si="44"/>
        <v>61</v>
      </c>
      <c r="J144" s="12">
        <f t="shared" si="45"/>
        <v>0.24279835390946503</v>
      </c>
      <c r="K144" s="12">
        <f t="shared" si="46"/>
        <v>5.8982872075846002E-2</v>
      </c>
      <c r="L144" s="12">
        <f t="shared" si="47"/>
        <v>0.75308641975308643</v>
      </c>
      <c r="M144" s="12">
        <f t="shared" si="48"/>
        <v>0.57013954534834277</v>
      </c>
      <c r="N144" s="12">
        <f t="shared" si="49"/>
        <v>8.23045267489712E-3</v>
      </c>
      <c r="O144" s="12">
        <f t="shared" si="50"/>
        <v>1.9994193924015597E-3</v>
      </c>
      <c r="P144" s="25">
        <f t="shared" si="51"/>
        <v>0.63112183681659029</v>
      </c>
      <c r="Q144" s="25">
        <f t="shared" si="52"/>
        <v>1</v>
      </c>
      <c r="R144" s="6">
        <f t="shared" si="57"/>
        <v>211.46213148050504</v>
      </c>
      <c r="S144" s="6">
        <f t="shared" si="58"/>
        <v>148.0234920363535</v>
      </c>
      <c r="T144" s="46"/>
    </row>
    <row r="145" spans="2:20" x14ac:dyDescent="0.35">
      <c r="B145">
        <v>125</v>
      </c>
      <c r="C145" s="20" t="str">
        <f t="shared" si="54"/>
        <v>Wed</v>
      </c>
      <c r="D145" s="13">
        <v>44776</v>
      </c>
      <c r="E145">
        <f t="shared" si="59"/>
        <v>58</v>
      </c>
      <c r="F145" s="26">
        <f t="shared" si="43"/>
        <v>243</v>
      </c>
      <c r="G145" s="26">
        <f t="shared" si="55"/>
        <v>125</v>
      </c>
      <c r="H145" s="26">
        <f t="shared" si="56"/>
        <v>3</v>
      </c>
      <c r="I145" s="26">
        <f t="shared" si="44"/>
        <v>61</v>
      </c>
      <c r="J145" s="12">
        <f t="shared" si="45"/>
        <v>0.23868312757201646</v>
      </c>
      <c r="K145" s="12">
        <f t="shared" si="46"/>
        <v>5.7983162379645223E-2</v>
      </c>
      <c r="L145" s="12">
        <f t="shared" si="47"/>
        <v>0.75308641975308643</v>
      </c>
      <c r="M145" s="12">
        <f t="shared" si="48"/>
        <v>0.57013954534834277</v>
      </c>
      <c r="N145" s="12">
        <f t="shared" si="49"/>
        <v>1.2345679012345678E-2</v>
      </c>
      <c r="O145" s="12">
        <f t="shared" si="50"/>
        <v>2.9991290886023387E-3</v>
      </c>
      <c r="P145" s="25">
        <f t="shared" si="51"/>
        <v>0.63112183681659029</v>
      </c>
      <c r="Q145" s="25">
        <f t="shared" si="52"/>
        <v>1</v>
      </c>
      <c r="R145" s="6">
        <f t="shared" si="57"/>
        <v>211.5413324871794</v>
      </c>
      <c r="S145" s="6">
        <f t="shared" si="58"/>
        <v>148.07893274102557</v>
      </c>
      <c r="T145" s="46"/>
    </row>
    <row r="146" spans="2:20" x14ac:dyDescent="0.35">
      <c r="B146">
        <v>126</v>
      </c>
      <c r="C146" s="20" t="str">
        <f t="shared" si="54"/>
        <v>Thu</v>
      </c>
      <c r="D146" s="13">
        <v>44777</v>
      </c>
      <c r="E146">
        <f t="shared" si="59"/>
        <v>57</v>
      </c>
      <c r="F146" s="26">
        <f t="shared" si="43"/>
        <v>243</v>
      </c>
      <c r="G146" s="26">
        <f t="shared" si="55"/>
        <v>126</v>
      </c>
      <c r="H146" s="26">
        <f t="shared" si="56"/>
        <v>4</v>
      </c>
      <c r="I146" s="26">
        <f t="shared" si="44"/>
        <v>61</v>
      </c>
      <c r="J146" s="12">
        <f t="shared" si="45"/>
        <v>0.23456790123456789</v>
      </c>
      <c r="K146" s="12">
        <f t="shared" si="46"/>
        <v>5.6983452683444437E-2</v>
      </c>
      <c r="L146" s="12">
        <f t="shared" si="47"/>
        <v>0.75308641975308643</v>
      </c>
      <c r="M146" s="12">
        <f t="shared" si="48"/>
        <v>0.57013954534834277</v>
      </c>
      <c r="N146" s="12">
        <f t="shared" si="49"/>
        <v>1.646090534979424E-2</v>
      </c>
      <c r="O146" s="12">
        <f t="shared" si="50"/>
        <v>3.9988387848031194E-3</v>
      </c>
      <c r="P146" s="25">
        <f t="shared" si="51"/>
        <v>0.63112183681659029</v>
      </c>
      <c r="Q146" s="25">
        <f t="shared" si="52"/>
        <v>1</v>
      </c>
      <c r="R146" s="6">
        <f t="shared" si="57"/>
        <v>211.62053349385374</v>
      </c>
      <c r="S146" s="6">
        <f t="shared" si="58"/>
        <v>148.13437344569761</v>
      </c>
      <c r="T146" s="46"/>
    </row>
    <row r="147" spans="2:20" x14ac:dyDescent="0.35">
      <c r="B147">
        <v>127</v>
      </c>
      <c r="C147" s="20" t="str">
        <f t="shared" si="54"/>
        <v>Fri</v>
      </c>
      <c r="D147" s="13">
        <v>44778</v>
      </c>
      <c r="E147">
        <f t="shared" si="59"/>
        <v>56</v>
      </c>
      <c r="F147" s="26">
        <f t="shared" si="43"/>
        <v>243</v>
      </c>
      <c r="G147" s="26">
        <f t="shared" si="55"/>
        <v>127</v>
      </c>
      <c r="H147" s="26">
        <f t="shared" si="56"/>
        <v>5</v>
      </c>
      <c r="I147" s="26">
        <f t="shared" si="44"/>
        <v>61</v>
      </c>
      <c r="J147" s="12">
        <f t="shared" si="45"/>
        <v>0.23045267489711935</v>
      </c>
      <c r="K147" s="12">
        <f t="shared" si="46"/>
        <v>5.5983742987243665E-2</v>
      </c>
      <c r="L147" s="12">
        <f t="shared" si="47"/>
        <v>0.75308641975308643</v>
      </c>
      <c r="M147" s="12">
        <f t="shared" si="48"/>
        <v>0.57013954534834277</v>
      </c>
      <c r="N147" s="12">
        <f t="shared" si="49"/>
        <v>2.0576131687242798E-2</v>
      </c>
      <c r="O147" s="12">
        <f t="shared" si="50"/>
        <v>4.9985484810038984E-3</v>
      </c>
      <c r="P147" s="25">
        <f t="shared" si="51"/>
        <v>0.63112183681659029</v>
      </c>
      <c r="Q147" s="25">
        <f t="shared" si="52"/>
        <v>1.0000000000000002</v>
      </c>
      <c r="R147" s="6">
        <f t="shared" si="57"/>
        <v>211.69973450052808</v>
      </c>
      <c r="S147" s="6">
        <f t="shared" si="58"/>
        <v>148.18981415036964</v>
      </c>
      <c r="T147" s="46"/>
    </row>
    <row r="148" spans="2:20" x14ac:dyDescent="0.35">
      <c r="B148">
        <v>128</v>
      </c>
      <c r="C148" s="20" t="str">
        <f t="shared" si="54"/>
        <v>Sat</v>
      </c>
      <c r="D148" s="13">
        <v>44779</v>
      </c>
      <c r="E148">
        <f t="shared" si="59"/>
        <v>55</v>
      </c>
      <c r="F148" s="26">
        <f t="shared" si="43"/>
        <v>243</v>
      </c>
      <c r="G148" s="26">
        <f t="shared" si="55"/>
        <v>128</v>
      </c>
      <c r="H148" s="26">
        <f t="shared" si="56"/>
        <v>6</v>
      </c>
      <c r="I148" s="26">
        <f t="shared" si="44"/>
        <v>61</v>
      </c>
      <c r="J148" s="12">
        <f t="shared" si="45"/>
        <v>0.22633744855967078</v>
      </c>
      <c r="K148" s="12">
        <f t="shared" si="46"/>
        <v>5.4984033291042879E-2</v>
      </c>
      <c r="L148" s="12">
        <f t="shared" si="47"/>
        <v>0.75308641975308643</v>
      </c>
      <c r="M148" s="12">
        <f t="shared" si="48"/>
        <v>0.57013954534834277</v>
      </c>
      <c r="N148" s="12">
        <f t="shared" si="49"/>
        <v>2.4691358024691357E-2</v>
      </c>
      <c r="O148" s="12">
        <f t="shared" si="50"/>
        <v>5.9982581772046774E-3</v>
      </c>
      <c r="P148" s="25">
        <f t="shared" si="51"/>
        <v>0.63112183681659029</v>
      </c>
      <c r="Q148" s="25">
        <f t="shared" si="52"/>
        <v>1.0000000000000002</v>
      </c>
      <c r="R148" s="6">
        <f t="shared" si="57"/>
        <v>211.77893550720248</v>
      </c>
      <c r="S148" s="6">
        <f t="shared" si="58"/>
        <v>148.24525485504174</v>
      </c>
      <c r="T148" s="46"/>
    </row>
    <row r="149" spans="2:20" x14ac:dyDescent="0.35">
      <c r="B149">
        <v>129</v>
      </c>
      <c r="C149" s="20" t="str">
        <f t="shared" ref="C149:C180" si="60">TEXT(D149,"ddd")</f>
        <v>Sun</v>
      </c>
      <c r="D149" s="13">
        <v>44780</v>
      </c>
      <c r="E149">
        <f t="shared" si="59"/>
        <v>54</v>
      </c>
      <c r="F149" s="26">
        <f t="shared" si="43"/>
        <v>243</v>
      </c>
      <c r="G149" s="26">
        <f t="shared" ref="G149:G180" si="61">B149</f>
        <v>129</v>
      </c>
      <c r="H149" s="26">
        <f t="shared" ref="H149:H180" si="62">IF(D149&lt;$D$143,0,B149-122)</f>
        <v>7</v>
      </c>
      <c r="I149" s="26">
        <f t="shared" si="44"/>
        <v>61</v>
      </c>
      <c r="J149" s="12">
        <f t="shared" si="45"/>
        <v>0.22222222222222221</v>
      </c>
      <c r="K149" s="12">
        <f t="shared" si="46"/>
        <v>5.39843235948421E-2</v>
      </c>
      <c r="L149" s="12">
        <f t="shared" si="47"/>
        <v>0.75308641975308643</v>
      </c>
      <c r="M149" s="12">
        <f t="shared" si="48"/>
        <v>0.57013954534834277</v>
      </c>
      <c r="N149" s="12">
        <f t="shared" si="49"/>
        <v>2.8806584362139918E-2</v>
      </c>
      <c r="O149" s="12">
        <f t="shared" si="50"/>
        <v>6.9979678734054581E-3</v>
      </c>
      <c r="P149" s="25">
        <f t="shared" si="51"/>
        <v>0.63112183681659029</v>
      </c>
      <c r="Q149" s="25">
        <f t="shared" si="52"/>
        <v>1.0000000000000002</v>
      </c>
      <c r="R149" s="6">
        <f t="shared" ref="R149:R180" si="63">((PCc*K149)+(PCn*M149)+(PCn_2*O149))/(K149+M149+O149)</f>
        <v>211.85813651387679</v>
      </c>
      <c r="S149" s="6">
        <f t="shared" ref="S149:S180" si="64">R149*LSLT</f>
        <v>148.30069555971374</v>
      </c>
      <c r="T149" s="46"/>
    </row>
    <row r="150" spans="2:20" x14ac:dyDescent="0.35">
      <c r="B150">
        <v>130</v>
      </c>
      <c r="C150" s="20" t="str">
        <f t="shared" si="60"/>
        <v>Mon</v>
      </c>
      <c r="D150" s="13">
        <v>44781</v>
      </c>
      <c r="E150">
        <f t="shared" si="59"/>
        <v>53</v>
      </c>
      <c r="F150" s="26">
        <f t="shared" ref="F150:F203" si="65">$AH$13+$I150</f>
        <v>243</v>
      </c>
      <c r="G150" s="26">
        <f t="shared" si="61"/>
        <v>130</v>
      </c>
      <c r="H150" s="26">
        <f t="shared" si="62"/>
        <v>8</v>
      </c>
      <c r="I150" s="26">
        <f t="shared" ref="I150:I203" si="66">$E$18</f>
        <v>61</v>
      </c>
      <c r="J150" s="12">
        <f t="shared" ref="J150:J203" si="67">E150/F150</f>
        <v>0.21810699588477367</v>
      </c>
      <c r="K150" s="12">
        <f t="shared" ref="K150:K203" si="68">J150*$D$9</f>
        <v>5.2984613898641321E-2</v>
      </c>
      <c r="L150" s="12">
        <f t="shared" ref="L150:L203" si="69">(I150+G150-H150)/F150</f>
        <v>0.75308641975308643</v>
      </c>
      <c r="M150" s="12">
        <f t="shared" ref="M150:M203" si="70">L150*$D$10</f>
        <v>0.57013954534834277</v>
      </c>
      <c r="N150" s="12">
        <f t="shared" ref="N150:N203" si="71">H150/F150</f>
        <v>3.292181069958848E-2</v>
      </c>
      <c r="O150" s="12">
        <f t="shared" ref="O150:O203" si="72">N150*$D$9</f>
        <v>7.9976775696062388E-3</v>
      </c>
      <c r="P150" s="25">
        <f t="shared" ref="P150:P203" si="73">SUM(K150,M150,O150)</f>
        <v>0.63112183681659029</v>
      </c>
      <c r="Q150" s="25">
        <f t="shared" ref="Q150:Q203" si="74">(K150/P150)+(M150/P150)+(O150/P150)</f>
        <v>1.0000000000000002</v>
      </c>
      <c r="R150" s="6">
        <f t="shared" si="63"/>
        <v>211.93733752055118</v>
      </c>
      <c r="S150" s="6">
        <f t="shared" si="64"/>
        <v>148.35613626438581</v>
      </c>
      <c r="T150" s="46"/>
    </row>
    <row r="151" spans="2:20" x14ac:dyDescent="0.35">
      <c r="B151">
        <v>131</v>
      </c>
      <c r="C151" s="20" t="str">
        <f t="shared" si="60"/>
        <v>Tue</v>
      </c>
      <c r="D151" s="13">
        <v>44782</v>
      </c>
      <c r="E151">
        <f t="shared" si="59"/>
        <v>52</v>
      </c>
      <c r="F151" s="26">
        <f t="shared" si="65"/>
        <v>243</v>
      </c>
      <c r="G151" s="26">
        <f t="shared" si="61"/>
        <v>131</v>
      </c>
      <c r="H151" s="26">
        <f t="shared" si="62"/>
        <v>9</v>
      </c>
      <c r="I151" s="26">
        <f t="shared" si="66"/>
        <v>61</v>
      </c>
      <c r="J151" s="12">
        <f t="shared" si="67"/>
        <v>0.2139917695473251</v>
      </c>
      <c r="K151" s="12">
        <f t="shared" si="68"/>
        <v>5.1984904202440542E-2</v>
      </c>
      <c r="L151" s="12">
        <f t="shared" si="69"/>
        <v>0.75308641975308643</v>
      </c>
      <c r="M151" s="12">
        <f t="shared" si="70"/>
        <v>0.57013954534834277</v>
      </c>
      <c r="N151" s="12">
        <f t="shared" si="71"/>
        <v>3.7037037037037035E-2</v>
      </c>
      <c r="O151" s="12">
        <f t="shared" si="72"/>
        <v>8.9973872658070161E-3</v>
      </c>
      <c r="P151" s="25">
        <f t="shared" si="73"/>
        <v>0.63112183681659029</v>
      </c>
      <c r="Q151" s="25">
        <f t="shared" si="74"/>
        <v>1</v>
      </c>
      <c r="R151" s="6">
        <f t="shared" si="63"/>
        <v>212.01653852722552</v>
      </c>
      <c r="S151" s="6">
        <f t="shared" si="64"/>
        <v>148.41157696905785</v>
      </c>
      <c r="T151" s="46"/>
    </row>
    <row r="152" spans="2:20" x14ac:dyDescent="0.35">
      <c r="B152">
        <v>132</v>
      </c>
      <c r="C152" s="20" t="str">
        <f t="shared" si="60"/>
        <v>Wed</v>
      </c>
      <c r="D152" s="13">
        <v>44783</v>
      </c>
      <c r="E152">
        <f t="shared" si="59"/>
        <v>51</v>
      </c>
      <c r="F152" s="26">
        <f t="shared" si="65"/>
        <v>243</v>
      </c>
      <c r="G152" s="26">
        <f t="shared" si="61"/>
        <v>132</v>
      </c>
      <c r="H152" s="26">
        <f t="shared" si="62"/>
        <v>10</v>
      </c>
      <c r="I152" s="26">
        <f t="shared" si="66"/>
        <v>61</v>
      </c>
      <c r="J152" s="12">
        <f t="shared" si="67"/>
        <v>0.20987654320987653</v>
      </c>
      <c r="K152" s="12">
        <f t="shared" si="68"/>
        <v>5.0985194506239763E-2</v>
      </c>
      <c r="L152" s="12">
        <f t="shared" si="69"/>
        <v>0.75308641975308643</v>
      </c>
      <c r="M152" s="12">
        <f t="shared" si="70"/>
        <v>0.57013954534834277</v>
      </c>
      <c r="N152" s="12">
        <f t="shared" si="71"/>
        <v>4.1152263374485597E-2</v>
      </c>
      <c r="O152" s="12">
        <f t="shared" si="72"/>
        <v>9.9970969620077968E-3</v>
      </c>
      <c r="P152" s="25">
        <f t="shared" si="73"/>
        <v>0.63112183681659029</v>
      </c>
      <c r="Q152" s="25">
        <f t="shared" si="74"/>
        <v>1</v>
      </c>
      <c r="R152" s="6">
        <f t="shared" si="63"/>
        <v>212.09573953389986</v>
      </c>
      <c r="S152" s="6">
        <f t="shared" si="64"/>
        <v>148.46701767372988</v>
      </c>
      <c r="T152" s="46"/>
    </row>
    <row r="153" spans="2:20" x14ac:dyDescent="0.35">
      <c r="B153">
        <v>133</v>
      </c>
      <c r="C153" s="20" t="str">
        <f t="shared" si="60"/>
        <v>Thu</v>
      </c>
      <c r="D153" s="13">
        <v>44784</v>
      </c>
      <c r="E153">
        <f t="shared" ref="E153:E184" si="75">$AG$13-D153</f>
        <v>50</v>
      </c>
      <c r="F153" s="26">
        <f t="shared" si="65"/>
        <v>243</v>
      </c>
      <c r="G153" s="26">
        <f t="shared" si="61"/>
        <v>133</v>
      </c>
      <c r="H153" s="26">
        <f t="shared" si="62"/>
        <v>11</v>
      </c>
      <c r="I153" s="26">
        <f t="shared" si="66"/>
        <v>61</v>
      </c>
      <c r="J153" s="12">
        <f t="shared" si="67"/>
        <v>0.20576131687242799</v>
      </c>
      <c r="K153" s="12">
        <f t="shared" si="68"/>
        <v>4.9985484810038984E-2</v>
      </c>
      <c r="L153" s="12">
        <f t="shared" si="69"/>
        <v>0.75308641975308643</v>
      </c>
      <c r="M153" s="12">
        <f t="shared" si="70"/>
        <v>0.57013954534834277</v>
      </c>
      <c r="N153" s="12">
        <f t="shared" si="71"/>
        <v>4.5267489711934158E-2</v>
      </c>
      <c r="O153" s="12">
        <f t="shared" si="72"/>
        <v>1.0996806658208578E-2</v>
      </c>
      <c r="P153" s="25">
        <f t="shared" si="73"/>
        <v>0.63112183681659029</v>
      </c>
      <c r="Q153" s="25">
        <f t="shared" si="74"/>
        <v>1</v>
      </c>
      <c r="R153" s="6">
        <f t="shared" si="63"/>
        <v>212.17494054057423</v>
      </c>
      <c r="S153" s="6">
        <f t="shared" si="64"/>
        <v>148.52245837840195</v>
      </c>
      <c r="T153" s="46"/>
    </row>
    <row r="154" spans="2:20" x14ac:dyDescent="0.35">
      <c r="B154">
        <v>134</v>
      </c>
      <c r="C154" s="20" t="str">
        <f t="shared" si="60"/>
        <v>Fri</v>
      </c>
      <c r="D154" s="13">
        <v>44785</v>
      </c>
      <c r="E154">
        <f t="shared" si="75"/>
        <v>49</v>
      </c>
      <c r="F154" s="26">
        <f t="shared" si="65"/>
        <v>243</v>
      </c>
      <c r="G154" s="26">
        <f t="shared" si="61"/>
        <v>134</v>
      </c>
      <c r="H154" s="26">
        <f t="shared" si="62"/>
        <v>12</v>
      </c>
      <c r="I154" s="26">
        <f t="shared" si="66"/>
        <v>61</v>
      </c>
      <c r="J154" s="12">
        <f t="shared" si="67"/>
        <v>0.20164609053497942</v>
      </c>
      <c r="K154" s="12">
        <f t="shared" si="68"/>
        <v>4.8985775113838205E-2</v>
      </c>
      <c r="L154" s="12">
        <f t="shared" si="69"/>
        <v>0.75308641975308643</v>
      </c>
      <c r="M154" s="12">
        <f t="shared" si="70"/>
        <v>0.57013954534834277</v>
      </c>
      <c r="N154" s="12">
        <f t="shared" si="71"/>
        <v>4.9382716049382713E-2</v>
      </c>
      <c r="O154" s="12">
        <f t="shared" si="72"/>
        <v>1.1996516354409355E-2</v>
      </c>
      <c r="P154" s="25">
        <f t="shared" si="73"/>
        <v>0.63112183681659029</v>
      </c>
      <c r="Q154" s="25">
        <f t="shared" si="74"/>
        <v>1</v>
      </c>
      <c r="R154" s="6">
        <f t="shared" si="63"/>
        <v>212.25414154724851</v>
      </c>
      <c r="S154" s="6">
        <f t="shared" si="64"/>
        <v>148.57789908307396</v>
      </c>
      <c r="T154" s="46"/>
    </row>
    <row r="155" spans="2:20" x14ac:dyDescent="0.35">
      <c r="B155">
        <v>135</v>
      </c>
      <c r="C155" s="20" t="str">
        <f t="shared" si="60"/>
        <v>Sat</v>
      </c>
      <c r="D155" s="13">
        <v>44786</v>
      </c>
      <c r="E155">
        <f t="shared" si="75"/>
        <v>48</v>
      </c>
      <c r="F155" s="26">
        <f t="shared" si="65"/>
        <v>243</v>
      </c>
      <c r="G155" s="26">
        <f t="shared" si="61"/>
        <v>135</v>
      </c>
      <c r="H155" s="26">
        <f t="shared" si="62"/>
        <v>13</v>
      </c>
      <c r="I155" s="26">
        <f t="shared" si="66"/>
        <v>61</v>
      </c>
      <c r="J155" s="12">
        <f t="shared" si="67"/>
        <v>0.19753086419753085</v>
      </c>
      <c r="K155" s="12">
        <f t="shared" si="68"/>
        <v>4.7986065417637419E-2</v>
      </c>
      <c r="L155" s="12">
        <f t="shared" si="69"/>
        <v>0.75308641975308643</v>
      </c>
      <c r="M155" s="12">
        <f t="shared" si="70"/>
        <v>0.57013954534834277</v>
      </c>
      <c r="N155" s="12">
        <f t="shared" si="71"/>
        <v>5.3497942386831275E-2</v>
      </c>
      <c r="O155" s="12">
        <f t="shared" si="72"/>
        <v>1.2996226050610135E-2</v>
      </c>
      <c r="P155" s="25">
        <f t="shared" si="73"/>
        <v>0.63112183681659029</v>
      </c>
      <c r="Q155" s="25">
        <f t="shared" si="74"/>
        <v>1.0000000000000002</v>
      </c>
      <c r="R155" s="6">
        <f t="shared" si="63"/>
        <v>212.3333425539229</v>
      </c>
      <c r="S155" s="6">
        <f t="shared" si="64"/>
        <v>148.63333978774602</v>
      </c>
      <c r="T155" s="46"/>
    </row>
    <row r="156" spans="2:20" x14ac:dyDescent="0.35">
      <c r="B156">
        <v>136</v>
      </c>
      <c r="C156" s="20" t="str">
        <f t="shared" si="60"/>
        <v>Sun</v>
      </c>
      <c r="D156" s="13">
        <v>44787</v>
      </c>
      <c r="E156">
        <f t="shared" si="75"/>
        <v>47</v>
      </c>
      <c r="F156" s="26">
        <f t="shared" si="65"/>
        <v>243</v>
      </c>
      <c r="G156" s="26">
        <f t="shared" si="61"/>
        <v>136</v>
      </c>
      <c r="H156" s="26">
        <f t="shared" si="62"/>
        <v>14</v>
      </c>
      <c r="I156" s="26">
        <f t="shared" si="66"/>
        <v>61</v>
      </c>
      <c r="J156" s="12">
        <f t="shared" si="67"/>
        <v>0.19341563786008231</v>
      </c>
      <c r="K156" s="12">
        <f t="shared" si="68"/>
        <v>4.6986355721436647E-2</v>
      </c>
      <c r="L156" s="12">
        <f t="shared" si="69"/>
        <v>0.75308641975308643</v>
      </c>
      <c r="M156" s="12">
        <f t="shared" si="70"/>
        <v>0.57013954534834277</v>
      </c>
      <c r="N156" s="12">
        <f t="shared" si="71"/>
        <v>5.7613168724279837E-2</v>
      </c>
      <c r="O156" s="12">
        <f t="shared" si="72"/>
        <v>1.3995935746810916E-2</v>
      </c>
      <c r="P156" s="25">
        <f t="shared" si="73"/>
        <v>0.63112183681659029</v>
      </c>
      <c r="Q156" s="25">
        <f t="shared" si="74"/>
        <v>1.0000000000000002</v>
      </c>
      <c r="R156" s="6">
        <f t="shared" si="63"/>
        <v>212.41254356059724</v>
      </c>
      <c r="S156" s="6">
        <f t="shared" si="64"/>
        <v>148.68878049241806</v>
      </c>
      <c r="T156" s="46"/>
    </row>
    <row r="157" spans="2:20" x14ac:dyDescent="0.35">
      <c r="B157">
        <v>137</v>
      </c>
      <c r="C157" s="20" t="str">
        <f t="shared" si="60"/>
        <v>Mon</v>
      </c>
      <c r="D157" s="13">
        <v>44788</v>
      </c>
      <c r="E157">
        <f t="shared" si="75"/>
        <v>46</v>
      </c>
      <c r="F157" s="26">
        <f t="shared" si="65"/>
        <v>243</v>
      </c>
      <c r="G157" s="26">
        <f t="shared" si="61"/>
        <v>137</v>
      </c>
      <c r="H157" s="26">
        <f t="shared" si="62"/>
        <v>15</v>
      </c>
      <c r="I157" s="26">
        <f t="shared" si="66"/>
        <v>61</v>
      </c>
      <c r="J157" s="12">
        <f t="shared" si="67"/>
        <v>0.18930041152263374</v>
      </c>
      <c r="K157" s="12">
        <f t="shared" si="68"/>
        <v>4.5986646025235861E-2</v>
      </c>
      <c r="L157" s="12">
        <f t="shared" si="69"/>
        <v>0.75308641975308643</v>
      </c>
      <c r="M157" s="12">
        <f t="shared" si="70"/>
        <v>0.57013954534834277</v>
      </c>
      <c r="N157" s="12">
        <f t="shared" si="71"/>
        <v>6.1728395061728392E-2</v>
      </c>
      <c r="O157" s="12">
        <f t="shared" si="72"/>
        <v>1.4995645443011693E-2</v>
      </c>
      <c r="P157" s="25">
        <f t="shared" si="73"/>
        <v>0.63112183681659029</v>
      </c>
      <c r="Q157" s="25">
        <f t="shared" si="74"/>
        <v>1.0000000000000002</v>
      </c>
      <c r="R157" s="6">
        <f t="shared" si="63"/>
        <v>212.49174456727161</v>
      </c>
      <c r="S157" s="6">
        <f t="shared" si="64"/>
        <v>148.74422119709013</v>
      </c>
      <c r="T157" s="46"/>
    </row>
    <row r="158" spans="2:20" x14ac:dyDescent="0.35">
      <c r="B158">
        <v>138</v>
      </c>
      <c r="C158" s="20" t="str">
        <f t="shared" si="60"/>
        <v>Tue</v>
      </c>
      <c r="D158" s="13">
        <v>44789</v>
      </c>
      <c r="E158">
        <f t="shared" si="75"/>
        <v>45</v>
      </c>
      <c r="F158" s="26">
        <f t="shared" si="65"/>
        <v>243</v>
      </c>
      <c r="G158" s="26">
        <f t="shared" si="61"/>
        <v>138</v>
      </c>
      <c r="H158" s="26">
        <f t="shared" si="62"/>
        <v>16</v>
      </c>
      <c r="I158" s="26">
        <f t="shared" si="66"/>
        <v>61</v>
      </c>
      <c r="J158" s="12">
        <f t="shared" si="67"/>
        <v>0.18518518518518517</v>
      </c>
      <c r="K158" s="12">
        <f t="shared" si="68"/>
        <v>4.4986936329035082E-2</v>
      </c>
      <c r="L158" s="12">
        <f t="shared" si="69"/>
        <v>0.75308641975308643</v>
      </c>
      <c r="M158" s="12">
        <f t="shared" si="70"/>
        <v>0.57013954534834277</v>
      </c>
      <c r="N158" s="12">
        <f t="shared" si="71"/>
        <v>6.584362139917696E-2</v>
      </c>
      <c r="O158" s="12">
        <f t="shared" si="72"/>
        <v>1.5995355139212478E-2</v>
      </c>
      <c r="P158" s="25">
        <f t="shared" si="73"/>
        <v>0.63112183681659029</v>
      </c>
      <c r="Q158" s="25">
        <f t="shared" si="74"/>
        <v>1.0000000000000002</v>
      </c>
      <c r="R158" s="6">
        <f t="shared" si="63"/>
        <v>212.57094557394595</v>
      </c>
      <c r="S158" s="6">
        <f t="shared" si="64"/>
        <v>148.79966190176216</v>
      </c>
      <c r="T158" s="46"/>
    </row>
    <row r="159" spans="2:20" x14ac:dyDescent="0.35">
      <c r="B159">
        <v>139</v>
      </c>
      <c r="C159" s="20" t="str">
        <f t="shared" si="60"/>
        <v>Wed</v>
      </c>
      <c r="D159" s="13">
        <v>44790</v>
      </c>
      <c r="E159">
        <f t="shared" si="75"/>
        <v>44</v>
      </c>
      <c r="F159" s="26">
        <f t="shared" si="65"/>
        <v>243</v>
      </c>
      <c r="G159" s="26">
        <f t="shared" si="61"/>
        <v>139</v>
      </c>
      <c r="H159" s="26">
        <f t="shared" si="62"/>
        <v>17</v>
      </c>
      <c r="I159" s="26">
        <f t="shared" si="66"/>
        <v>61</v>
      </c>
      <c r="J159" s="12">
        <f t="shared" si="67"/>
        <v>0.18106995884773663</v>
      </c>
      <c r="K159" s="12">
        <f t="shared" si="68"/>
        <v>4.398722663283431E-2</v>
      </c>
      <c r="L159" s="12">
        <f t="shared" si="69"/>
        <v>0.75308641975308643</v>
      </c>
      <c r="M159" s="12">
        <f t="shared" si="70"/>
        <v>0.57013954534834277</v>
      </c>
      <c r="N159" s="12">
        <f t="shared" si="71"/>
        <v>6.9958847736625515E-2</v>
      </c>
      <c r="O159" s="12">
        <f t="shared" si="72"/>
        <v>1.6995064835413253E-2</v>
      </c>
      <c r="P159" s="25">
        <f t="shared" si="73"/>
        <v>0.63112183681659029</v>
      </c>
      <c r="Q159" s="25">
        <f t="shared" si="74"/>
        <v>1.0000000000000002</v>
      </c>
      <c r="R159" s="6">
        <f t="shared" si="63"/>
        <v>212.65014658062029</v>
      </c>
      <c r="S159" s="6">
        <f t="shared" si="64"/>
        <v>148.8551026064342</v>
      </c>
      <c r="T159" s="46"/>
    </row>
    <row r="160" spans="2:20" x14ac:dyDescent="0.35">
      <c r="B160">
        <v>140</v>
      </c>
      <c r="C160" s="20" t="str">
        <f t="shared" si="60"/>
        <v>Thu</v>
      </c>
      <c r="D160" s="13">
        <v>44791</v>
      </c>
      <c r="E160">
        <f t="shared" si="75"/>
        <v>43</v>
      </c>
      <c r="F160" s="26">
        <f t="shared" si="65"/>
        <v>243</v>
      </c>
      <c r="G160" s="26">
        <f t="shared" si="61"/>
        <v>140</v>
      </c>
      <c r="H160" s="26">
        <f t="shared" si="62"/>
        <v>18</v>
      </c>
      <c r="I160" s="26">
        <f t="shared" si="66"/>
        <v>61</v>
      </c>
      <c r="J160" s="12">
        <f t="shared" si="67"/>
        <v>0.17695473251028807</v>
      </c>
      <c r="K160" s="12">
        <f t="shared" si="68"/>
        <v>4.2987516936633524E-2</v>
      </c>
      <c r="L160" s="12">
        <f t="shared" si="69"/>
        <v>0.75308641975308643</v>
      </c>
      <c r="M160" s="12">
        <f t="shared" si="70"/>
        <v>0.57013954534834277</v>
      </c>
      <c r="N160" s="12">
        <f t="shared" si="71"/>
        <v>7.407407407407407E-2</v>
      </c>
      <c r="O160" s="12">
        <f t="shared" si="72"/>
        <v>1.7994774531614032E-2</v>
      </c>
      <c r="P160" s="25">
        <f t="shared" si="73"/>
        <v>0.63112183681659029</v>
      </c>
      <c r="Q160" s="25">
        <f t="shared" si="74"/>
        <v>1</v>
      </c>
      <c r="R160" s="6">
        <f t="shared" si="63"/>
        <v>212.72934758729465</v>
      </c>
      <c r="S160" s="6">
        <f t="shared" si="64"/>
        <v>148.91054331110624</v>
      </c>
      <c r="T160" s="46"/>
    </row>
    <row r="161" spans="2:20" x14ac:dyDescent="0.35">
      <c r="B161">
        <v>141</v>
      </c>
      <c r="C161" s="20" t="str">
        <f t="shared" si="60"/>
        <v>Fri</v>
      </c>
      <c r="D161" s="13">
        <v>44792</v>
      </c>
      <c r="E161">
        <f t="shared" si="75"/>
        <v>42</v>
      </c>
      <c r="F161" s="26">
        <f t="shared" si="65"/>
        <v>243</v>
      </c>
      <c r="G161" s="26">
        <f t="shared" si="61"/>
        <v>141</v>
      </c>
      <c r="H161" s="26">
        <f t="shared" si="62"/>
        <v>19</v>
      </c>
      <c r="I161" s="26">
        <f t="shared" si="66"/>
        <v>61</v>
      </c>
      <c r="J161" s="12">
        <f t="shared" si="67"/>
        <v>0.1728395061728395</v>
      </c>
      <c r="K161" s="12">
        <f t="shared" si="68"/>
        <v>4.1987807240432745E-2</v>
      </c>
      <c r="L161" s="12">
        <f t="shared" si="69"/>
        <v>0.75308641975308643</v>
      </c>
      <c r="M161" s="12">
        <f t="shared" si="70"/>
        <v>0.57013954534834277</v>
      </c>
      <c r="N161" s="12">
        <f t="shared" si="71"/>
        <v>7.8189300411522639E-2</v>
      </c>
      <c r="O161" s="12">
        <f t="shared" si="72"/>
        <v>1.8994484227814815E-2</v>
      </c>
      <c r="P161" s="25">
        <f t="shared" si="73"/>
        <v>0.63112183681659029</v>
      </c>
      <c r="Q161" s="25">
        <f t="shared" si="74"/>
        <v>1</v>
      </c>
      <c r="R161" s="6">
        <f t="shared" si="63"/>
        <v>212.80854859396902</v>
      </c>
      <c r="S161" s="6">
        <f t="shared" si="64"/>
        <v>148.9659840157783</v>
      </c>
      <c r="T161" s="46"/>
    </row>
    <row r="162" spans="2:20" x14ac:dyDescent="0.35">
      <c r="B162">
        <v>142</v>
      </c>
      <c r="C162" s="20" t="str">
        <f t="shared" si="60"/>
        <v>Sat</v>
      </c>
      <c r="D162" s="13">
        <v>44793</v>
      </c>
      <c r="E162">
        <f t="shared" si="75"/>
        <v>41</v>
      </c>
      <c r="F162" s="26">
        <f t="shared" si="65"/>
        <v>243</v>
      </c>
      <c r="G162" s="26">
        <f t="shared" si="61"/>
        <v>142</v>
      </c>
      <c r="H162" s="26">
        <f t="shared" si="62"/>
        <v>20</v>
      </c>
      <c r="I162" s="26">
        <f t="shared" si="66"/>
        <v>61</v>
      </c>
      <c r="J162" s="12">
        <f t="shared" si="67"/>
        <v>0.16872427983539096</v>
      </c>
      <c r="K162" s="12">
        <f t="shared" si="68"/>
        <v>4.0988097544231966E-2</v>
      </c>
      <c r="L162" s="12">
        <f t="shared" si="69"/>
        <v>0.75308641975308643</v>
      </c>
      <c r="M162" s="12">
        <f t="shared" si="70"/>
        <v>0.57013954534834277</v>
      </c>
      <c r="N162" s="12">
        <f t="shared" si="71"/>
        <v>8.2304526748971193E-2</v>
      </c>
      <c r="O162" s="12">
        <f t="shared" si="72"/>
        <v>1.9994193924015594E-2</v>
      </c>
      <c r="P162" s="25">
        <f t="shared" si="73"/>
        <v>0.63112183681659029</v>
      </c>
      <c r="Q162" s="25">
        <f t="shared" si="74"/>
        <v>1</v>
      </c>
      <c r="R162" s="6">
        <f t="shared" si="63"/>
        <v>212.88774960064333</v>
      </c>
      <c r="S162" s="6">
        <f t="shared" si="64"/>
        <v>149.02142472045031</v>
      </c>
      <c r="T162" s="46"/>
    </row>
    <row r="163" spans="2:20" x14ac:dyDescent="0.35">
      <c r="B163">
        <v>143</v>
      </c>
      <c r="C163" s="20" t="str">
        <f t="shared" si="60"/>
        <v>Sun</v>
      </c>
      <c r="D163" s="13">
        <v>44794</v>
      </c>
      <c r="E163">
        <f t="shared" si="75"/>
        <v>40</v>
      </c>
      <c r="F163" s="26">
        <f t="shared" si="65"/>
        <v>243</v>
      </c>
      <c r="G163" s="26">
        <f t="shared" si="61"/>
        <v>143</v>
      </c>
      <c r="H163" s="26">
        <f t="shared" si="62"/>
        <v>21</v>
      </c>
      <c r="I163" s="26">
        <f t="shared" si="66"/>
        <v>61</v>
      </c>
      <c r="J163" s="12">
        <f t="shared" si="67"/>
        <v>0.16460905349794239</v>
      </c>
      <c r="K163" s="12">
        <f t="shared" si="68"/>
        <v>3.9988387848031187E-2</v>
      </c>
      <c r="L163" s="12">
        <f t="shared" si="69"/>
        <v>0.75308641975308643</v>
      </c>
      <c r="M163" s="12">
        <f t="shared" si="70"/>
        <v>0.57013954534834277</v>
      </c>
      <c r="N163" s="12">
        <f t="shared" si="71"/>
        <v>8.6419753086419748E-2</v>
      </c>
      <c r="O163" s="12">
        <f t="shared" si="72"/>
        <v>2.0993903620216373E-2</v>
      </c>
      <c r="P163" s="25">
        <f t="shared" si="73"/>
        <v>0.63112183681659029</v>
      </c>
      <c r="Q163" s="25">
        <f t="shared" si="74"/>
        <v>1</v>
      </c>
      <c r="R163" s="6">
        <f t="shared" si="63"/>
        <v>212.96695060731773</v>
      </c>
      <c r="S163" s="6">
        <f t="shared" si="64"/>
        <v>149.07686542512241</v>
      </c>
      <c r="T163" s="46"/>
    </row>
    <row r="164" spans="2:20" x14ac:dyDescent="0.35">
      <c r="B164">
        <v>144</v>
      </c>
      <c r="C164" s="20" t="str">
        <f t="shared" si="60"/>
        <v>Mon</v>
      </c>
      <c r="D164" s="13">
        <v>44795</v>
      </c>
      <c r="E164">
        <f t="shared" si="75"/>
        <v>39</v>
      </c>
      <c r="F164" s="26">
        <f t="shared" si="65"/>
        <v>243</v>
      </c>
      <c r="G164" s="26">
        <f t="shared" si="61"/>
        <v>144</v>
      </c>
      <c r="H164" s="26">
        <f t="shared" si="62"/>
        <v>22</v>
      </c>
      <c r="I164" s="26">
        <f t="shared" si="66"/>
        <v>61</v>
      </c>
      <c r="J164" s="12">
        <f t="shared" si="67"/>
        <v>0.16049382716049382</v>
      </c>
      <c r="K164" s="12">
        <f t="shared" si="68"/>
        <v>3.8988678151830408E-2</v>
      </c>
      <c r="L164" s="12">
        <f t="shared" si="69"/>
        <v>0.75308641975308643</v>
      </c>
      <c r="M164" s="12">
        <f t="shared" si="70"/>
        <v>0.57013954534834277</v>
      </c>
      <c r="N164" s="12">
        <f t="shared" si="71"/>
        <v>9.0534979423868317E-2</v>
      </c>
      <c r="O164" s="12">
        <f t="shared" si="72"/>
        <v>2.1993613316417155E-2</v>
      </c>
      <c r="P164" s="25">
        <f t="shared" si="73"/>
        <v>0.63112183681659029</v>
      </c>
      <c r="Q164" s="25">
        <f t="shared" si="74"/>
        <v>1.0000000000000002</v>
      </c>
      <c r="R164" s="6">
        <f t="shared" si="63"/>
        <v>213.04615161399207</v>
      </c>
      <c r="S164" s="6">
        <f t="shared" si="64"/>
        <v>149.13230612979444</v>
      </c>
      <c r="T164" s="46"/>
    </row>
    <row r="165" spans="2:20" x14ac:dyDescent="0.35">
      <c r="B165">
        <v>145</v>
      </c>
      <c r="C165" s="20" t="str">
        <f t="shared" si="60"/>
        <v>Tue</v>
      </c>
      <c r="D165" s="13">
        <v>44796</v>
      </c>
      <c r="E165">
        <f t="shared" si="75"/>
        <v>38</v>
      </c>
      <c r="F165" s="26">
        <f t="shared" si="65"/>
        <v>243</v>
      </c>
      <c r="G165" s="26">
        <f t="shared" si="61"/>
        <v>145</v>
      </c>
      <c r="H165" s="26">
        <f t="shared" si="62"/>
        <v>23</v>
      </c>
      <c r="I165" s="26">
        <f t="shared" si="66"/>
        <v>61</v>
      </c>
      <c r="J165" s="12">
        <f t="shared" si="67"/>
        <v>0.15637860082304528</v>
      </c>
      <c r="K165" s="12">
        <f t="shared" si="68"/>
        <v>3.7988968455629629E-2</v>
      </c>
      <c r="L165" s="12">
        <f t="shared" si="69"/>
        <v>0.75308641975308643</v>
      </c>
      <c r="M165" s="12">
        <f t="shared" si="70"/>
        <v>0.57013954534834277</v>
      </c>
      <c r="N165" s="12">
        <f t="shared" si="71"/>
        <v>9.4650205761316872E-2</v>
      </c>
      <c r="O165" s="12">
        <f t="shared" si="72"/>
        <v>2.2993323012617931E-2</v>
      </c>
      <c r="P165" s="25">
        <f t="shared" si="73"/>
        <v>0.63112183681659029</v>
      </c>
      <c r="Q165" s="25">
        <f t="shared" si="74"/>
        <v>1.0000000000000002</v>
      </c>
      <c r="R165" s="6">
        <f t="shared" si="63"/>
        <v>213.12535262066643</v>
      </c>
      <c r="S165" s="6">
        <f t="shared" si="64"/>
        <v>149.18774683446648</v>
      </c>
      <c r="T165" s="46"/>
    </row>
    <row r="166" spans="2:20" x14ac:dyDescent="0.35">
      <c r="B166">
        <v>146</v>
      </c>
      <c r="C166" s="20" t="str">
        <f t="shared" si="60"/>
        <v>Wed</v>
      </c>
      <c r="D166" s="13">
        <v>44797</v>
      </c>
      <c r="E166">
        <f t="shared" si="75"/>
        <v>37</v>
      </c>
      <c r="F166" s="26">
        <f t="shared" si="65"/>
        <v>243</v>
      </c>
      <c r="G166" s="26">
        <f t="shared" si="61"/>
        <v>146</v>
      </c>
      <c r="H166" s="26">
        <f t="shared" si="62"/>
        <v>24</v>
      </c>
      <c r="I166" s="26">
        <f t="shared" si="66"/>
        <v>61</v>
      </c>
      <c r="J166" s="12">
        <f t="shared" si="67"/>
        <v>0.15226337448559671</v>
      </c>
      <c r="K166" s="12">
        <f t="shared" si="68"/>
        <v>3.698925875942885E-2</v>
      </c>
      <c r="L166" s="12">
        <f t="shared" si="69"/>
        <v>0.75308641975308643</v>
      </c>
      <c r="M166" s="12">
        <f t="shared" si="70"/>
        <v>0.57013954534834277</v>
      </c>
      <c r="N166" s="12">
        <f t="shared" si="71"/>
        <v>9.8765432098765427E-2</v>
      </c>
      <c r="O166" s="12">
        <f t="shared" si="72"/>
        <v>2.399303270881871E-2</v>
      </c>
      <c r="P166" s="25">
        <f t="shared" si="73"/>
        <v>0.63112183681659029</v>
      </c>
      <c r="Q166" s="25">
        <f t="shared" si="74"/>
        <v>1.0000000000000002</v>
      </c>
      <c r="R166" s="6">
        <f t="shared" si="63"/>
        <v>213.20455362734077</v>
      </c>
      <c r="S166" s="6">
        <f t="shared" si="64"/>
        <v>149.24318753913852</v>
      </c>
      <c r="T166" s="46"/>
    </row>
    <row r="167" spans="2:20" x14ac:dyDescent="0.35">
      <c r="B167">
        <v>147</v>
      </c>
      <c r="C167" s="20" t="str">
        <f t="shared" si="60"/>
        <v>Thu</v>
      </c>
      <c r="D167" s="13">
        <v>44798</v>
      </c>
      <c r="E167">
        <f t="shared" si="75"/>
        <v>36</v>
      </c>
      <c r="F167" s="26">
        <f t="shared" si="65"/>
        <v>243</v>
      </c>
      <c r="G167" s="26">
        <f t="shared" si="61"/>
        <v>147</v>
      </c>
      <c r="H167" s="26">
        <f t="shared" si="62"/>
        <v>25</v>
      </c>
      <c r="I167" s="26">
        <f t="shared" si="66"/>
        <v>61</v>
      </c>
      <c r="J167" s="12">
        <f t="shared" si="67"/>
        <v>0.14814814814814814</v>
      </c>
      <c r="K167" s="12">
        <f t="shared" si="68"/>
        <v>3.5989549063228064E-2</v>
      </c>
      <c r="L167" s="12">
        <f t="shared" si="69"/>
        <v>0.75308641975308643</v>
      </c>
      <c r="M167" s="12">
        <f t="shared" si="70"/>
        <v>0.57013954534834277</v>
      </c>
      <c r="N167" s="12">
        <f t="shared" si="71"/>
        <v>0.102880658436214</v>
      </c>
      <c r="O167" s="12">
        <f t="shared" si="72"/>
        <v>2.4992742405019492E-2</v>
      </c>
      <c r="P167" s="25">
        <f t="shared" si="73"/>
        <v>0.63112183681659029</v>
      </c>
      <c r="Q167" s="25">
        <f t="shared" si="74"/>
        <v>1.0000000000000002</v>
      </c>
      <c r="R167" s="6">
        <f t="shared" si="63"/>
        <v>213.28375463401508</v>
      </c>
      <c r="S167" s="6">
        <f t="shared" si="64"/>
        <v>149.29862824381055</v>
      </c>
      <c r="T167" s="46"/>
    </row>
    <row r="168" spans="2:20" x14ac:dyDescent="0.35">
      <c r="B168">
        <v>148</v>
      </c>
      <c r="C168" s="20" t="str">
        <f t="shared" si="60"/>
        <v>Fri</v>
      </c>
      <c r="D168" s="13">
        <v>44799</v>
      </c>
      <c r="E168">
        <f t="shared" si="75"/>
        <v>35</v>
      </c>
      <c r="F168" s="26">
        <f t="shared" si="65"/>
        <v>243</v>
      </c>
      <c r="G168" s="26">
        <f t="shared" si="61"/>
        <v>148</v>
      </c>
      <c r="H168" s="26">
        <f t="shared" si="62"/>
        <v>26</v>
      </c>
      <c r="I168" s="26">
        <f t="shared" si="66"/>
        <v>61</v>
      </c>
      <c r="J168" s="12">
        <f t="shared" si="67"/>
        <v>0.1440329218106996</v>
      </c>
      <c r="K168" s="12">
        <f t="shared" si="68"/>
        <v>3.4989839367027292E-2</v>
      </c>
      <c r="L168" s="12">
        <f t="shared" si="69"/>
        <v>0.75308641975308643</v>
      </c>
      <c r="M168" s="12">
        <f t="shared" si="70"/>
        <v>0.57013954534834277</v>
      </c>
      <c r="N168" s="12">
        <f t="shared" si="71"/>
        <v>0.10699588477366255</v>
      </c>
      <c r="O168" s="12">
        <f t="shared" si="72"/>
        <v>2.5992452101220271E-2</v>
      </c>
      <c r="P168" s="25">
        <f t="shared" si="73"/>
        <v>0.63112183681659029</v>
      </c>
      <c r="Q168" s="25">
        <f t="shared" si="74"/>
        <v>1</v>
      </c>
      <c r="R168" s="6">
        <f t="shared" si="63"/>
        <v>213.36295564068948</v>
      </c>
      <c r="S168" s="6">
        <f t="shared" si="64"/>
        <v>149.35406894848262</v>
      </c>
      <c r="T168" s="46"/>
    </row>
    <row r="169" spans="2:20" x14ac:dyDescent="0.35">
      <c r="B169">
        <v>149</v>
      </c>
      <c r="C169" s="20" t="str">
        <f t="shared" si="60"/>
        <v>Sat</v>
      </c>
      <c r="D169" s="13">
        <v>44800</v>
      </c>
      <c r="E169">
        <f t="shared" si="75"/>
        <v>34</v>
      </c>
      <c r="F169" s="26">
        <f t="shared" si="65"/>
        <v>243</v>
      </c>
      <c r="G169" s="26">
        <f t="shared" si="61"/>
        <v>149</v>
      </c>
      <c r="H169" s="26">
        <f t="shared" si="62"/>
        <v>27</v>
      </c>
      <c r="I169" s="26">
        <f t="shared" si="66"/>
        <v>61</v>
      </c>
      <c r="J169" s="12">
        <f t="shared" si="67"/>
        <v>0.13991769547325103</v>
      </c>
      <c r="K169" s="12">
        <f t="shared" si="68"/>
        <v>3.3990129670826506E-2</v>
      </c>
      <c r="L169" s="12">
        <f t="shared" si="69"/>
        <v>0.75308641975308643</v>
      </c>
      <c r="M169" s="12">
        <f t="shared" si="70"/>
        <v>0.57013954534834277</v>
      </c>
      <c r="N169" s="12">
        <f t="shared" si="71"/>
        <v>0.1111111111111111</v>
      </c>
      <c r="O169" s="12">
        <f t="shared" si="72"/>
        <v>2.699216179742105E-2</v>
      </c>
      <c r="P169" s="25">
        <f t="shared" si="73"/>
        <v>0.63112183681659029</v>
      </c>
      <c r="Q169" s="25">
        <f t="shared" si="74"/>
        <v>1</v>
      </c>
      <c r="R169" s="6">
        <f t="shared" si="63"/>
        <v>213.44215664736382</v>
      </c>
      <c r="S169" s="6">
        <f t="shared" si="64"/>
        <v>149.40950965315466</v>
      </c>
      <c r="T169" s="46"/>
    </row>
    <row r="170" spans="2:20" x14ac:dyDescent="0.35">
      <c r="B170">
        <v>150</v>
      </c>
      <c r="C170" s="20" t="str">
        <f t="shared" si="60"/>
        <v>Sun</v>
      </c>
      <c r="D170" s="13">
        <v>44801</v>
      </c>
      <c r="E170">
        <f t="shared" si="75"/>
        <v>33</v>
      </c>
      <c r="F170" s="26">
        <f t="shared" si="65"/>
        <v>243</v>
      </c>
      <c r="G170" s="26">
        <f t="shared" si="61"/>
        <v>150</v>
      </c>
      <c r="H170" s="26">
        <f t="shared" si="62"/>
        <v>28</v>
      </c>
      <c r="I170" s="26">
        <f t="shared" si="66"/>
        <v>61</v>
      </c>
      <c r="J170" s="12">
        <f t="shared" si="67"/>
        <v>0.13580246913580246</v>
      </c>
      <c r="K170" s="12">
        <f t="shared" si="68"/>
        <v>3.2990419974625727E-2</v>
      </c>
      <c r="L170" s="12">
        <f t="shared" si="69"/>
        <v>0.75308641975308643</v>
      </c>
      <c r="M170" s="12">
        <f t="shared" si="70"/>
        <v>0.57013954534834277</v>
      </c>
      <c r="N170" s="12">
        <f t="shared" si="71"/>
        <v>0.11522633744855967</v>
      </c>
      <c r="O170" s="12">
        <f t="shared" si="72"/>
        <v>2.7991871493621832E-2</v>
      </c>
      <c r="P170" s="25">
        <f t="shared" si="73"/>
        <v>0.63112183681659029</v>
      </c>
      <c r="Q170" s="25">
        <f t="shared" si="74"/>
        <v>1</v>
      </c>
      <c r="R170" s="6">
        <f t="shared" si="63"/>
        <v>213.52135765403816</v>
      </c>
      <c r="S170" s="6">
        <f t="shared" si="64"/>
        <v>149.46495035782669</v>
      </c>
      <c r="T170" s="46"/>
    </row>
    <row r="171" spans="2:20" x14ac:dyDescent="0.35">
      <c r="B171">
        <v>151</v>
      </c>
      <c r="C171" s="20" t="str">
        <f t="shared" si="60"/>
        <v>Mon</v>
      </c>
      <c r="D171" s="13">
        <v>44802</v>
      </c>
      <c r="E171">
        <f t="shared" si="75"/>
        <v>32</v>
      </c>
      <c r="F171" s="26">
        <f t="shared" si="65"/>
        <v>243</v>
      </c>
      <c r="G171" s="26">
        <f t="shared" si="61"/>
        <v>151</v>
      </c>
      <c r="H171" s="26">
        <f t="shared" si="62"/>
        <v>29</v>
      </c>
      <c r="I171" s="26">
        <f t="shared" si="66"/>
        <v>61</v>
      </c>
      <c r="J171" s="12">
        <f t="shared" si="67"/>
        <v>0.13168724279835392</v>
      </c>
      <c r="K171" s="12">
        <f t="shared" si="68"/>
        <v>3.1990710278424955E-2</v>
      </c>
      <c r="L171" s="12">
        <f t="shared" si="69"/>
        <v>0.75308641975308643</v>
      </c>
      <c r="M171" s="12">
        <f t="shared" si="70"/>
        <v>0.57013954534834277</v>
      </c>
      <c r="N171" s="12">
        <f t="shared" si="71"/>
        <v>0.11934156378600823</v>
      </c>
      <c r="O171" s="12">
        <f t="shared" si="72"/>
        <v>2.8991581189822611E-2</v>
      </c>
      <c r="P171" s="25">
        <f t="shared" si="73"/>
        <v>0.63112183681659029</v>
      </c>
      <c r="Q171" s="25">
        <f t="shared" si="74"/>
        <v>1</v>
      </c>
      <c r="R171" s="6">
        <f t="shared" si="63"/>
        <v>213.60055866071249</v>
      </c>
      <c r="S171" s="6">
        <f t="shared" si="64"/>
        <v>149.52039106249873</v>
      </c>
      <c r="T171" s="46"/>
    </row>
    <row r="172" spans="2:20" x14ac:dyDescent="0.35">
      <c r="B172">
        <v>152</v>
      </c>
      <c r="C172" s="20" t="str">
        <f t="shared" si="60"/>
        <v>Tue</v>
      </c>
      <c r="D172" s="13">
        <v>44803</v>
      </c>
      <c r="E172">
        <f t="shared" si="75"/>
        <v>31</v>
      </c>
      <c r="F172" s="26">
        <f t="shared" si="65"/>
        <v>243</v>
      </c>
      <c r="G172" s="26">
        <f t="shared" si="61"/>
        <v>152</v>
      </c>
      <c r="H172" s="26">
        <f t="shared" si="62"/>
        <v>30</v>
      </c>
      <c r="I172" s="26">
        <f t="shared" si="66"/>
        <v>61</v>
      </c>
      <c r="J172" s="12">
        <f t="shared" si="67"/>
        <v>0.12757201646090535</v>
      </c>
      <c r="K172" s="12">
        <f t="shared" si="68"/>
        <v>3.0991000582224169E-2</v>
      </c>
      <c r="L172" s="12">
        <f t="shared" si="69"/>
        <v>0.75308641975308643</v>
      </c>
      <c r="M172" s="12">
        <f t="shared" si="70"/>
        <v>0.57013954534834277</v>
      </c>
      <c r="N172" s="12">
        <f t="shared" si="71"/>
        <v>0.12345679012345678</v>
      </c>
      <c r="O172" s="12">
        <f t="shared" si="72"/>
        <v>2.9991290886023387E-2</v>
      </c>
      <c r="P172" s="25">
        <f t="shared" si="73"/>
        <v>0.63112183681659029</v>
      </c>
      <c r="Q172" s="25">
        <f t="shared" si="74"/>
        <v>1</v>
      </c>
      <c r="R172" s="6">
        <f t="shared" si="63"/>
        <v>213.67975966738686</v>
      </c>
      <c r="S172" s="6">
        <f t="shared" si="64"/>
        <v>149.5758317671708</v>
      </c>
      <c r="T172" s="46"/>
    </row>
    <row r="173" spans="2:20" x14ac:dyDescent="0.35">
      <c r="B173">
        <v>153</v>
      </c>
      <c r="C173" s="20" t="str">
        <f t="shared" si="60"/>
        <v>Wed</v>
      </c>
      <c r="D173" s="13">
        <v>44804</v>
      </c>
      <c r="E173">
        <f t="shared" si="75"/>
        <v>30</v>
      </c>
      <c r="F173" s="26">
        <f t="shared" si="65"/>
        <v>243</v>
      </c>
      <c r="G173" s="26">
        <f t="shared" si="61"/>
        <v>153</v>
      </c>
      <c r="H173" s="26">
        <f t="shared" si="62"/>
        <v>31</v>
      </c>
      <c r="I173" s="26">
        <f t="shared" si="66"/>
        <v>61</v>
      </c>
      <c r="J173" s="12">
        <f t="shared" si="67"/>
        <v>0.12345679012345678</v>
      </c>
      <c r="K173" s="12">
        <f t="shared" si="68"/>
        <v>2.9991290886023387E-2</v>
      </c>
      <c r="L173" s="12">
        <f t="shared" si="69"/>
        <v>0.75308641975308643</v>
      </c>
      <c r="M173" s="12">
        <f t="shared" si="70"/>
        <v>0.57013954534834277</v>
      </c>
      <c r="N173" s="12">
        <f t="shared" si="71"/>
        <v>0.12757201646090535</v>
      </c>
      <c r="O173" s="12">
        <f t="shared" si="72"/>
        <v>3.0991000582224169E-2</v>
      </c>
      <c r="P173" s="25">
        <f t="shared" si="73"/>
        <v>0.63112183681659029</v>
      </c>
      <c r="Q173" s="25">
        <f t="shared" si="74"/>
        <v>1.0000000000000002</v>
      </c>
      <c r="R173" s="6">
        <f t="shared" si="63"/>
        <v>213.7589606740612</v>
      </c>
      <c r="S173" s="6">
        <f t="shared" si="64"/>
        <v>149.63127247184283</v>
      </c>
      <c r="T173" s="46"/>
    </row>
    <row r="174" spans="2:20" x14ac:dyDescent="0.35">
      <c r="B174">
        <v>154</v>
      </c>
      <c r="C174" s="20" t="str">
        <f t="shared" si="60"/>
        <v>Thu</v>
      </c>
      <c r="D174" s="13">
        <v>44805</v>
      </c>
      <c r="E174">
        <f t="shared" si="75"/>
        <v>29</v>
      </c>
      <c r="F174" s="26">
        <f t="shared" si="65"/>
        <v>243</v>
      </c>
      <c r="G174" s="26">
        <f t="shared" si="61"/>
        <v>154</v>
      </c>
      <c r="H174" s="26">
        <f t="shared" si="62"/>
        <v>32</v>
      </c>
      <c r="I174" s="26">
        <f t="shared" si="66"/>
        <v>61</v>
      </c>
      <c r="J174" s="12">
        <f t="shared" si="67"/>
        <v>0.11934156378600823</v>
      </c>
      <c r="K174" s="12">
        <f t="shared" si="68"/>
        <v>2.8991581189822611E-2</v>
      </c>
      <c r="L174" s="12">
        <f t="shared" si="69"/>
        <v>0.75308641975308643</v>
      </c>
      <c r="M174" s="12">
        <f t="shared" si="70"/>
        <v>0.57013954534834277</v>
      </c>
      <c r="N174" s="12">
        <f t="shared" si="71"/>
        <v>0.13168724279835392</v>
      </c>
      <c r="O174" s="12">
        <f t="shared" si="72"/>
        <v>3.1990710278424955E-2</v>
      </c>
      <c r="P174" s="25">
        <f t="shared" si="73"/>
        <v>0.63112183681659029</v>
      </c>
      <c r="Q174" s="25">
        <f t="shared" si="74"/>
        <v>1.0000000000000002</v>
      </c>
      <c r="R174" s="6">
        <f t="shared" si="63"/>
        <v>213.8381616807356</v>
      </c>
      <c r="S174" s="6">
        <f t="shared" si="64"/>
        <v>149.6867131765149</v>
      </c>
      <c r="T174" s="46"/>
    </row>
    <row r="175" spans="2:20" x14ac:dyDescent="0.35">
      <c r="B175">
        <v>155</v>
      </c>
      <c r="C175" s="20" t="str">
        <f t="shared" si="60"/>
        <v>Fri</v>
      </c>
      <c r="D175" s="13">
        <v>44806</v>
      </c>
      <c r="E175">
        <f t="shared" si="75"/>
        <v>28</v>
      </c>
      <c r="F175" s="26">
        <f t="shared" si="65"/>
        <v>243</v>
      </c>
      <c r="G175" s="26">
        <f t="shared" si="61"/>
        <v>155</v>
      </c>
      <c r="H175" s="26">
        <f t="shared" si="62"/>
        <v>33</v>
      </c>
      <c r="I175" s="26">
        <f t="shared" si="66"/>
        <v>61</v>
      </c>
      <c r="J175" s="12">
        <f t="shared" si="67"/>
        <v>0.11522633744855967</v>
      </c>
      <c r="K175" s="12">
        <f t="shared" si="68"/>
        <v>2.7991871493621832E-2</v>
      </c>
      <c r="L175" s="12">
        <f t="shared" si="69"/>
        <v>0.75308641975308643</v>
      </c>
      <c r="M175" s="12">
        <f t="shared" si="70"/>
        <v>0.57013954534834277</v>
      </c>
      <c r="N175" s="12">
        <f t="shared" si="71"/>
        <v>0.13580246913580246</v>
      </c>
      <c r="O175" s="12">
        <f t="shared" si="72"/>
        <v>3.2990419974625727E-2</v>
      </c>
      <c r="P175" s="25">
        <f t="shared" si="73"/>
        <v>0.63112183681659029</v>
      </c>
      <c r="Q175" s="25">
        <f t="shared" si="74"/>
        <v>1.0000000000000002</v>
      </c>
      <c r="R175" s="6">
        <f t="shared" si="63"/>
        <v>213.91736268740991</v>
      </c>
      <c r="S175" s="6">
        <f t="shared" si="64"/>
        <v>149.74215388118694</v>
      </c>
      <c r="T175" s="46"/>
    </row>
    <row r="176" spans="2:20" x14ac:dyDescent="0.35">
      <c r="B176">
        <v>156</v>
      </c>
      <c r="C176" s="20" t="str">
        <f t="shared" si="60"/>
        <v>Sat</v>
      </c>
      <c r="D176" s="13">
        <v>44807</v>
      </c>
      <c r="E176">
        <f t="shared" si="75"/>
        <v>27</v>
      </c>
      <c r="F176" s="26">
        <f t="shared" si="65"/>
        <v>243</v>
      </c>
      <c r="G176" s="26">
        <f t="shared" si="61"/>
        <v>156</v>
      </c>
      <c r="H176" s="26">
        <f t="shared" si="62"/>
        <v>34</v>
      </c>
      <c r="I176" s="26">
        <f t="shared" si="66"/>
        <v>61</v>
      </c>
      <c r="J176" s="12">
        <f t="shared" si="67"/>
        <v>0.1111111111111111</v>
      </c>
      <c r="K176" s="12">
        <f t="shared" si="68"/>
        <v>2.699216179742105E-2</v>
      </c>
      <c r="L176" s="12">
        <f t="shared" si="69"/>
        <v>0.75308641975308643</v>
      </c>
      <c r="M176" s="12">
        <f t="shared" si="70"/>
        <v>0.57013954534834277</v>
      </c>
      <c r="N176" s="12">
        <f t="shared" si="71"/>
        <v>0.13991769547325103</v>
      </c>
      <c r="O176" s="12">
        <f t="shared" si="72"/>
        <v>3.3990129670826506E-2</v>
      </c>
      <c r="P176" s="25">
        <f t="shared" si="73"/>
        <v>0.63112183681659029</v>
      </c>
      <c r="Q176" s="25">
        <f t="shared" si="74"/>
        <v>1.0000000000000002</v>
      </c>
      <c r="R176" s="6">
        <f t="shared" si="63"/>
        <v>213.99656369408427</v>
      </c>
      <c r="S176" s="6">
        <f t="shared" si="64"/>
        <v>149.79759458585897</v>
      </c>
      <c r="T176" s="46"/>
    </row>
    <row r="177" spans="2:20" x14ac:dyDescent="0.35">
      <c r="B177">
        <v>157</v>
      </c>
      <c r="C177" s="20" t="str">
        <f t="shared" si="60"/>
        <v>Sun</v>
      </c>
      <c r="D177" s="13">
        <v>44808</v>
      </c>
      <c r="E177">
        <f t="shared" si="75"/>
        <v>26</v>
      </c>
      <c r="F177" s="26">
        <f t="shared" si="65"/>
        <v>243</v>
      </c>
      <c r="G177" s="26">
        <f t="shared" si="61"/>
        <v>157</v>
      </c>
      <c r="H177" s="26">
        <f t="shared" si="62"/>
        <v>35</v>
      </c>
      <c r="I177" s="26">
        <f t="shared" si="66"/>
        <v>61</v>
      </c>
      <c r="J177" s="12">
        <f t="shared" si="67"/>
        <v>0.10699588477366255</v>
      </c>
      <c r="K177" s="12">
        <f t="shared" si="68"/>
        <v>2.5992452101220271E-2</v>
      </c>
      <c r="L177" s="12">
        <f t="shared" si="69"/>
        <v>0.75308641975308643</v>
      </c>
      <c r="M177" s="12">
        <f t="shared" si="70"/>
        <v>0.57013954534834277</v>
      </c>
      <c r="N177" s="12">
        <f t="shared" si="71"/>
        <v>0.1440329218106996</v>
      </c>
      <c r="O177" s="12">
        <f t="shared" si="72"/>
        <v>3.4989839367027292E-2</v>
      </c>
      <c r="P177" s="25">
        <f t="shared" si="73"/>
        <v>0.63112183681659029</v>
      </c>
      <c r="Q177" s="25">
        <f t="shared" si="74"/>
        <v>1.0000000000000002</v>
      </c>
      <c r="R177" s="6">
        <f t="shared" si="63"/>
        <v>214.07576470075864</v>
      </c>
      <c r="S177" s="6">
        <f t="shared" si="64"/>
        <v>149.85303529053104</v>
      </c>
      <c r="T177" s="46"/>
    </row>
    <row r="178" spans="2:20" x14ac:dyDescent="0.35">
      <c r="B178">
        <v>158</v>
      </c>
      <c r="C178" s="20" t="str">
        <f t="shared" si="60"/>
        <v>Mon</v>
      </c>
      <c r="D178" s="13">
        <v>44809</v>
      </c>
      <c r="E178">
        <f t="shared" si="75"/>
        <v>25</v>
      </c>
      <c r="F178" s="26">
        <f t="shared" si="65"/>
        <v>243</v>
      </c>
      <c r="G178" s="26">
        <f t="shared" si="61"/>
        <v>158</v>
      </c>
      <c r="H178" s="26">
        <f t="shared" si="62"/>
        <v>36</v>
      </c>
      <c r="I178" s="26">
        <f t="shared" si="66"/>
        <v>61</v>
      </c>
      <c r="J178" s="12">
        <f t="shared" si="67"/>
        <v>0.102880658436214</v>
      </c>
      <c r="K178" s="12">
        <f t="shared" si="68"/>
        <v>2.4992742405019492E-2</v>
      </c>
      <c r="L178" s="12">
        <f t="shared" si="69"/>
        <v>0.75308641975308643</v>
      </c>
      <c r="M178" s="12">
        <f t="shared" si="70"/>
        <v>0.57013954534834277</v>
      </c>
      <c r="N178" s="12">
        <f t="shared" si="71"/>
        <v>0.14814814814814814</v>
      </c>
      <c r="O178" s="12">
        <f t="shared" si="72"/>
        <v>3.5989549063228064E-2</v>
      </c>
      <c r="P178" s="25">
        <f t="shared" si="73"/>
        <v>0.63112183681659029</v>
      </c>
      <c r="Q178" s="25">
        <f t="shared" si="74"/>
        <v>1</v>
      </c>
      <c r="R178" s="6">
        <f t="shared" si="63"/>
        <v>214.15496570743292</v>
      </c>
      <c r="S178" s="6">
        <f t="shared" si="64"/>
        <v>149.90847599520305</v>
      </c>
      <c r="T178" s="46"/>
    </row>
    <row r="179" spans="2:20" x14ac:dyDescent="0.35">
      <c r="B179">
        <v>159</v>
      </c>
      <c r="C179" s="20" t="str">
        <f t="shared" si="60"/>
        <v>Tue</v>
      </c>
      <c r="D179" s="13">
        <v>44810</v>
      </c>
      <c r="E179">
        <f t="shared" si="75"/>
        <v>24</v>
      </c>
      <c r="F179" s="26">
        <f t="shared" si="65"/>
        <v>243</v>
      </c>
      <c r="G179" s="26">
        <f t="shared" si="61"/>
        <v>159</v>
      </c>
      <c r="H179" s="26">
        <f t="shared" si="62"/>
        <v>37</v>
      </c>
      <c r="I179" s="26">
        <f t="shared" si="66"/>
        <v>61</v>
      </c>
      <c r="J179" s="12">
        <f t="shared" si="67"/>
        <v>9.8765432098765427E-2</v>
      </c>
      <c r="K179" s="12">
        <f t="shared" si="68"/>
        <v>2.399303270881871E-2</v>
      </c>
      <c r="L179" s="12">
        <f t="shared" si="69"/>
        <v>0.75308641975308643</v>
      </c>
      <c r="M179" s="12">
        <f t="shared" si="70"/>
        <v>0.57013954534834277</v>
      </c>
      <c r="N179" s="12">
        <f t="shared" si="71"/>
        <v>0.15226337448559671</v>
      </c>
      <c r="O179" s="12">
        <f t="shared" si="72"/>
        <v>3.698925875942885E-2</v>
      </c>
      <c r="P179" s="25">
        <f t="shared" si="73"/>
        <v>0.63112183681659029</v>
      </c>
      <c r="Q179" s="25">
        <f t="shared" si="74"/>
        <v>1</v>
      </c>
      <c r="R179" s="6">
        <f t="shared" si="63"/>
        <v>214.23416671410732</v>
      </c>
      <c r="S179" s="6">
        <f t="shared" si="64"/>
        <v>149.96391669987511</v>
      </c>
      <c r="T179" s="46"/>
    </row>
    <row r="180" spans="2:20" x14ac:dyDescent="0.35">
      <c r="B180">
        <v>160</v>
      </c>
      <c r="C180" s="20" t="str">
        <f t="shared" si="60"/>
        <v>Wed</v>
      </c>
      <c r="D180" s="13">
        <v>44811</v>
      </c>
      <c r="E180">
        <f t="shared" si="75"/>
        <v>23</v>
      </c>
      <c r="F180" s="26">
        <f t="shared" si="65"/>
        <v>243</v>
      </c>
      <c r="G180" s="26">
        <f t="shared" si="61"/>
        <v>160</v>
      </c>
      <c r="H180" s="26">
        <f t="shared" si="62"/>
        <v>38</v>
      </c>
      <c r="I180" s="26">
        <f t="shared" si="66"/>
        <v>61</v>
      </c>
      <c r="J180" s="12">
        <f t="shared" si="67"/>
        <v>9.4650205761316872E-2</v>
      </c>
      <c r="K180" s="12">
        <f t="shared" si="68"/>
        <v>2.2993323012617931E-2</v>
      </c>
      <c r="L180" s="12">
        <f t="shared" si="69"/>
        <v>0.75308641975308643</v>
      </c>
      <c r="M180" s="12">
        <f t="shared" si="70"/>
        <v>0.57013954534834277</v>
      </c>
      <c r="N180" s="12">
        <f t="shared" si="71"/>
        <v>0.15637860082304528</v>
      </c>
      <c r="O180" s="12">
        <f t="shared" si="72"/>
        <v>3.7988968455629629E-2</v>
      </c>
      <c r="P180" s="25">
        <f t="shared" si="73"/>
        <v>0.63112183681659029</v>
      </c>
      <c r="Q180" s="25">
        <f t="shared" si="74"/>
        <v>1</v>
      </c>
      <c r="R180" s="6">
        <f t="shared" si="63"/>
        <v>214.31336772078163</v>
      </c>
      <c r="S180" s="6">
        <f t="shared" si="64"/>
        <v>150.01935740454712</v>
      </c>
      <c r="T180" s="46"/>
    </row>
    <row r="181" spans="2:20" x14ac:dyDescent="0.35">
      <c r="B181">
        <v>161</v>
      </c>
      <c r="C181" s="20" t="str">
        <f t="shared" ref="C181:C203" si="76">TEXT(D181,"ddd")</f>
        <v>Thu</v>
      </c>
      <c r="D181" s="13">
        <v>44812</v>
      </c>
      <c r="E181">
        <f t="shared" si="75"/>
        <v>22</v>
      </c>
      <c r="F181" s="26">
        <f t="shared" si="65"/>
        <v>243</v>
      </c>
      <c r="G181" s="26">
        <f t="shared" ref="G181:G203" si="77">B181</f>
        <v>161</v>
      </c>
      <c r="H181" s="26">
        <f t="shared" ref="H181:H203" si="78">IF(D181&lt;$D$143,0,B181-122)</f>
        <v>39</v>
      </c>
      <c r="I181" s="26">
        <f t="shared" si="66"/>
        <v>61</v>
      </c>
      <c r="J181" s="12">
        <f t="shared" si="67"/>
        <v>9.0534979423868317E-2</v>
      </c>
      <c r="K181" s="12">
        <f t="shared" si="68"/>
        <v>2.1993613316417155E-2</v>
      </c>
      <c r="L181" s="12">
        <f t="shared" si="69"/>
        <v>0.75308641975308643</v>
      </c>
      <c r="M181" s="12">
        <f t="shared" si="70"/>
        <v>0.57013954534834277</v>
      </c>
      <c r="N181" s="12">
        <f t="shared" si="71"/>
        <v>0.16049382716049382</v>
      </c>
      <c r="O181" s="12">
        <f t="shared" si="72"/>
        <v>3.8988678151830408E-2</v>
      </c>
      <c r="P181" s="25">
        <f t="shared" si="73"/>
        <v>0.63112183681659029</v>
      </c>
      <c r="Q181" s="25">
        <f t="shared" si="74"/>
        <v>1</v>
      </c>
      <c r="R181" s="6">
        <f t="shared" ref="R181:R203" si="79">((PCc*K181)+(PCn*M181)+(PCn_2*O181))/(K181+M181+O181)</f>
        <v>214.39256872745602</v>
      </c>
      <c r="S181" s="6">
        <f t="shared" ref="S181:S203" si="80">R181*LSLT</f>
        <v>150.07479810921922</v>
      </c>
      <c r="T181" s="46"/>
    </row>
    <row r="182" spans="2:20" x14ac:dyDescent="0.35">
      <c r="B182">
        <v>162</v>
      </c>
      <c r="C182" s="20" t="str">
        <f t="shared" si="76"/>
        <v>Fri</v>
      </c>
      <c r="D182" s="13">
        <v>44813</v>
      </c>
      <c r="E182">
        <f t="shared" si="75"/>
        <v>21</v>
      </c>
      <c r="F182" s="26">
        <f t="shared" si="65"/>
        <v>243</v>
      </c>
      <c r="G182" s="26">
        <f t="shared" si="77"/>
        <v>162</v>
      </c>
      <c r="H182" s="26">
        <f t="shared" si="78"/>
        <v>40</v>
      </c>
      <c r="I182" s="26">
        <f t="shared" si="66"/>
        <v>61</v>
      </c>
      <c r="J182" s="12">
        <f t="shared" si="67"/>
        <v>8.6419753086419748E-2</v>
      </c>
      <c r="K182" s="12">
        <f t="shared" si="68"/>
        <v>2.0993903620216373E-2</v>
      </c>
      <c r="L182" s="12">
        <f t="shared" si="69"/>
        <v>0.75308641975308643</v>
      </c>
      <c r="M182" s="12">
        <f t="shared" si="70"/>
        <v>0.57013954534834277</v>
      </c>
      <c r="N182" s="12">
        <f t="shared" si="71"/>
        <v>0.16460905349794239</v>
      </c>
      <c r="O182" s="12">
        <f t="shared" si="72"/>
        <v>3.9988387848031187E-2</v>
      </c>
      <c r="P182" s="25">
        <f t="shared" si="73"/>
        <v>0.63112183681659029</v>
      </c>
      <c r="Q182" s="25">
        <f t="shared" si="74"/>
        <v>1.0000000000000002</v>
      </c>
      <c r="R182" s="6">
        <f t="shared" si="79"/>
        <v>214.47176973413036</v>
      </c>
      <c r="S182" s="6">
        <f t="shared" si="80"/>
        <v>150.13023881389125</v>
      </c>
      <c r="T182" s="46"/>
    </row>
    <row r="183" spans="2:20" x14ac:dyDescent="0.35">
      <c r="B183">
        <v>163</v>
      </c>
      <c r="C183" s="20" t="str">
        <f t="shared" si="76"/>
        <v>Sat</v>
      </c>
      <c r="D183" s="13">
        <v>44814</v>
      </c>
      <c r="E183">
        <f t="shared" si="75"/>
        <v>20</v>
      </c>
      <c r="F183" s="26">
        <f t="shared" si="65"/>
        <v>243</v>
      </c>
      <c r="G183" s="26">
        <f t="shared" si="77"/>
        <v>163</v>
      </c>
      <c r="H183" s="26">
        <f t="shared" si="78"/>
        <v>41</v>
      </c>
      <c r="I183" s="26">
        <f t="shared" si="66"/>
        <v>61</v>
      </c>
      <c r="J183" s="12">
        <f t="shared" si="67"/>
        <v>8.2304526748971193E-2</v>
      </c>
      <c r="K183" s="12">
        <f t="shared" si="68"/>
        <v>1.9994193924015594E-2</v>
      </c>
      <c r="L183" s="12">
        <f t="shared" si="69"/>
        <v>0.75308641975308643</v>
      </c>
      <c r="M183" s="12">
        <f t="shared" si="70"/>
        <v>0.57013954534834277</v>
      </c>
      <c r="N183" s="12">
        <f t="shared" si="71"/>
        <v>0.16872427983539096</v>
      </c>
      <c r="O183" s="12">
        <f t="shared" si="72"/>
        <v>4.0988097544231966E-2</v>
      </c>
      <c r="P183" s="25">
        <f t="shared" si="73"/>
        <v>0.63112183681659029</v>
      </c>
      <c r="Q183" s="25">
        <f t="shared" si="74"/>
        <v>1.0000000000000002</v>
      </c>
      <c r="R183" s="6">
        <f t="shared" si="79"/>
        <v>214.55097074080473</v>
      </c>
      <c r="S183" s="6">
        <f t="shared" si="80"/>
        <v>150.18567951856329</v>
      </c>
      <c r="T183" s="46"/>
    </row>
    <row r="184" spans="2:20" x14ac:dyDescent="0.35">
      <c r="B184">
        <v>164</v>
      </c>
      <c r="C184" s="20" t="str">
        <f t="shared" si="76"/>
        <v>Sun</v>
      </c>
      <c r="D184" s="13">
        <v>44815</v>
      </c>
      <c r="E184">
        <f t="shared" si="75"/>
        <v>19</v>
      </c>
      <c r="F184" s="26">
        <f t="shared" si="65"/>
        <v>243</v>
      </c>
      <c r="G184" s="26">
        <f t="shared" si="77"/>
        <v>164</v>
      </c>
      <c r="H184" s="26">
        <f t="shared" si="78"/>
        <v>42</v>
      </c>
      <c r="I184" s="26">
        <f t="shared" si="66"/>
        <v>61</v>
      </c>
      <c r="J184" s="12">
        <f t="shared" si="67"/>
        <v>7.8189300411522639E-2</v>
      </c>
      <c r="K184" s="12">
        <f t="shared" si="68"/>
        <v>1.8994484227814815E-2</v>
      </c>
      <c r="L184" s="12">
        <f t="shared" si="69"/>
        <v>0.75308641975308643</v>
      </c>
      <c r="M184" s="12">
        <f t="shared" si="70"/>
        <v>0.57013954534834277</v>
      </c>
      <c r="N184" s="12">
        <f t="shared" si="71"/>
        <v>0.1728395061728395</v>
      </c>
      <c r="O184" s="12">
        <f t="shared" si="72"/>
        <v>4.1987807240432745E-2</v>
      </c>
      <c r="P184" s="25">
        <f t="shared" si="73"/>
        <v>0.63112183681659029</v>
      </c>
      <c r="Q184" s="25">
        <f t="shared" si="74"/>
        <v>1.0000000000000002</v>
      </c>
      <c r="R184" s="6">
        <f t="shared" si="79"/>
        <v>214.63017174747907</v>
      </c>
      <c r="S184" s="6">
        <f t="shared" si="80"/>
        <v>150.24112022323533</v>
      </c>
      <c r="T184" s="46"/>
    </row>
    <row r="185" spans="2:20" x14ac:dyDescent="0.35">
      <c r="B185">
        <v>165</v>
      </c>
      <c r="C185" s="20" t="str">
        <f t="shared" si="76"/>
        <v>Mon</v>
      </c>
      <c r="D185" s="13">
        <v>44816</v>
      </c>
      <c r="E185">
        <f t="shared" ref="E185:E203" si="81">$AG$13-D185</f>
        <v>18</v>
      </c>
      <c r="F185" s="26">
        <f t="shared" si="65"/>
        <v>243</v>
      </c>
      <c r="G185" s="26">
        <f t="shared" si="77"/>
        <v>165</v>
      </c>
      <c r="H185" s="26">
        <f t="shared" si="78"/>
        <v>43</v>
      </c>
      <c r="I185" s="26">
        <f t="shared" si="66"/>
        <v>61</v>
      </c>
      <c r="J185" s="12">
        <f t="shared" si="67"/>
        <v>7.407407407407407E-2</v>
      </c>
      <c r="K185" s="12">
        <f t="shared" si="68"/>
        <v>1.7994774531614032E-2</v>
      </c>
      <c r="L185" s="12">
        <f t="shared" si="69"/>
        <v>0.75308641975308643</v>
      </c>
      <c r="M185" s="12">
        <f t="shared" si="70"/>
        <v>0.57013954534834277</v>
      </c>
      <c r="N185" s="12">
        <f t="shared" si="71"/>
        <v>0.17695473251028807</v>
      </c>
      <c r="O185" s="12">
        <f t="shared" si="72"/>
        <v>4.2987516936633524E-2</v>
      </c>
      <c r="P185" s="25">
        <f t="shared" si="73"/>
        <v>0.63112183681659029</v>
      </c>
      <c r="Q185" s="25">
        <f t="shared" si="74"/>
        <v>1.0000000000000002</v>
      </c>
      <c r="R185" s="6">
        <f t="shared" si="79"/>
        <v>214.70937275415341</v>
      </c>
      <c r="S185" s="6">
        <f t="shared" si="80"/>
        <v>150.29656092790736</v>
      </c>
      <c r="T185" s="46"/>
    </row>
    <row r="186" spans="2:20" x14ac:dyDescent="0.35">
      <c r="B186">
        <v>166</v>
      </c>
      <c r="C186" s="20" t="str">
        <f t="shared" si="76"/>
        <v>Tue</v>
      </c>
      <c r="D186" s="13">
        <v>44817</v>
      </c>
      <c r="E186">
        <f t="shared" si="81"/>
        <v>17</v>
      </c>
      <c r="F186" s="26">
        <f t="shared" si="65"/>
        <v>243</v>
      </c>
      <c r="G186" s="26">
        <f t="shared" si="77"/>
        <v>166</v>
      </c>
      <c r="H186" s="26">
        <f t="shared" si="78"/>
        <v>44</v>
      </c>
      <c r="I186" s="26">
        <f t="shared" si="66"/>
        <v>61</v>
      </c>
      <c r="J186" s="12">
        <f t="shared" si="67"/>
        <v>6.9958847736625515E-2</v>
      </c>
      <c r="K186" s="12">
        <f t="shared" si="68"/>
        <v>1.6995064835413253E-2</v>
      </c>
      <c r="L186" s="12">
        <f t="shared" si="69"/>
        <v>0.75308641975308643</v>
      </c>
      <c r="M186" s="12">
        <f t="shared" si="70"/>
        <v>0.57013954534834277</v>
      </c>
      <c r="N186" s="12">
        <f t="shared" si="71"/>
        <v>0.18106995884773663</v>
      </c>
      <c r="O186" s="12">
        <f t="shared" si="72"/>
        <v>4.398722663283431E-2</v>
      </c>
      <c r="P186" s="25">
        <f t="shared" si="73"/>
        <v>0.63112183681659029</v>
      </c>
      <c r="Q186" s="25">
        <f t="shared" si="74"/>
        <v>1</v>
      </c>
      <c r="R186" s="6">
        <f t="shared" si="79"/>
        <v>214.78857376082775</v>
      </c>
      <c r="S186" s="6">
        <f t="shared" si="80"/>
        <v>150.3520016325794</v>
      </c>
      <c r="T186" s="46"/>
    </row>
    <row r="187" spans="2:20" x14ac:dyDescent="0.35">
      <c r="B187">
        <v>167</v>
      </c>
      <c r="C187" s="20" t="str">
        <f t="shared" si="76"/>
        <v>Wed</v>
      </c>
      <c r="D187" s="13">
        <v>44818</v>
      </c>
      <c r="E187">
        <f t="shared" si="81"/>
        <v>16</v>
      </c>
      <c r="F187" s="26">
        <f t="shared" si="65"/>
        <v>243</v>
      </c>
      <c r="G187" s="26">
        <f t="shared" si="77"/>
        <v>167</v>
      </c>
      <c r="H187" s="26">
        <f t="shared" si="78"/>
        <v>45</v>
      </c>
      <c r="I187" s="26">
        <f t="shared" si="66"/>
        <v>61</v>
      </c>
      <c r="J187" s="12">
        <f t="shared" si="67"/>
        <v>6.584362139917696E-2</v>
      </c>
      <c r="K187" s="12">
        <f t="shared" si="68"/>
        <v>1.5995355139212478E-2</v>
      </c>
      <c r="L187" s="12">
        <f t="shared" si="69"/>
        <v>0.75308641975308643</v>
      </c>
      <c r="M187" s="12">
        <f t="shared" si="70"/>
        <v>0.57013954534834277</v>
      </c>
      <c r="N187" s="12">
        <f t="shared" si="71"/>
        <v>0.18518518518518517</v>
      </c>
      <c r="O187" s="12">
        <f t="shared" si="72"/>
        <v>4.4986936329035082E-2</v>
      </c>
      <c r="P187" s="25">
        <f t="shared" si="73"/>
        <v>0.63112183681659029</v>
      </c>
      <c r="Q187" s="25">
        <f t="shared" si="74"/>
        <v>1</v>
      </c>
      <c r="R187" s="6">
        <f t="shared" si="79"/>
        <v>214.86777476750211</v>
      </c>
      <c r="S187" s="6">
        <f t="shared" si="80"/>
        <v>150.40744233725147</v>
      </c>
      <c r="T187" s="46"/>
    </row>
    <row r="188" spans="2:20" x14ac:dyDescent="0.35">
      <c r="B188">
        <v>168</v>
      </c>
      <c r="C188" s="20" t="str">
        <f t="shared" si="76"/>
        <v>Thu</v>
      </c>
      <c r="D188" s="13">
        <v>44819</v>
      </c>
      <c r="E188">
        <f t="shared" si="81"/>
        <v>15</v>
      </c>
      <c r="F188" s="26">
        <f t="shared" si="65"/>
        <v>243</v>
      </c>
      <c r="G188" s="26">
        <f t="shared" si="77"/>
        <v>168</v>
      </c>
      <c r="H188" s="26">
        <f t="shared" si="78"/>
        <v>46</v>
      </c>
      <c r="I188" s="26">
        <f t="shared" si="66"/>
        <v>61</v>
      </c>
      <c r="J188" s="12">
        <f t="shared" si="67"/>
        <v>6.1728395061728392E-2</v>
      </c>
      <c r="K188" s="12">
        <f t="shared" si="68"/>
        <v>1.4995645443011693E-2</v>
      </c>
      <c r="L188" s="12">
        <f t="shared" si="69"/>
        <v>0.75308641975308643</v>
      </c>
      <c r="M188" s="12">
        <f t="shared" si="70"/>
        <v>0.57013954534834277</v>
      </c>
      <c r="N188" s="12">
        <f t="shared" si="71"/>
        <v>0.18930041152263374</v>
      </c>
      <c r="O188" s="12">
        <f t="shared" si="72"/>
        <v>4.5986646025235861E-2</v>
      </c>
      <c r="P188" s="25">
        <f t="shared" si="73"/>
        <v>0.63112183681659029</v>
      </c>
      <c r="Q188" s="25">
        <f t="shared" si="74"/>
        <v>1</v>
      </c>
      <c r="R188" s="6">
        <f t="shared" si="79"/>
        <v>214.94697577417645</v>
      </c>
      <c r="S188" s="6">
        <f t="shared" si="80"/>
        <v>150.4628830419235</v>
      </c>
      <c r="T188" s="46"/>
    </row>
    <row r="189" spans="2:20" x14ac:dyDescent="0.35">
      <c r="B189">
        <v>169</v>
      </c>
      <c r="C189" s="20" t="str">
        <f t="shared" si="76"/>
        <v>Fri</v>
      </c>
      <c r="D189" s="13">
        <v>44820</v>
      </c>
      <c r="E189">
        <f t="shared" si="81"/>
        <v>14</v>
      </c>
      <c r="F189" s="26">
        <f t="shared" si="65"/>
        <v>243</v>
      </c>
      <c r="G189" s="26">
        <f t="shared" si="77"/>
        <v>169</v>
      </c>
      <c r="H189" s="26">
        <f t="shared" si="78"/>
        <v>47</v>
      </c>
      <c r="I189" s="26">
        <f t="shared" si="66"/>
        <v>61</v>
      </c>
      <c r="J189" s="12">
        <f t="shared" si="67"/>
        <v>5.7613168724279837E-2</v>
      </c>
      <c r="K189" s="12">
        <f t="shared" si="68"/>
        <v>1.3995935746810916E-2</v>
      </c>
      <c r="L189" s="12">
        <f t="shared" si="69"/>
        <v>0.75308641975308643</v>
      </c>
      <c r="M189" s="12">
        <f t="shared" si="70"/>
        <v>0.57013954534834277</v>
      </c>
      <c r="N189" s="12">
        <f t="shared" si="71"/>
        <v>0.19341563786008231</v>
      </c>
      <c r="O189" s="12">
        <f t="shared" si="72"/>
        <v>4.6986355721436647E-2</v>
      </c>
      <c r="P189" s="25">
        <f t="shared" si="73"/>
        <v>0.63112183681659029</v>
      </c>
      <c r="Q189" s="25">
        <f t="shared" si="74"/>
        <v>1</v>
      </c>
      <c r="R189" s="6">
        <f t="shared" si="79"/>
        <v>215.02617678085085</v>
      </c>
      <c r="S189" s="6">
        <f t="shared" si="80"/>
        <v>150.51832374659557</v>
      </c>
      <c r="T189" s="46"/>
    </row>
    <row r="190" spans="2:20" x14ac:dyDescent="0.35">
      <c r="B190">
        <v>170</v>
      </c>
      <c r="C190" s="20" t="str">
        <f t="shared" si="76"/>
        <v>Sat</v>
      </c>
      <c r="D190" s="13">
        <v>44821</v>
      </c>
      <c r="E190">
        <f t="shared" si="81"/>
        <v>13</v>
      </c>
      <c r="F190" s="26">
        <f t="shared" si="65"/>
        <v>243</v>
      </c>
      <c r="G190" s="26">
        <f t="shared" si="77"/>
        <v>170</v>
      </c>
      <c r="H190" s="26">
        <f t="shared" si="78"/>
        <v>48</v>
      </c>
      <c r="I190" s="26">
        <f t="shared" si="66"/>
        <v>61</v>
      </c>
      <c r="J190" s="12">
        <f t="shared" si="67"/>
        <v>5.3497942386831275E-2</v>
      </c>
      <c r="K190" s="12">
        <f t="shared" si="68"/>
        <v>1.2996226050610135E-2</v>
      </c>
      <c r="L190" s="12">
        <f t="shared" si="69"/>
        <v>0.75308641975308643</v>
      </c>
      <c r="M190" s="12">
        <f t="shared" si="70"/>
        <v>0.57013954534834277</v>
      </c>
      <c r="N190" s="12">
        <f t="shared" si="71"/>
        <v>0.19753086419753085</v>
      </c>
      <c r="O190" s="12">
        <f t="shared" si="72"/>
        <v>4.7986065417637419E-2</v>
      </c>
      <c r="P190" s="25">
        <f t="shared" si="73"/>
        <v>0.63112183681659029</v>
      </c>
      <c r="Q190" s="25">
        <f t="shared" si="74"/>
        <v>1</v>
      </c>
      <c r="R190" s="6">
        <f t="shared" si="79"/>
        <v>215.10537778752516</v>
      </c>
      <c r="S190" s="6">
        <f t="shared" si="80"/>
        <v>150.57376445126761</v>
      </c>
      <c r="T190" s="46"/>
    </row>
    <row r="191" spans="2:20" x14ac:dyDescent="0.35">
      <c r="B191">
        <v>171</v>
      </c>
      <c r="C191" s="20" t="str">
        <f t="shared" si="76"/>
        <v>Sun</v>
      </c>
      <c r="D191" s="13">
        <v>44822</v>
      </c>
      <c r="E191">
        <f t="shared" si="81"/>
        <v>12</v>
      </c>
      <c r="F191" s="26">
        <f t="shared" si="65"/>
        <v>243</v>
      </c>
      <c r="G191" s="26">
        <f t="shared" si="77"/>
        <v>171</v>
      </c>
      <c r="H191" s="26">
        <f t="shared" si="78"/>
        <v>49</v>
      </c>
      <c r="I191" s="26">
        <f t="shared" si="66"/>
        <v>61</v>
      </c>
      <c r="J191" s="12">
        <f t="shared" si="67"/>
        <v>4.9382716049382713E-2</v>
      </c>
      <c r="K191" s="12">
        <f t="shared" si="68"/>
        <v>1.1996516354409355E-2</v>
      </c>
      <c r="L191" s="12">
        <f t="shared" si="69"/>
        <v>0.75308641975308643</v>
      </c>
      <c r="M191" s="12">
        <f t="shared" si="70"/>
        <v>0.57013954534834277</v>
      </c>
      <c r="N191" s="12">
        <f t="shared" si="71"/>
        <v>0.20164609053497942</v>
      </c>
      <c r="O191" s="12">
        <f t="shared" si="72"/>
        <v>4.8985775113838205E-2</v>
      </c>
      <c r="P191" s="25">
        <f t="shared" si="73"/>
        <v>0.63112183681659029</v>
      </c>
      <c r="Q191" s="25">
        <f t="shared" si="74"/>
        <v>1.0000000000000002</v>
      </c>
      <c r="R191" s="6">
        <f t="shared" si="79"/>
        <v>215.1845787941995</v>
      </c>
      <c r="S191" s="6">
        <f t="shared" si="80"/>
        <v>150.62920515593964</v>
      </c>
      <c r="T191" s="46"/>
    </row>
    <row r="192" spans="2:20" x14ac:dyDescent="0.35">
      <c r="B192">
        <v>172</v>
      </c>
      <c r="C192" s="20" t="str">
        <f t="shared" si="76"/>
        <v>Mon</v>
      </c>
      <c r="D192" s="13">
        <v>44823</v>
      </c>
      <c r="E192">
        <f t="shared" si="81"/>
        <v>11</v>
      </c>
      <c r="F192" s="26">
        <f t="shared" si="65"/>
        <v>243</v>
      </c>
      <c r="G192" s="26">
        <f t="shared" si="77"/>
        <v>172</v>
      </c>
      <c r="H192" s="26">
        <f t="shared" si="78"/>
        <v>50</v>
      </c>
      <c r="I192" s="26">
        <f t="shared" si="66"/>
        <v>61</v>
      </c>
      <c r="J192" s="12">
        <f t="shared" si="67"/>
        <v>4.5267489711934158E-2</v>
      </c>
      <c r="K192" s="12">
        <f t="shared" si="68"/>
        <v>1.0996806658208578E-2</v>
      </c>
      <c r="L192" s="12">
        <f t="shared" si="69"/>
        <v>0.75308641975308643</v>
      </c>
      <c r="M192" s="12">
        <f t="shared" si="70"/>
        <v>0.57013954534834277</v>
      </c>
      <c r="N192" s="12">
        <f t="shared" si="71"/>
        <v>0.20576131687242799</v>
      </c>
      <c r="O192" s="12">
        <f t="shared" si="72"/>
        <v>4.9985484810038984E-2</v>
      </c>
      <c r="P192" s="25">
        <f t="shared" si="73"/>
        <v>0.63112183681659029</v>
      </c>
      <c r="Q192" s="25">
        <f t="shared" si="74"/>
        <v>1.0000000000000002</v>
      </c>
      <c r="R192" s="6">
        <f t="shared" si="79"/>
        <v>215.26377980087389</v>
      </c>
      <c r="S192" s="6">
        <f t="shared" si="80"/>
        <v>150.68464586061171</v>
      </c>
      <c r="T192" s="46"/>
    </row>
    <row r="193" spans="2:20" x14ac:dyDescent="0.35">
      <c r="B193">
        <v>173</v>
      </c>
      <c r="C193" s="20" t="str">
        <f t="shared" si="76"/>
        <v>Tue</v>
      </c>
      <c r="D193" s="13">
        <v>44824</v>
      </c>
      <c r="E193">
        <f t="shared" si="81"/>
        <v>10</v>
      </c>
      <c r="F193" s="26">
        <f t="shared" si="65"/>
        <v>243</v>
      </c>
      <c r="G193" s="26">
        <f t="shared" si="77"/>
        <v>173</v>
      </c>
      <c r="H193" s="26">
        <f t="shared" si="78"/>
        <v>51</v>
      </c>
      <c r="I193" s="26">
        <f t="shared" si="66"/>
        <v>61</v>
      </c>
      <c r="J193" s="12">
        <f t="shared" si="67"/>
        <v>4.1152263374485597E-2</v>
      </c>
      <c r="K193" s="12">
        <f t="shared" si="68"/>
        <v>9.9970969620077968E-3</v>
      </c>
      <c r="L193" s="12">
        <f t="shared" si="69"/>
        <v>0.75308641975308643</v>
      </c>
      <c r="M193" s="12">
        <f t="shared" si="70"/>
        <v>0.57013954534834277</v>
      </c>
      <c r="N193" s="12">
        <f t="shared" si="71"/>
        <v>0.20987654320987653</v>
      </c>
      <c r="O193" s="12">
        <f t="shared" si="72"/>
        <v>5.0985194506239763E-2</v>
      </c>
      <c r="P193" s="25">
        <f t="shared" si="73"/>
        <v>0.63112183681659029</v>
      </c>
      <c r="Q193" s="25">
        <f t="shared" si="74"/>
        <v>1.0000000000000002</v>
      </c>
      <c r="R193" s="6">
        <f t="shared" si="79"/>
        <v>215.34298080754823</v>
      </c>
      <c r="S193" s="6">
        <f t="shared" si="80"/>
        <v>150.74008656528375</v>
      </c>
      <c r="T193" s="46"/>
    </row>
    <row r="194" spans="2:20" x14ac:dyDescent="0.35">
      <c r="B194">
        <v>174</v>
      </c>
      <c r="C194" s="20" t="str">
        <f t="shared" si="76"/>
        <v>Wed</v>
      </c>
      <c r="D194" s="13">
        <v>44825</v>
      </c>
      <c r="E194">
        <f t="shared" si="81"/>
        <v>9</v>
      </c>
      <c r="F194" s="26">
        <f t="shared" si="65"/>
        <v>243</v>
      </c>
      <c r="G194" s="26">
        <f t="shared" si="77"/>
        <v>174</v>
      </c>
      <c r="H194" s="26">
        <f t="shared" si="78"/>
        <v>52</v>
      </c>
      <c r="I194" s="26">
        <f t="shared" si="66"/>
        <v>61</v>
      </c>
      <c r="J194" s="12">
        <f t="shared" si="67"/>
        <v>3.7037037037037035E-2</v>
      </c>
      <c r="K194" s="12">
        <f t="shared" si="68"/>
        <v>8.9973872658070161E-3</v>
      </c>
      <c r="L194" s="12">
        <f t="shared" si="69"/>
        <v>0.75308641975308643</v>
      </c>
      <c r="M194" s="12">
        <f t="shared" si="70"/>
        <v>0.57013954534834277</v>
      </c>
      <c r="N194" s="12">
        <f t="shared" si="71"/>
        <v>0.2139917695473251</v>
      </c>
      <c r="O194" s="12">
        <f t="shared" si="72"/>
        <v>5.1984904202440542E-2</v>
      </c>
      <c r="P194" s="25">
        <f t="shared" si="73"/>
        <v>0.63112183681659029</v>
      </c>
      <c r="Q194" s="25">
        <f t="shared" si="74"/>
        <v>1</v>
      </c>
      <c r="R194" s="6">
        <f t="shared" si="79"/>
        <v>215.42218181422257</v>
      </c>
      <c r="S194" s="6">
        <f t="shared" si="80"/>
        <v>150.79552726995578</v>
      </c>
      <c r="T194" s="46"/>
    </row>
    <row r="195" spans="2:20" x14ac:dyDescent="0.35">
      <c r="B195">
        <v>175</v>
      </c>
      <c r="C195" s="20" t="str">
        <f t="shared" si="76"/>
        <v>Thu</v>
      </c>
      <c r="D195" s="13">
        <v>44826</v>
      </c>
      <c r="E195">
        <f t="shared" si="81"/>
        <v>8</v>
      </c>
      <c r="F195" s="26">
        <f t="shared" si="65"/>
        <v>243</v>
      </c>
      <c r="G195" s="26">
        <f t="shared" si="77"/>
        <v>175</v>
      </c>
      <c r="H195" s="26">
        <f t="shared" si="78"/>
        <v>53</v>
      </c>
      <c r="I195" s="26">
        <f t="shared" si="66"/>
        <v>61</v>
      </c>
      <c r="J195" s="12">
        <f t="shared" si="67"/>
        <v>3.292181069958848E-2</v>
      </c>
      <c r="K195" s="12">
        <f t="shared" si="68"/>
        <v>7.9976775696062388E-3</v>
      </c>
      <c r="L195" s="12">
        <f t="shared" si="69"/>
        <v>0.75308641975308643</v>
      </c>
      <c r="M195" s="12">
        <f t="shared" si="70"/>
        <v>0.57013954534834277</v>
      </c>
      <c r="N195" s="12">
        <f t="shared" si="71"/>
        <v>0.21810699588477367</v>
      </c>
      <c r="O195" s="12">
        <f t="shared" si="72"/>
        <v>5.2984613898641321E-2</v>
      </c>
      <c r="P195" s="25">
        <f t="shared" si="73"/>
        <v>0.63112183681659029</v>
      </c>
      <c r="Q195" s="25">
        <f t="shared" si="74"/>
        <v>1</v>
      </c>
      <c r="R195" s="6">
        <f t="shared" si="79"/>
        <v>215.50138282089694</v>
      </c>
      <c r="S195" s="6">
        <f t="shared" si="80"/>
        <v>150.85096797462785</v>
      </c>
      <c r="T195" s="46"/>
    </row>
    <row r="196" spans="2:20" x14ac:dyDescent="0.35">
      <c r="B196">
        <v>176</v>
      </c>
      <c r="C196" s="20" t="str">
        <f t="shared" si="76"/>
        <v>Fri</v>
      </c>
      <c r="D196" s="13">
        <v>44827</v>
      </c>
      <c r="E196">
        <f t="shared" si="81"/>
        <v>7</v>
      </c>
      <c r="F196" s="26">
        <f t="shared" si="65"/>
        <v>243</v>
      </c>
      <c r="G196" s="26">
        <f t="shared" si="77"/>
        <v>176</v>
      </c>
      <c r="H196" s="26">
        <f t="shared" si="78"/>
        <v>54</v>
      </c>
      <c r="I196" s="26">
        <f t="shared" si="66"/>
        <v>61</v>
      </c>
      <c r="J196" s="12">
        <f t="shared" si="67"/>
        <v>2.8806584362139918E-2</v>
      </c>
      <c r="K196" s="12">
        <f t="shared" si="68"/>
        <v>6.9979678734054581E-3</v>
      </c>
      <c r="L196" s="12">
        <f t="shared" si="69"/>
        <v>0.75308641975308643</v>
      </c>
      <c r="M196" s="12">
        <f t="shared" si="70"/>
        <v>0.57013954534834277</v>
      </c>
      <c r="N196" s="12">
        <f t="shared" si="71"/>
        <v>0.22222222222222221</v>
      </c>
      <c r="O196" s="12">
        <f t="shared" si="72"/>
        <v>5.39843235948421E-2</v>
      </c>
      <c r="P196" s="25">
        <f t="shared" si="73"/>
        <v>0.63112183681659029</v>
      </c>
      <c r="Q196" s="25">
        <f t="shared" si="74"/>
        <v>1</v>
      </c>
      <c r="R196" s="6">
        <f t="shared" si="79"/>
        <v>215.58058382757127</v>
      </c>
      <c r="S196" s="6">
        <f t="shared" si="80"/>
        <v>150.90640867929989</v>
      </c>
      <c r="T196" s="46"/>
    </row>
    <row r="197" spans="2:20" x14ac:dyDescent="0.35">
      <c r="B197">
        <v>177</v>
      </c>
      <c r="C197" s="20" t="str">
        <f t="shared" si="76"/>
        <v>Sat</v>
      </c>
      <c r="D197" s="13">
        <v>44828</v>
      </c>
      <c r="E197">
        <f t="shared" si="81"/>
        <v>6</v>
      </c>
      <c r="F197" s="26">
        <f t="shared" si="65"/>
        <v>243</v>
      </c>
      <c r="G197" s="26">
        <f t="shared" si="77"/>
        <v>177</v>
      </c>
      <c r="H197" s="26">
        <f t="shared" si="78"/>
        <v>55</v>
      </c>
      <c r="I197" s="26">
        <f t="shared" si="66"/>
        <v>61</v>
      </c>
      <c r="J197" s="12">
        <f t="shared" si="67"/>
        <v>2.4691358024691357E-2</v>
      </c>
      <c r="K197" s="12">
        <f t="shared" si="68"/>
        <v>5.9982581772046774E-3</v>
      </c>
      <c r="L197" s="12">
        <f t="shared" si="69"/>
        <v>0.75308641975308643</v>
      </c>
      <c r="M197" s="12">
        <f t="shared" si="70"/>
        <v>0.57013954534834277</v>
      </c>
      <c r="N197" s="12">
        <f t="shared" si="71"/>
        <v>0.22633744855967078</v>
      </c>
      <c r="O197" s="12">
        <f t="shared" si="72"/>
        <v>5.4984033291042879E-2</v>
      </c>
      <c r="P197" s="25">
        <f t="shared" si="73"/>
        <v>0.63112183681659029</v>
      </c>
      <c r="Q197" s="25">
        <f t="shared" si="74"/>
        <v>1</v>
      </c>
      <c r="R197" s="6">
        <f t="shared" si="79"/>
        <v>215.65978483424561</v>
      </c>
      <c r="S197" s="6">
        <f t="shared" si="80"/>
        <v>150.96184938397192</v>
      </c>
      <c r="T197" s="46"/>
    </row>
    <row r="198" spans="2:20" x14ac:dyDescent="0.35">
      <c r="B198">
        <v>178</v>
      </c>
      <c r="C198" s="20" t="str">
        <f t="shared" si="76"/>
        <v>Sun</v>
      </c>
      <c r="D198" s="13">
        <v>44829</v>
      </c>
      <c r="E198">
        <f t="shared" si="81"/>
        <v>5</v>
      </c>
      <c r="F198" s="26">
        <f t="shared" si="65"/>
        <v>243</v>
      </c>
      <c r="G198" s="26">
        <f t="shared" si="77"/>
        <v>178</v>
      </c>
      <c r="H198" s="26">
        <f t="shared" si="78"/>
        <v>56</v>
      </c>
      <c r="I198" s="26">
        <f t="shared" si="66"/>
        <v>61</v>
      </c>
      <c r="J198" s="12">
        <f t="shared" si="67"/>
        <v>2.0576131687242798E-2</v>
      </c>
      <c r="K198" s="12">
        <f t="shared" si="68"/>
        <v>4.9985484810038984E-3</v>
      </c>
      <c r="L198" s="12">
        <f t="shared" si="69"/>
        <v>0.75308641975308643</v>
      </c>
      <c r="M198" s="12">
        <f t="shared" si="70"/>
        <v>0.57013954534834277</v>
      </c>
      <c r="N198" s="12">
        <f t="shared" si="71"/>
        <v>0.23045267489711935</v>
      </c>
      <c r="O198" s="12">
        <f t="shared" si="72"/>
        <v>5.5983742987243665E-2</v>
      </c>
      <c r="P198" s="25">
        <f t="shared" si="73"/>
        <v>0.63112183681659029</v>
      </c>
      <c r="Q198" s="25">
        <f t="shared" si="74"/>
        <v>1</v>
      </c>
      <c r="R198" s="6">
        <f t="shared" si="79"/>
        <v>215.73898584091998</v>
      </c>
      <c r="S198" s="6">
        <f t="shared" si="80"/>
        <v>151.01729008864399</v>
      </c>
      <c r="T198" s="46"/>
    </row>
    <row r="199" spans="2:20" x14ac:dyDescent="0.35">
      <c r="B199">
        <v>179</v>
      </c>
      <c r="C199" s="20" t="str">
        <f t="shared" si="76"/>
        <v>Mon</v>
      </c>
      <c r="D199" s="13">
        <v>44830</v>
      </c>
      <c r="E199">
        <f t="shared" si="81"/>
        <v>4</v>
      </c>
      <c r="F199" s="26">
        <f t="shared" si="65"/>
        <v>243</v>
      </c>
      <c r="G199" s="26">
        <f t="shared" si="77"/>
        <v>179</v>
      </c>
      <c r="H199" s="26">
        <f t="shared" si="78"/>
        <v>57</v>
      </c>
      <c r="I199" s="26">
        <f t="shared" si="66"/>
        <v>61</v>
      </c>
      <c r="J199" s="12">
        <f t="shared" si="67"/>
        <v>1.646090534979424E-2</v>
      </c>
      <c r="K199" s="12">
        <f t="shared" si="68"/>
        <v>3.9988387848031194E-3</v>
      </c>
      <c r="L199" s="12">
        <f t="shared" si="69"/>
        <v>0.75308641975308643</v>
      </c>
      <c r="M199" s="12">
        <f t="shared" si="70"/>
        <v>0.57013954534834277</v>
      </c>
      <c r="N199" s="12">
        <f t="shared" si="71"/>
        <v>0.23456790123456789</v>
      </c>
      <c r="O199" s="12">
        <f t="shared" si="72"/>
        <v>5.6983452683444437E-2</v>
      </c>
      <c r="P199" s="25">
        <f t="shared" si="73"/>
        <v>0.63112183681659029</v>
      </c>
      <c r="Q199" s="25">
        <f t="shared" si="74"/>
        <v>1.0000000000000002</v>
      </c>
      <c r="R199" s="6">
        <f t="shared" si="79"/>
        <v>215.81818684759432</v>
      </c>
      <c r="S199" s="6">
        <f t="shared" si="80"/>
        <v>151.07273079331603</v>
      </c>
      <c r="T199" s="46"/>
    </row>
    <row r="200" spans="2:20" x14ac:dyDescent="0.35">
      <c r="B200">
        <v>180</v>
      </c>
      <c r="C200" s="20" t="str">
        <f t="shared" si="76"/>
        <v>Tue</v>
      </c>
      <c r="D200" s="13">
        <v>44831</v>
      </c>
      <c r="E200">
        <f t="shared" si="81"/>
        <v>3</v>
      </c>
      <c r="F200" s="26">
        <f t="shared" si="65"/>
        <v>243</v>
      </c>
      <c r="G200" s="26">
        <f t="shared" si="77"/>
        <v>180</v>
      </c>
      <c r="H200" s="26">
        <f t="shared" si="78"/>
        <v>58</v>
      </c>
      <c r="I200" s="26">
        <f t="shared" si="66"/>
        <v>61</v>
      </c>
      <c r="J200" s="12">
        <f t="shared" si="67"/>
        <v>1.2345679012345678E-2</v>
      </c>
      <c r="K200" s="12">
        <f t="shared" si="68"/>
        <v>2.9991290886023387E-3</v>
      </c>
      <c r="L200" s="12">
        <f t="shared" si="69"/>
        <v>0.75308641975308643</v>
      </c>
      <c r="M200" s="12">
        <f t="shared" si="70"/>
        <v>0.57013954534834277</v>
      </c>
      <c r="N200" s="12">
        <f t="shared" si="71"/>
        <v>0.23868312757201646</v>
      </c>
      <c r="O200" s="12">
        <f t="shared" si="72"/>
        <v>5.7983162379645223E-2</v>
      </c>
      <c r="P200" s="25">
        <f t="shared" si="73"/>
        <v>0.63112183681659029</v>
      </c>
      <c r="Q200" s="25">
        <f t="shared" si="74"/>
        <v>1.0000000000000002</v>
      </c>
      <c r="R200" s="6">
        <f t="shared" si="79"/>
        <v>215.89738785426866</v>
      </c>
      <c r="S200" s="6">
        <f t="shared" si="80"/>
        <v>151.12817149798806</v>
      </c>
      <c r="T200" s="46"/>
    </row>
    <row r="201" spans="2:20" x14ac:dyDescent="0.35">
      <c r="B201">
        <v>181</v>
      </c>
      <c r="C201" s="20" t="str">
        <f t="shared" si="76"/>
        <v>Wed</v>
      </c>
      <c r="D201" s="13">
        <v>44832</v>
      </c>
      <c r="E201">
        <f t="shared" si="81"/>
        <v>2</v>
      </c>
      <c r="F201" s="26">
        <f t="shared" si="65"/>
        <v>243</v>
      </c>
      <c r="G201" s="26">
        <f t="shared" si="77"/>
        <v>181</v>
      </c>
      <c r="H201" s="26">
        <f t="shared" si="78"/>
        <v>59</v>
      </c>
      <c r="I201" s="26">
        <f t="shared" si="66"/>
        <v>61</v>
      </c>
      <c r="J201" s="12">
        <f t="shared" si="67"/>
        <v>8.23045267489712E-3</v>
      </c>
      <c r="K201" s="12">
        <f t="shared" si="68"/>
        <v>1.9994193924015597E-3</v>
      </c>
      <c r="L201" s="12">
        <f t="shared" si="69"/>
        <v>0.75308641975308643</v>
      </c>
      <c r="M201" s="12">
        <f t="shared" si="70"/>
        <v>0.57013954534834277</v>
      </c>
      <c r="N201" s="12">
        <f t="shared" si="71"/>
        <v>0.24279835390946503</v>
      </c>
      <c r="O201" s="12">
        <f t="shared" si="72"/>
        <v>5.8982872075846002E-2</v>
      </c>
      <c r="P201" s="25">
        <f t="shared" si="73"/>
        <v>0.63112183681659029</v>
      </c>
      <c r="Q201" s="25">
        <f t="shared" si="74"/>
        <v>1.0000000000000002</v>
      </c>
      <c r="R201" s="6">
        <f t="shared" si="79"/>
        <v>215.976588860943</v>
      </c>
      <c r="S201" s="6">
        <f t="shared" si="80"/>
        <v>151.1836122026601</v>
      </c>
      <c r="T201" s="46"/>
    </row>
    <row r="202" spans="2:20" x14ac:dyDescent="0.35">
      <c r="B202">
        <v>182</v>
      </c>
      <c r="C202" s="20" t="str">
        <f t="shared" si="76"/>
        <v>Thu</v>
      </c>
      <c r="D202" s="13">
        <v>44833</v>
      </c>
      <c r="E202">
        <f t="shared" si="81"/>
        <v>1</v>
      </c>
      <c r="F202" s="26">
        <f t="shared" si="65"/>
        <v>243</v>
      </c>
      <c r="G202" s="26">
        <f t="shared" si="77"/>
        <v>182</v>
      </c>
      <c r="H202" s="26">
        <f t="shared" si="78"/>
        <v>60</v>
      </c>
      <c r="I202" s="26">
        <f t="shared" si="66"/>
        <v>61</v>
      </c>
      <c r="J202" s="12">
        <f t="shared" si="67"/>
        <v>4.11522633744856E-3</v>
      </c>
      <c r="K202" s="12">
        <f t="shared" si="68"/>
        <v>9.9970969620077985E-4</v>
      </c>
      <c r="L202" s="12">
        <f t="shared" si="69"/>
        <v>0.75308641975308643</v>
      </c>
      <c r="M202" s="12">
        <f t="shared" si="70"/>
        <v>0.57013954534834277</v>
      </c>
      <c r="N202" s="12">
        <f t="shared" si="71"/>
        <v>0.24691358024691357</v>
      </c>
      <c r="O202" s="12">
        <f t="shared" si="72"/>
        <v>5.9982581772046774E-2</v>
      </c>
      <c r="P202" s="25">
        <f t="shared" si="73"/>
        <v>0.63112183681659029</v>
      </c>
      <c r="Q202" s="25">
        <f t="shared" si="74"/>
        <v>1</v>
      </c>
      <c r="R202" s="6">
        <f t="shared" si="79"/>
        <v>216.05578986761736</v>
      </c>
      <c r="S202" s="6">
        <f t="shared" si="80"/>
        <v>151.23905290733214</v>
      </c>
      <c r="T202" s="46"/>
    </row>
    <row r="203" spans="2:20" x14ac:dyDescent="0.35">
      <c r="B203">
        <v>183</v>
      </c>
      <c r="C203" s="20" t="str">
        <f t="shared" si="76"/>
        <v>Fri</v>
      </c>
      <c r="D203" s="13">
        <v>44834</v>
      </c>
      <c r="E203">
        <f t="shared" si="81"/>
        <v>0</v>
      </c>
      <c r="F203" s="26">
        <f t="shared" si="65"/>
        <v>243</v>
      </c>
      <c r="G203" s="26">
        <f t="shared" si="77"/>
        <v>183</v>
      </c>
      <c r="H203" s="26">
        <f t="shared" si="78"/>
        <v>61</v>
      </c>
      <c r="I203" s="26">
        <f t="shared" si="66"/>
        <v>61</v>
      </c>
      <c r="J203" s="12">
        <f t="shared" si="67"/>
        <v>0</v>
      </c>
      <c r="K203" s="12">
        <f t="shared" si="68"/>
        <v>0</v>
      </c>
      <c r="L203" s="12">
        <f t="shared" si="69"/>
        <v>0.75308641975308643</v>
      </c>
      <c r="M203" s="12">
        <f t="shared" si="70"/>
        <v>0.57013954534834277</v>
      </c>
      <c r="N203" s="12">
        <f t="shared" si="71"/>
        <v>0.25102880658436216</v>
      </c>
      <c r="O203" s="12">
        <f t="shared" si="72"/>
        <v>6.0982291468247567E-2</v>
      </c>
      <c r="P203" s="25">
        <f t="shared" si="73"/>
        <v>0.63112183681659029</v>
      </c>
      <c r="Q203" s="25">
        <f t="shared" si="74"/>
        <v>1.0000000000000002</v>
      </c>
      <c r="R203" s="6">
        <f t="shared" si="79"/>
        <v>216.1349908742917</v>
      </c>
      <c r="S203" s="6">
        <f t="shared" si="80"/>
        <v>151.29449361200417</v>
      </c>
      <c r="T203" s="46"/>
    </row>
  </sheetData>
  <mergeCells count="1">
    <mergeCell ref="C18:D1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96BD-395D-4F20-B3D9-28C1D96397D9}">
  <sheetPr>
    <pageSetUpPr autoPageBreaks="0"/>
  </sheetPr>
  <dimension ref="A1:AX146"/>
  <sheetViews>
    <sheetView zoomScale="60" zoomScaleNormal="60" workbookViewId="0">
      <selection activeCell="L1" sqref="L1"/>
    </sheetView>
  </sheetViews>
  <sheetFormatPr defaultRowHeight="14.5" zeroHeight="1" x14ac:dyDescent="0.35"/>
  <cols>
    <col min="1" max="1" width="3.1796875" customWidth="1"/>
    <col min="2" max="2" width="6" bestFit="1" customWidth="1"/>
    <col min="3" max="3" width="14.54296875" customWidth="1"/>
    <col min="4" max="4" width="14.453125" customWidth="1"/>
    <col min="5" max="5" width="8.453125" bestFit="1" customWidth="1"/>
    <col min="6" max="6" width="7.7265625" customWidth="1"/>
    <col min="7" max="7" width="7.81640625" customWidth="1"/>
    <col min="8" max="12" width="7.7265625" customWidth="1"/>
    <col min="13" max="14" width="7.81640625" customWidth="1"/>
    <col min="15" max="15" width="7.7265625" customWidth="1"/>
    <col min="16" max="16" width="19.54296875" bestFit="1" customWidth="1"/>
    <col min="17" max="17" width="7.81640625" customWidth="1"/>
    <col min="18" max="18" width="9.1796875" customWidth="1"/>
    <col min="19" max="20" width="7.7265625" customWidth="1"/>
    <col min="21" max="21" width="7.81640625" customWidth="1"/>
    <col min="22" max="22" width="7.7265625" customWidth="1"/>
    <col min="23" max="23" width="8.81640625" customWidth="1"/>
    <col min="24" max="24" width="10.54296875" bestFit="1" customWidth="1"/>
    <col min="25" max="25" width="9.26953125" customWidth="1"/>
    <col min="26" max="26" width="19.26953125" bestFit="1" customWidth="1"/>
    <col min="27" max="27" width="18.1796875" bestFit="1" customWidth="1"/>
    <col min="28" max="28" width="13.81640625" bestFit="1" customWidth="1"/>
    <col min="29" max="29" width="11.453125" bestFit="1" customWidth="1"/>
    <col min="30" max="30" width="11.7265625" bestFit="1" customWidth="1"/>
    <col min="31" max="31" width="11" customWidth="1"/>
    <col min="32" max="32" width="12.1796875" customWidth="1"/>
    <col min="33" max="34" width="14.81640625" bestFit="1" customWidth="1"/>
    <col min="35" max="35" width="11" bestFit="1" customWidth="1"/>
    <col min="36" max="36" width="11.7265625" customWidth="1"/>
    <col min="37" max="37" width="8.1796875" bestFit="1" customWidth="1"/>
    <col min="38" max="38" width="9.26953125" bestFit="1" customWidth="1"/>
    <col min="39" max="39" width="10" bestFit="1" customWidth="1"/>
    <col min="40" max="44" width="15.54296875" customWidth="1"/>
  </cols>
  <sheetData>
    <row r="1" spans="1:50" s="34" customFormat="1" ht="67.5" customHeight="1" x14ac:dyDescent="0.35"/>
    <row r="2" spans="1:50" x14ac:dyDescent="0.35">
      <c r="A2" s="37" t="s">
        <v>121</v>
      </c>
      <c r="B2" s="37"/>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row>
    <row r="3" spans="1:50" x14ac:dyDescent="0.3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50" x14ac:dyDescent="0.3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W4" s="11"/>
      <c r="AX4" s="14"/>
    </row>
    <row r="5" spans="1:50" ht="26.5" x14ac:dyDescent="0.35">
      <c r="A5" s="34"/>
      <c r="B5" s="34"/>
      <c r="C5" s="37" t="s">
        <v>24</v>
      </c>
      <c r="D5" s="37" t="s">
        <v>25</v>
      </c>
      <c r="E5" s="37" t="s">
        <v>26</v>
      </c>
      <c r="F5" s="34"/>
      <c r="G5" s="34"/>
      <c r="H5" s="34"/>
      <c r="I5" s="34"/>
      <c r="J5" s="34"/>
      <c r="K5" s="34"/>
      <c r="L5" s="34"/>
      <c r="M5" s="34"/>
      <c r="N5" s="34"/>
      <c r="O5" s="34"/>
      <c r="P5" s="34"/>
      <c r="Q5" s="34"/>
      <c r="R5" s="34"/>
      <c r="S5" s="34"/>
      <c r="T5" s="34"/>
      <c r="U5" s="34"/>
      <c r="V5" s="34"/>
      <c r="W5" s="34"/>
      <c r="X5" s="34"/>
      <c r="Y5" s="34"/>
      <c r="Z5" s="47" t="s">
        <v>64</v>
      </c>
      <c r="AA5" s="47" t="s">
        <v>65</v>
      </c>
      <c r="AB5" s="47" t="s">
        <v>66</v>
      </c>
      <c r="AC5" s="47" t="s">
        <v>67</v>
      </c>
      <c r="AD5" s="47" t="s">
        <v>68</v>
      </c>
      <c r="AE5" s="47" t="s">
        <v>69</v>
      </c>
      <c r="AF5" s="47" t="s">
        <v>70</v>
      </c>
      <c r="AG5" s="47" t="s">
        <v>71</v>
      </c>
      <c r="AH5" s="47" t="s">
        <v>72</v>
      </c>
      <c r="AI5" s="47" t="s">
        <v>73</v>
      </c>
      <c r="AJ5" s="47" t="s">
        <v>73</v>
      </c>
      <c r="AK5" s="47" t="s">
        <v>74</v>
      </c>
      <c r="AL5" s="47" t="s">
        <v>122</v>
      </c>
      <c r="AM5" s="47" t="s">
        <v>123</v>
      </c>
    </row>
    <row r="6" spans="1:50" ht="16.5" x14ac:dyDescent="0.45">
      <c r="A6" s="34"/>
      <c r="B6" s="34"/>
      <c r="C6" s="34" t="s">
        <v>85</v>
      </c>
      <c r="D6" s="44">
        <f>IF(Calculations!C6=Calculations!C28,D16,D17)</f>
        <v>0.42918465416463569</v>
      </c>
      <c r="E6" s="36" t="s">
        <v>34</v>
      </c>
      <c r="F6" s="43" t="s">
        <v>86</v>
      </c>
      <c r="G6" s="34"/>
      <c r="H6" s="34"/>
      <c r="I6" s="34"/>
      <c r="J6" s="34"/>
      <c r="K6" s="34"/>
      <c r="L6" s="34"/>
      <c r="M6" s="34"/>
      <c r="N6" s="34"/>
      <c r="O6" s="34"/>
      <c r="P6" s="34"/>
      <c r="Q6" s="34"/>
      <c r="R6" s="34"/>
      <c r="S6" s="34"/>
      <c r="T6" s="34"/>
      <c r="U6" s="34"/>
      <c r="V6" s="34"/>
      <c r="W6" s="34"/>
      <c r="X6" s="2" t="s">
        <v>77</v>
      </c>
      <c r="Y6" s="2" t="s">
        <v>78</v>
      </c>
      <c r="Z6" s="3">
        <v>43132</v>
      </c>
      <c r="AA6" s="3">
        <v>43312</v>
      </c>
      <c r="AB6" s="7">
        <f t="shared" ref="AB6:AB15" si="0">AA6-Z6</f>
        <v>180</v>
      </c>
      <c r="AC6" s="3">
        <f t="shared" ref="AC6:AC15" si="1">AA6+1</f>
        <v>43313</v>
      </c>
      <c r="AD6" s="3">
        <f t="shared" ref="AD6:AD15" si="2">AE6-1</f>
        <v>43373</v>
      </c>
      <c r="AE6" s="3">
        <v>43374</v>
      </c>
      <c r="AF6" s="3">
        <v>43555</v>
      </c>
      <c r="AG6" s="3">
        <f t="shared" ref="AG6:AG15" si="3">AE6</f>
        <v>43374</v>
      </c>
      <c r="AH6" s="3">
        <f t="shared" ref="AH6:AH14" si="4">AF7</f>
        <v>43738</v>
      </c>
      <c r="AI6" s="3">
        <f t="shared" ref="AI6:AI15" si="5">AE6</f>
        <v>43374</v>
      </c>
      <c r="AJ6" s="3">
        <v>43555</v>
      </c>
      <c r="AK6" s="7">
        <f t="shared" ref="AK6:AK15" si="6">AJ6-AI6</f>
        <v>181</v>
      </c>
      <c r="AL6" s="7"/>
      <c r="AM6" s="7"/>
      <c r="AV6" s="6"/>
    </row>
    <row r="7" spans="1:50" ht="16.5" x14ac:dyDescent="0.45">
      <c r="A7" s="34"/>
      <c r="B7" s="34"/>
      <c r="C7" s="34" t="s">
        <v>89</v>
      </c>
      <c r="D7" s="44">
        <f>IF(Calculations!C6=Calculations!C28,E16,E17)</f>
        <v>0.57081534583536431</v>
      </c>
      <c r="E7" s="36" t="s">
        <v>34</v>
      </c>
      <c r="F7" s="43" t="s">
        <v>90</v>
      </c>
      <c r="G7" s="34"/>
      <c r="H7" s="34"/>
      <c r="I7" s="34"/>
      <c r="J7" s="34"/>
      <c r="K7" s="34"/>
      <c r="L7" s="34"/>
      <c r="M7" s="34"/>
      <c r="N7" s="34"/>
      <c r="O7" s="34"/>
      <c r="P7" s="34"/>
      <c r="Q7" s="34"/>
      <c r="R7" s="34"/>
      <c r="S7" s="34"/>
      <c r="T7" s="34"/>
      <c r="U7" s="34"/>
      <c r="V7" s="34"/>
      <c r="W7" s="34"/>
      <c r="X7" s="4" t="s">
        <v>80</v>
      </c>
      <c r="Y7" s="4" t="s">
        <v>81</v>
      </c>
      <c r="Z7" s="5">
        <f t="shared" ref="Z7:Z15" si="7">AA6+1</f>
        <v>43313</v>
      </c>
      <c r="AA7" s="5">
        <v>43496</v>
      </c>
      <c r="AB7" s="8">
        <f t="shared" si="0"/>
        <v>183</v>
      </c>
      <c r="AC7" s="5">
        <f t="shared" si="1"/>
        <v>43497</v>
      </c>
      <c r="AD7" s="5">
        <f t="shared" si="2"/>
        <v>43555</v>
      </c>
      <c r="AE7" s="5">
        <f t="shared" ref="AE7:AE15" si="8">AF6+1</f>
        <v>43556</v>
      </c>
      <c r="AF7" s="5">
        <v>43738</v>
      </c>
      <c r="AG7" s="5">
        <f t="shared" si="3"/>
        <v>43556</v>
      </c>
      <c r="AH7" s="5">
        <f t="shared" si="4"/>
        <v>43921</v>
      </c>
      <c r="AI7" s="5">
        <f t="shared" si="5"/>
        <v>43556</v>
      </c>
      <c r="AJ7" s="5">
        <v>43738</v>
      </c>
      <c r="AK7" s="8">
        <f t="shared" si="6"/>
        <v>182</v>
      </c>
      <c r="AL7" s="8"/>
      <c r="AM7" s="8"/>
      <c r="AV7" s="6"/>
    </row>
    <row r="8" spans="1:50" x14ac:dyDescent="0.35">
      <c r="A8" s="34"/>
      <c r="B8" s="34"/>
      <c r="C8" s="34" t="s">
        <v>3</v>
      </c>
      <c r="D8" s="9">
        <f>Calculations!C4</f>
        <v>44757</v>
      </c>
      <c r="E8" s="36"/>
      <c r="F8" s="34"/>
      <c r="G8" s="34"/>
      <c r="H8" s="34"/>
      <c r="I8" s="34"/>
      <c r="J8" s="34"/>
      <c r="K8" s="34"/>
      <c r="L8" s="34"/>
      <c r="M8" s="34"/>
      <c r="N8" s="34"/>
      <c r="O8" s="34"/>
      <c r="P8" s="34"/>
      <c r="Q8" s="34"/>
      <c r="R8" s="34"/>
      <c r="S8" s="34"/>
      <c r="T8" s="34"/>
      <c r="U8" s="34"/>
      <c r="V8" s="34"/>
      <c r="W8" s="34"/>
      <c r="X8" s="2" t="s">
        <v>83</v>
      </c>
      <c r="Y8" s="2" t="s">
        <v>84</v>
      </c>
      <c r="Z8" s="3">
        <f t="shared" si="7"/>
        <v>43497</v>
      </c>
      <c r="AA8" s="3">
        <v>43677</v>
      </c>
      <c r="AB8" s="7">
        <f t="shared" si="0"/>
        <v>180</v>
      </c>
      <c r="AC8" s="3">
        <f t="shared" si="1"/>
        <v>43678</v>
      </c>
      <c r="AD8" s="3">
        <f t="shared" si="2"/>
        <v>43738</v>
      </c>
      <c r="AE8" s="3">
        <f t="shared" si="8"/>
        <v>43739</v>
      </c>
      <c r="AF8" s="3">
        <v>43921</v>
      </c>
      <c r="AG8" s="3">
        <f t="shared" si="3"/>
        <v>43739</v>
      </c>
      <c r="AH8" s="3">
        <f t="shared" si="4"/>
        <v>44104</v>
      </c>
      <c r="AI8" s="3">
        <f t="shared" si="5"/>
        <v>43739</v>
      </c>
      <c r="AJ8" s="3">
        <v>43921</v>
      </c>
      <c r="AK8" s="7">
        <f t="shared" si="6"/>
        <v>182</v>
      </c>
      <c r="AL8" s="7"/>
      <c r="AM8" s="7"/>
      <c r="AV8" s="6"/>
    </row>
    <row r="9" spans="1:50" x14ac:dyDescent="0.35">
      <c r="A9" s="34"/>
      <c r="B9" s="34"/>
      <c r="C9" s="34" t="s">
        <v>19</v>
      </c>
      <c r="D9" s="20" t="str">
        <f>IF(SUMIF(Wc!$D$22:$D$146,D8,Wc!$A$22:$A$146)=1,"Yes","No")</f>
        <v>Yes</v>
      </c>
      <c r="E9" s="36"/>
      <c r="F9" s="34"/>
      <c r="G9" s="34"/>
      <c r="H9" s="34"/>
      <c r="I9" s="34"/>
      <c r="J9" s="34"/>
      <c r="K9" s="34"/>
      <c r="L9" s="34"/>
      <c r="M9" s="34"/>
      <c r="N9" s="34"/>
      <c r="O9" s="34"/>
      <c r="P9" s="34"/>
      <c r="Q9" s="34"/>
      <c r="R9" s="34"/>
      <c r="S9" s="34"/>
      <c r="T9" s="34"/>
      <c r="U9" s="34"/>
      <c r="V9" s="34"/>
      <c r="W9" s="34"/>
      <c r="X9" s="4" t="s">
        <v>87</v>
      </c>
      <c r="Y9" s="4" t="s">
        <v>88</v>
      </c>
      <c r="Z9" s="5">
        <f t="shared" si="7"/>
        <v>43678</v>
      </c>
      <c r="AA9" s="5">
        <v>43861</v>
      </c>
      <c r="AB9" s="8">
        <f t="shared" si="0"/>
        <v>183</v>
      </c>
      <c r="AC9" s="5">
        <f t="shared" si="1"/>
        <v>43862</v>
      </c>
      <c r="AD9" s="5">
        <f t="shared" si="2"/>
        <v>43921</v>
      </c>
      <c r="AE9" s="5">
        <f t="shared" si="8"/>
        <v>43922</v>
      </c>
      <c r="AF9" s="5">
        <v>44104</v>
      </c>
      <c r="AG9" s="5">
        <f t="shared" si="3"/>
        <v>43922</v>
      </c>
      <c r="AH9" s="5">
        <f t="shared" si="4"/>
        <v>44286</v>
      </c>
      <c r="AI9" s="5">
        <f t="shared" si="5"/>
        <v>43922</v>
      </c>
      <c r="AJ9" s="5">
        <v>44104</v>
      </c>
      <c r="AK9" s="8">
        <f t="shared" si="6"/>
        <v>182</v>
      </c>
      <c r="AL9" s="8"/>
      <c r="AM9" s="8"/>
      <c r="AV9" s="6"/>
    </row>
    <row r="10" spans="1:50" x14ac:dyDescent="0.35">
      <c r="A10" s="34"/>
      <c r="B10" s="34"/>
      <c r="C10" s="34" t="s">
        <v>113</v>
      </c>
      <c r="D10" s="38">
        <f>SUMIF($D$22:$D$146,$D$8,J$22:J$146)</f>
        <v>0.32738095238095238</v>
      </c>
      <c r="E10" s="34"/>
      <c r="F10" s="34"/>
      <c r="G10" s="34"/>
      <c r="H10" s="34"/>
      <c r="I10" s="34"/>
      <c r="J10" s="34"/>
      <c r="K10" s="34"/>
      <c r="L10" s="34"/>
      <c r="M10" s="34"/>
      <c r="N10" s="34"/>
      <c r="O10" s="34"/>
      <c r="P10" s="34"/>
      <c r="Q10" s="34"/>
      <c r="R10" s="34"/>
      <c r="S10" s="34"/>
      <c r="T10" s="34"/>
      <c r="U10" s="34"/>
      <c r="V10" s="34"/>
      <c r="W10" s="34"/>
      <c r="X10" s="2" t="s">
        <v>91</v>
      </c>
      <c r="Y10" s="2" t="s">
        <v>92</v>
      </c>
      <c r="Z10" s="3">
        <f t="shared" si="7"/>
        <v>43862</v>
      </c>
      <c r="AA10" s="3">
        <v>44043</v>
      </c>
      <c r="AB10" s="7">
        <f t="shared" si="0"/>
        <v>181</v>
      </c>
      <c r="AC10" s="3">
        <f t="shared" si="1"/>
        <v>44044</v>
      </c>
      <c r="AD10" s="3">
        <f t="shared" si="2"/>
        <v>44104</v>
      </c>
      <c r="AE10" s="3">
        <f t="shared" si="8"/>
        <v>44105</v>
      </c>
      <c r="AF10" s="3">
        <v>44286</v>
      </c>
      <c r="AG10" s="3">
        <f t="shared" si="3"/>
        <v>44105</v>
      </c>
      <c r="AH10" s="3">
        <f t="shared" si="4"/>
        <v>44469</v>
      </c>
      <c r="AI10" s="3">
        <f t="shared" si="5"/>
        <v>44105</v>
      </c>
      <c r="AJ10" s="3">
        <v>44286</v>
      </c>
      <c r="AK10" s="7">
        <f t="shared" si="6"/>
        <v>181</v>
      </c>
      <c r="AL10" s="7"/>
      <c r="AM10" s="7"/>
      <c r="AV10" s="6"/>
    </row>
    <row r="11" spans="1:50" x14ac:dyDescent="0.35">
      <c r="A11" s="34"/>
      <c r="B11" s="34"/>
      <c r="C11" s="49" t="s">
        <v>115</v>
      </c>
      <c r="D11" s="38">
        <f>SUMIF($D$22:$D$146,$D$8,L$22:L$146)</f>
        <v>0.6785714285714286</v>
      </c>
      <c r="E11" s="34"/>
      <c r="F11" s="34"/>
      <c r="G11" s="34"/>
      <c r="H11" s="34"/>
      <c r="I11" s="34"/>
      <c r="J11" s="34"/>
      <c r="K11" s="34"/>
      <c r="L11" s="34"/>
      <c r="M11" s="34"/>
      <c r="N11" s="34"/>
      <c r="O11" s="34"/>
      <c r="P11" s="34"/>
      <c r="Q11" s="34"/>
      <c r="R11" s="34"/>
      <c r="S11" s="34"/>
      <c r="T11" s="34"/>
      <c r="U11" s="34"/>
      <c r="V11" s="34"/>
      <c r="W11" s="34"/>
      <c r="X11" s="4" t="s">
        <v>94</v>
      </c>
      <c r="Y11" s="4" t="s">
        <v>95</v>
      </c>
      <c r="Z11" s="5">
        <f t="shared" si="7"/>
        <v>44044</v>
      </c>
      <c r="AA11" s="5">
        <v>44227</v>
      </c>
      <c r="AB11" s="8">
        <f t="shared" si="0"/>
        <v>183</v>
      </c>
      <c r="AC11" s="5">
        <f t="shared" si="1"/>
        <v>44228</v>
      </c>
      <c r="AD11" s="5">
        <f t="shared" si="2"/>
        <v>44286</v>
      </c>
      <c r="AE11" s="5">
        <f t="shared" si="8"/>
        <v>44287</v>
      </c>
      <c r="AF11" s="5">
        <v>44469</v>
      </c>
      <c r="AG11" s="5">
        <f t="shared" si="3"/>
        <v>44287</v>
      </c>
      <c r="AH11" s="5">
        <f t="shared" si="4"/>
        <v>44651</v>
      </c>
      <c r="AI11" s="5">
        <f t="shared" si="5"/>
        <v>44287</v>
      </c>
      <c r="AJ11" s="5">
        <v>44469</v>
      </c>
      <c r="AK11" s="8">
        <f t="shared" si="6"/>
        <v>182</v>
      </c>
      <c r="AL11" s="8"/>
      <c r="AM11" s="8"/>
      <c r="AV11" s="6"/>
    </row>
    <row r="12" spans="1:50" x14ac:dyDescent="0.35">
      <c r="A12" s="34"/>
      <c r="B12" s="34"/>
      <c r="C12" s="34" t="s">
        <v>9</v>
      </c>
      <c r="D12" s="38">
        <f>SUMIF($D$22:$D$146,$D$8,N$22:N$146)</f>
        <v>0</v>
      </c>
      <c r="E12" s="34"/>
      <c r="F12" s="34"/>
      <c r="G12" s="34"/>
      <c r="H12" s="34"/>
      <c r="I12" s="34"/>
      <c r="J12" s="34"/>
      <c r="K12" s="34"/>
      <c r="L12" s="34"/>
      <c r="M12" s="34"/>
      <c r="N12" s="34"/>
      <c r="O12" s="34"/>
      <c r="P12" s="34"/>
      <c r="Q12" s="34"/>
      <c r="R12" s="34"/>
      <c r="S12" s="34"/>
      <c r="T12" s="34"/>
      <c r="U12" s="34"/>
      <c r="V12" s="34"/>
      <c r="W12" s="34"/>
      <c r="X12" s="2" t="s">
        <v>97</v>
      </c>
      <c r="Y12" s="2" t="s">
        <v>98</v>
      </c>
      <c r="Z12" s="3">
        <f t="shared" si="7"/>
        <v>44228</v>
      </c>
      <c r="AA12" s="3">
        <v>44408</v>
      </c>
      <c r="AB12" s="7">
        <f t="shared" si="0"/>
        <v>180</v>
      </c>
      <c r="AC12" s="3">
        <f t="shared" si="1"/>
        <v>44409</v>
      </c>
      <c r="AD12" s="3">
        <f t="shared" si="2"/>
        <v>44469</v>
      </c>
      <c r="AE12" s="3">
        <f t="shared" si="8"/>
        <v>44470</v>
      </c>
      <c r="AF12" s="3">
        <v>44651</v>
      </c>
      <c r="AG12" s="3">
        <f t="shared" si="3"/>
        <v>44470</v>
      </c>
      <c r="AH12" s="3">
        <f t="shared" si="4"/>
        <v>44834</v>
      </c>
      <c r="AI12" s="3">
        <f t="shared" si="5"/>
        <v>44470</v>
      </c>
      <c r="AJ12" s="3">
        <v>44651</v>
      </c>
      <c r="AK12" s="7">
        <f t="shared" si="6"/>
        <v>181</v>
      </c>
      <c r="AL12" s="7"/>
      <c r="AM12" s="7"/>
      <c r="AV12" s="6"/>
    </row>
    <row r="13" spans="1:50" x14ac:dyDescent="0.35">
      <c r="A13" s="34"/>
      <c r="B13" s="34"/>
      <c r="C13" s="50" t="s">
        <v>28</v>
      </c>
      <c r="D13" s="23">
        <f>SUMIF($D$22:$D$146,$D$8,U$22:U$146)</f>
        <v>100.38630656705871</v>
      </c>
      <c r="E13" s="36" t="str">
        <f>IF(Calculations!$C$6=Calculations!$C$28,"p/therm","£/MWh")</f>
        <v>p/therm</v>
      </c>
      <c r="F13" s="43" t="s">
        <v>124</v>
      </c>
      <c r="G13" s="34"/>
      <c r="H13" s="34"/>
      <c r="I13" s="34"/>
      <c r="J13" s="34"/>
      <c r="K13" s="34"/>
      <c r="L13" s="34"/>
      <c r="M13" s="34"/>
      <c r="N13" s="34"/>
      <c r="O13" s="34"/>
      <c r="P13" s="34"/>
      <c r="Q13" s="34"/>
      <c r="R13" s="34"/>
      <c r="S13" s="34"/>
      <c r="T13" s="34"/>
      <c r="U13" s="34"/>
      <c r="V13" s="34"/>
      <c r="W13" s="34"/>
      <c r="X13" s="4" t="s">
        <v>99</v>
      </c>
      <c r="Y13" s="4" t="s">
        <v>100</v>
      </c>
      <c r="Z13" s="5">
        <f t="shared" si="7"/>
        <v>44409</v>
      </c>
      <c r="AA13" s="5">
        <v>44592</v>
      </c>
      <c r="AB13" s="8">
        <f t="shared" si="0"/>
        <v>183</v>
      </c>
      <c r="AC13" s="5">
        <f t="shared" si="1"/>
        <v>44593</v>
      </c>
      <c r="AD13" s="5">
        <f t="shared" si="2"/>
        <v>44651</v>
      </c>
      <c r="AE13" s="5">
        <f t="shared" si="8"/>
        <v>44652</v>
      </c>
      <c r="AF13" s="5">
        <v>44834</v>
      </c>
      <c r="AG13" s="5">
        <f t="shared" si="3"/>
        <v>44652</v>
      </c>
      <c r="AH13" s="5">
        <f t="shared" si="4"/>
        <v>45016</v>
      </c>
      <c r="AI13" s="5">
        <f t="shared" si="5"/>
        <v>44652</v>
      </c>
      <c r="AJ13" s="5">
        <v>44834</v>
      </c>
      <c r="AK13" s="8">
        <f t="shared" si="6"/>
        <v>182</v>
      </c>
      <c r="AL13" s="8">
        <f>COUNTIF(C$22:C$146,"Mon")+COUNTIF(C$22:C$146,"Tue")+COUNTIF(C$22:C$146,"Wed")+COUNTIF(C$22:C$146,"Thu")+COUNTIF(C$22:C$146,"Fri")</f>
        <v>125</v>
      </c>
      <c r="AM13" s="8">
        <v>6</v>
      </c>
      <c r="AV13" s="6"/>
    </row>
    <row r="14" spans="1:50" x14ac:dyDescent="0.35">
      <c r="A14" s="34"/>
      <c r="B14" s="34"/>
      <c r="C14" s="34"/>
      <c r="D14" s="34"/>
      <c r="E14" s="34"/>
      <c r="F14" s="34"/>
      <c r="G14" s="34"/>
      <c r="H14" s="34"/>
      <c r="I14" s="34"/>
      <c r="J14" s="34"/>
      <c r="K14" s="34"/>
      <c r="L14" s="34"/>
      <c r="M14" s="34"/>
      <c r="N14" s="34"/>
      <c r="O14" s="34"/>
      <c r="P14" s="34"/>
      <c r="Q14" s="34"/>
      <c r="R14" s="34"/>
      <c r="S14" s="34"/>
      <c r="T14" s="34"/>
      <c r="U14" s="34"/>
      <c r="V14" s="34"/>
      <c r="W14" s="34"/>
      <c r="X14" s="2" t="s">
        <v>101</v>
      </c>
      <c r="Y14" s="2" t="s">
        <v>102</v>
      </c>
      <c r="Z14" s="3">
        <f t="shared" si="7"/>
        <v>44593</v>
      </c>
      <c r="AA14" s="3">
        <v>44773</v>
      </c>
      <c r="AB14" s="7">
        <f t="shared" si="0"/>
        <v>180</v>
      </c>
      <c r="AC14" s="3">
        <f t="shared" si="1"/>
        <v>44774</v>
      </c>
      <c r="AD14" s="3">
        <f t="shared" si="2"/>
        <v>44834</v>
      </c>
      <c r="AE14" s="3">
        <f t="shared" si="8"/>
        <v>44835</v>
      </c>
      <c r="AF14" s="3">
        <v>45016</v>
      </c>
      <c r="AG14" s="3">
        <f t="shared" si="3"/>
        <v>44835</v>
      </c>
      <c r="AH14" s="3">
        <f t="shared" si="4"/>
        <v>45199</v>
      </c>
      <c r="AI14" s="3">
        <f t="shared" si="5"/>
        <v>44835</v>
      </c>
      <c r="AJ14" s="3">
        <v>45016</v>
      </c>
      <c r="AK14" s="7">
        <f t="shared" si="6"/>
        <v>181</v>
      </c>
      <c r="AL14" s="7"/>
      <c r="AM14" s="7"/>
      <c r="AV14" s="6"/>
    </row>
    <row r="15" spans="1:50" x14ac:dyDescent="0.35">
      <c r="A15" s="34"/>
      <c r="B15" s="34"/>
      <c r="C15" s="34"/>
      <c r="D15" s="34" t="s">
        <v>86</v>
      </c>
      <c r="E15" s="34" t="s">
        <v>90</v>
      </c>
      <c r="F15" s="34"/>
      <c r="G15" s="34"/>
      <c r="H15" s="34"/>
      <c r="I15" s="34"/>
      <c r="J15" s="34"/>
      <c r="K15" s="34"/>
      <c r="L15" s="34"/>
      <c r="M15" s="34"/>
      <c r="N15" s="34"/>
      <c r="O15" s="34"/>
      <c r="P15" s="34"/>
      <c r="Q15" s="34"/>
      <c r="R15" s="34"/>
      <c r="S15" s="34"/>
      <c r="T15" s="34"/>
      <c r="U15" s="34"/>
      <c r="V15" s="34"/>
      <c r="W15" s="34"/>
      <c r="X15" s="4" t="s">
        <v>103</v>
      </c>
      <c r="Y15" s="4" t="s">
        <v>104</v>
      </c>
      <c r="Z15" s="5">
        <f t="shared" si="7"/>
        <v>44774</v>
      </c>
      <c r="AA15" s="5">
        <v>44957</v>
      </c>
      <c r="AB15" s="8">
        <f t="shared" si="0"/>
        <v>183</v>
      </c>
      <c r="AC15" s="5">
        <f t="shared" si="1"/>
        <v>44958</v>
      </c>
      <c r="AD15" s="5">
        <f t="shared" si="2"/>
        <v>45016</v>
      </c>
      <c r="AE15" s="5">
        <f t="shared" si="8"/>
        <v>45017</v>
      </c>
      <c r="AF15" s="5">
        <v>45199</v>
      </c>
      <c r="AG15" s="5">
        <f t="shared" si="3"/>
        <v>45017</v>
      </c>
      <c r="AH15" s="5">
        <v>45382</v>
      </c>
      <c r="AI15" s="5">
        <f t="shared" si="5"/>
        <v>45017</v>
      </c>
      <c r="AJ15" s="5">
        <v>45199</v>
      </c>
      <c r="AK15" s="8">
        <f t="shared" si="6"/>
        <v>182</v>
      </c>
      <c r="AL15" s="8"/>
      <c r="AM15" s="8"/>
      <c r="AV15" s="6"/>
    </row>
    <row r="16" spans="1:50" x14ac:dyDescent="0.35">
      <c r="A16" s="34"/>
      <c r="B16" s="34"/>
      <c r="C16" s="34" t="s">
        <v>105</v>
      </c>
      <c r="D16" s="41">
        <v>0.42918465416463569</v>
      </c>
      <c r="E16" s="41">
        <v>0.57081534583536431</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V16" s="6"/>
    </row>
    <row r="17" spans="1:48" x14ac:dyDescent="0.35">
      <c r="A17" s="34"/>
      <c r="B17" s="34"/>
      <c r="C17" s="34" t="s">
        <v>22</v>
      </c>
      <c r="D17" s="41">
        <v>0.24292945617678946</v>
      </c>
      <c r="E17" s="41">
        <v>0.75707054382320926</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V17" s="6"/>
    </row>
    <row r="18" spans="1:48" x14ac:dyDescent="0.35">
      <c r="A18" s="34"/>
      <c r="B18" s="34"/>
      <c r="C18" s="71" t="s">
        <v>106</v>
      </c>
      <c r="D18" s="71"/>
      <c r="E18" s="34">
        <v>43</v>
      </c>
      <c r="F18" s="34"/>
      <c r="G18" s="34"/>
      <c r="H18" s="34"/>
      <c r="I18" s="34"/>
      <c r="J18" s="34"/>
      <c r="K18" s="34"/>
      <c r="L18" s="34"/>
      <c r="M18" s="41"/>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V18" s="6"/>
    </row>
    <row r="19" spans="1:48" ht="281.14999999999998" customHeight="1" x14ac:dyDescent="0.35">
      <c r="A19" s="34"/>
      <c r="B19" s="34"/>
      <c r="C19" s="34"/>
      <c r="D19" s="34"/>
      <c r="E19" s="34"/>
      <c r="F19" s="34"/>
      <c r="G19" s="34"/>
      <c r="H19" s="34"/>
      <c r="I19" s="34"/>
      <c r="J19" s="34"/>
      <c r="K19" s="34"/>
      <c r="L19" s="34"/>
      <c r="M19" s="41"/>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V19" s="6"/>
    </row>
    <row r="20" spans="1:48" x14ac:dyDescent="0.35">
      <c r="A20" s="34"/>
      <c r="B20" s="34"/>
      <c r="C20" s="34"/>
      <c r="D20" s="34"/>
      <c r="E20" s="34"/>
      <c r="F20" s="34"/>
      <c r="G20" s="34"/>
      <c r="H20" s="34"/>
      <c r="I20" s="34"/>
      <c r="J20" s="34"/>
      <c r="K20" s="34"/>
      <c r="L20" s="34"/>
      <c r="M20" s="52"/>
      <c r="N20" s="52"/>
      <c r="O20" s="52"/>
      <c r="P20" s="52"/>
      <c r="Q20" s="52"/>
      <c r="R20" s="52"/>
      <c r="S20" s="34"/>
      <c r="T20" s="34"/>
      <c r="U20" s="34"/>
      <c r="V20" s="34"/>
      <c r="W20" s="34"/>
      <c r="X20" s="34"/>
      <c r="Y20" s="34"/>
      <c r="Z20" s="34"/>
      <c r="AA20" s="34"/>
      <c r="AB20" s="34"/>
      <c r="AC20" s="34"/>
      <c r="AD20" s="34"/>
      <c r="AE20" s="34"/>
      <c r="AF20" s="34"/>
      <c r="AG20" s="34"/>
      <c r="AH20" s="34"/>
      <c r="AI20" s="34"/>
      <c r="AJ20" s="34"/>
      <c r="AK20" s="34"/>
      <c r="AL20" s="34"/>
      <c r="AM20" s="34"/>
      <c r="AV20" s="6"/>
    </row>
    <row r="21" spans="1:48" ht="17.5" x14ac:dyDescent="0.45">
      <c r="B21" t="s">
        <v>107</v>
      </c>
      <c r="C21" s="21" t="s">
        <v>2</v>
      </c>
      <c r="D21" s="21" t="s">
        <v>3</v>
      </c>
      <c r="E21" s="21" t="s">
        <v>125</v>
      </c>
      <c r="F21" s="21" t="s">
        <v>126</v>
      </c>
      <c r="G21" s="21" t="s">
        <v>127</v>
      </c>
      <c r="H21" s="21" t="s">
        <v>128</v>
      </c>
      <c r="I21" s="21" t="s">
        <v>129</v>
      </c>
      <c r="J21" s="21" t="s">
        <v>130</v>
      </c>
      <c r="K21" s="21" t="s">
        <v>131</v>
      </c>
      <c r="L21" s="21" t="s">
        <v>132</v>
      </c>
      <c r="M21" s="21" t="s">
        <v>133</v>
      </c>
      <c r="N21" s="21" t="s">
        <v>134</v>
      </c>
      <c r="O21" s="21" t="s">
        <v>135</v>
      </c>
      <c r="P21" s="21" t="s">
        <v>136</v>
      </c>
      <c r="Q21" s="21" t="s">
        <v>119</v>
      </c>
      <c r="R21" s="27" t="s">
        <v>137</v>
      </c>
      <c r="S21" s="27" t="s">
        <v>138</v>
      </c>
      <c r="T21" s="27" t="s">
        <v>139</v>
      </c>
      <c r="U21" s="21" t="s">
        <v>4</v>
      </c>
      <c r="V21" t="s">
        <v>140</v>
      </c>
      <c r="W21" s="34"/>
      <c r="X21" s="34"/>
      <c r="Y21" s="34"/>
      <c r="Z21" s="34"/>
      <c r="AA21" s="34"/>
      <c r="AB21" s="34"/>
      <c r="AC21" s="51"/>
      <c r="AD21" s="34"/>
      <c r="AE21" s="51"/>
      <c r="AF21" s="51"/>
      <c r="AG21" s="51"/>
      <c r="AH21" s="34"/>
      <c r="AI21" s="34"/>
      <c r="AJ21" s="34"/>
      <c r="AK21" s="34"/>
      <c r="AL21" s="34"/>
      <c r="AM21" s="34"/>
      <c r="AV21" s="6"/>
    </row>
    <row r="22" spans="1:48" x14ac:dyDescent="0.35">
      <c r="A22" s="19">
        <v>1</v>
      </c>
      <c r="B22" s="19">
        <v>1</v>
      </c>
      <c r="C22" s="20" t="str">
        <f t="shared" ref="C22:C53" si="9">TEXT(D22,"ddd")</f>
        <v>Fri</v>
      </c>
      <c r="D22" s="13">
        <v>44652</v>
      </c>
      <c r="E22">
        <f>$AL$13</f>
        <v>125</v>
      </c>
      <c r="F22" s="26">
        <f>$AL$13+$I22</f>
        <v>168</v>
      </c>
      <c r="G22" s="26">
        <f t="shared" ref="G22:G53" si="10">B22</f>
        <v>1</v>
      </c>
      <c r="H22" s="26">
        <f t="shared" ref="H22:H53" si="11">IF(D22&lt;$D$103,0,B22-82)</f>
        <v>0</v>
      </c>
      <c r="I22" s="26">
        <f>$E$18</f>
        <v>43</v>
      </c>
      <c r="J22" s="12">
        <f>E22/F22</f>
        <v>0.74404761904761907</v>
      </c>
      <c r="K22" s="12">
        <f t="shared" ref="K22:K53" si="12">J22*$D$6</f>
        <v>0.31933382006297301</v>
      </c>
      <c r="L22" s="12">
        <f>(I22+G22-H22)/F22</f>
        <v>0.26190476190476192</v>
      </c>
      <c r="M22" s="12">
        <f t="shared" ref="M22:M53" si="13">L22*$D$7</f>
        <v>0.14949925724259541</v>
      </c>
      <c r="N22" s="12">
        <f t="shared" ref="N22:N53" si="14">H22/F22</f>
        <v>0</v>
      </c>
      <c r="O22" s="12">
        <f t="shared" ref="O22:O53" si="15">N22*$D$6</f>
        <v>0</v>
      </c>
      <c r="P22" s="12">
        <f>K22+M22+O22</f>
        <v>0.46883307730556845</v>
      </c>
      <c r="Q22" s="25">
        <f t="shared" ref="Q22:Q53" si="16">(K22/P22)+(M22/P22)+(O22/P22)</f>
        <v>0.99999999999999989</v>
      </c>
      <c r="R22" s="32">
        <v>197.76</v>
      </c>
      <c r="S22" s="32">
        <v>354.5</v>
      </c>
      <c r="T22" s="32">
        <v>192</v>
      </c>
      <c r="U22" s="25">
        <f t="shared" ref="U22:U53" si="17">((R22*K22)+(S22*M22)+(T22*O22))/(K22+M22+O22)</f>
        <v>247.74050418045039</v>
      </c>
      <c r="V22" s="25">
        <f>V24</f>
        <v>247.74050418045039</v>
      </c>
      <c r="W22" s="48"/>
      <c r="X22" s="34"/>
      <c r="Y22" s="34"/>
      <c r="Z22" s="34"/>
      <c r="AA22" s="48"/>
      <c r="AB22" s="38"/>
      <c r="AC22" s="38"/>
      <c r="AD22" s="38"/>
      <c r="AE22" s="38"/>
      <c r="AF22" s="38"/>
      <c r="AG22" s="38"/>
      <c r="AH22" s="34"/>
      <c r="AI22" s="34"/>
      <c r="AJ22" s="34"/>
      <c r="AK22" s="34"/>
      <c r="AL22" s="34"/>
      <c r="AM22" s="34"/>
      <c r="AV22" s="6"/>
    </row>
    <row r="23" spans="1:48" x14ac:dyDescent="0.35">
      <c r="A23" s="19">
        <v>1</v>
      </c>
      <c r="B23" s="19">
        <v>2</v>
      </c>
      <c r="C23" s="20" t="str">
        <f t="shared" si="9"/>
        <v>Mon</v>
      </c>
      <c r="D23" s="13">
        <v>44655</v>
      </c>
      <c r="E23">
        <f>E22-1</f>
        <v>124</v>
      </c>
      <c r="F23" s="26">
        <f t="shared" ref="F23:F86" si="18">$AL$13+$I23</f>
        <v>168</v>
      </c>
      <c r="G23" s="26">
        <f t="shared" si="10"/>
        <v>2</v>
      </c>
      <c r="H23" s="26">
        <f t="shared" si="11"/>
        <v>0</v>
      </c>
      <c r="I23" s="26">
        <f t="shared" ref="I23:I86" si="19">$E$18</f>
        <v>43</v>
      </c>
      <c r="J23" s="12">
        <f t="shared" ref="J23:J86" si="20">E23/F23</f>
        <v>0.73809523809523814</v>
      </c>
      <c r="K23" s="12">
        <f t="shared" si="12"/>
        <v>0.31677914950246921</v>
      </c>
      <c r="L23" s="12">
        <f t="shared" ref="L23:L86" si="21">(43+G23-H23)/F23</f>
        <v>0.26785714285714285</v>
      </c>
      <c r="M23" s="12">
        <f t="shared" si="13"/>
        <v>0.15289696763447258</v>
      </c>
      <c r="N23" s="12">
        <f t="shared" si="14"/>
        <v>0</v>
      </c>
      <c r="O23" s="12">
        <f t="shared" si="15"/>
        <v>0</v>
      </c>
      <c r="P23" s="12">
        <f t="shared" ref="P23:P86" si="22">K23+M23+O23</f>
        <v>0.4696761171369418</v>
      </c>
      <c r="Q23" s="25">
        <f t="shared" si="16"/>
        <v>1</v>
      </c>
      <c r="R23" s="32">
        <v>214.755</v>
      </c>
      <c r="S23" s="32">
        <v>354</v>
      </c>
      <c r="T23" s="32">
        <v>208.5</v>
      </c>
      <c r="U23" s="25">
        <f t="shared" si="17"/>
        <v>260.08440356440275</v>
      </c>
      <c r="V23" s="25">
        <f>V24</f>
        <v>247.74050418045039</v>
      </c>
      <c r="W23" s="48"/>
      <c r="X23" s="34"/>
      <c r="Y23" s="34"/>
      <c r="Z23" s="34"/>
      <c r="AA23" s="48"/>
      <c r="AB23" s="38"/>
      <c r="AC23" s="38"/>
      <c r="AD23" s="38"/>
      <c r="AE23" s="38"/>
      <c r="AF23" s="38"/>
      <c r="AG23" s="38"/>
      <c r="AH23" s="34"/>
      <c r="AI23" s="34"/>
      <c r="AJ23" s="34"/>
      <c r="AK23" s="34"/>
      <c r="AL23" s="34"/>
      <c r="AM23" s="34"/>
      <c r="AV23" s="6"/>
    </row>
    <row r="24" spans="1:48" x14ac:dyDescent="0.35">
      <c r="A24" s="19">
        <v>1</v>
      </c>
      <c r="B24" s="19">
        <v>3</v>
      </c>
      <c r="C24" s="20" t="str">
        <f t="shared" si="9"/>
        <v>Tue</v>
      </c>
      <c r="D24" s="13">
        <v>44656</v>
      </c>
      <c r="E24">
        <f>E23-1</f>
        <v>123</v>
      </c>
      <c r="F24" s="26">
        <f t="shared" si="18"/>
        <v>168</v>
      </c>
      <c r="G24" s="26">
        <f t="shared" si="10"/>
        <v>3</v>
      </c>
      <c r="H24" s="26">
        <f t="shared" si="11"/>
        <v>0</v>
      </c>
      <c r="I24" s="26">
        <f t="shared" si="19"/>
        <v>43</v>
      </c>
      <c r="J24" s="12">
        <f t="shared" si="20"/>
        <v>0.7321428571428571</v>
      </c>
      <c r="K24" s="12">
        <f t="shared" si="12"/>
        <v>0.31422447894196542</v>
      </c>
      <c r="L24" s="12">
        <f t="shared" si="21"/>
        <v>0.27380952380952384</v>
      </c>
      <c r="M24" s="12">
        <f t="shared" si="13"/>
        <v>0.15629467802634978</v>
      </c>
      <c r="N24" s="12">
        <f t="shared" si="14"/>
        <v>0</v>
      </c>
      <c r="O24" s="12">
        <f t="shared" si="15"/>
        <v>0</v>
      </c>
      <c r="P24" s="12">
        <f t="shared" si="22"/>
        <v>0.4705191569683152</v>
      </c>
      <c r="Q24" s="25">
        <f t="shared" si="16"/>
        <v>1</v>
      </c>
      <c r="R24" s="32">
        <v>182.25</v>
      </c>
      <c r="S24" s="32">
        <v>336</v>
      </c>
      <c r="T24" s="32">
        <v>202.5</v>
      </c>
      <c r="U24" s="25">
        <f t="shared" si="17"/>
        <v>233.32189875410211</v>
      </c>
      <c r="V24" s="25">
        <f>AVERAGE(U18:U22)</f>
        <v>247.74050418045039</v>
      </c>
      <c r="W24" s="48"/>
      <c r="X24" s="34"/>
      <c r="Y24" s="34"/>
      <c r="Z24" s="34"/>
      <c r="AA24" s="48"/>
      <c r="AB24" s="38"/>
      <c r="AC24" s="38"/>
      <c r="AD24" s="38"/>
      <c r="AE24" s="38"/>
      <c r="AF24" s="38"/>
      <c r="AG24" s="38"/>
      <c r="AH24" s="34"/>
      <c r="AI24" s="34"/>
      <c r="AJ24" s="34"/>
      <c r="AK24" s="34"/>
      <c r="AL24" s="34"/>
      <c r="AM24" s="34"/>
      <c r="AV24" s="6"/>
    </row>
    <row r="25" spans="1:48" x14ac:dyDescent="0.35">
      <c r="A25" s="19">
        <v>1</v>
      </c>
      <c r="B25" s="19">
        <v>4</v>
      </c>
      <c r="C25" s="20" t="str">
        <f t="shared" si="9"/>
        <v>Wed</v>
      </c>
      <c r="D25" s="13">
        <v>44657</v>
      </c>
      <c r="E25">
        <f t="shared" ref="E25:E87" si="23">E24-1</f>
        <v>122</v>
      </c>
      <c r="F25" s="26">
        <f t="shared" si="18"/>
        <v>168</v>
      </c>
      <c r="G25" s="26">
        <f t="shared" si="10"/>
        <v>4</v>
      </c>
      <c r="H25" s="26">
        <f t="shared" si="11"/>
        <v>0</v>
      </c>
      <c r="I25" s="26">
        <f t="shared" si="19"/>
        <v>43</v>
      </c>
      <c r="J25" s="12">
        <f t="shared" si="20"/>
        <v>0.72619047619047616</v>
      </c>
      <c r="K25" s="12">
        <f t="shared" si="12"/>
        <v>0.31166980838146163</v>
      </c>
      <c r="L25" s="12">
        <f t="shared" si="21"/>
        <v>0.27976190476190477</v>
      </c>
      <c r="M25" s="12">
        <f t="shared" si="13"/>
        <v>0.15969238841822692</v>
      </c>
      <c r="N25" s="12">
        <f t="shared" si="14"/>
        <v>0</v>
      </c>
      <c r="O25" s="12">
        <f t="shared" si="15"/>
        <v>0</v>
      </c>
      <c r="P25" s="12">
        <f t="shared" si="22"/>
        <v>0.47136219679968855</v>
      </c>
      <c r="Q25" s="25">
        <f t="shared" si="16"/>
        <v>1</v>
      </c>
      <c r="R25" s="32">
        <v>179.51999999999998</v>
      </c>
      <c r="S25" s="32">
        <v>352.5</v>
      </c>
      <c r="T25" s="32">
        <v>187</v>
      </c>
      <c r="U25" s="25">
        <f t="shared" si="17"/>
        <v>238.12374365219594</v>
      </c>
      <c r="V25" s="25">
        <f>V24</f>
        <v>247.74050418045039</v>
      </c>
      <c r="W25" s="48"/>
      <c r="X25" s="34"/>
      <c r="Y25" s="34"/>
      <c r="Z25" s="34"/>
      <c r="AA25" s="48"/>
      <c r="AB25" s="38"/>
      <c r="AC25" s="38"/>
      <c r="AD25" s="38"/>
      <c r="AE25" s="38"/>
      <c r="AF25" s="38"/>
      <c r="AG25" s="38"/>
      <c r="AH25" s="34"/>
      <c r="AI25" s="34"/>
      <c r="AJ25" s="34"/>
      <c r="AK25" s="34"/>
      <c r="AL25" s="34"/>
      <c r="AM25" s="34"/>
      <c r="AV25" s="6"/>
    </row>
    <row r="26" spans="1:48" x14ac:dyDescent="0.35">
      <c r="A26" s="19">
        <v>1</v>
      </c>
      <c r="B26" s="19">
        <v>5</v>
      </c>
      <c r="C26" s="20" t="str">
        <f t="shared" si="9"/>
        <v>Thu</v>
      </c>
      <c r="D26" s="13">
        <v>44658</v>
      </c>
      <c r="E26">
        <f t="shared" si="23"/>
        <v>121</v>
      </c>
      <c r="F26" s="26">
        <f t="shared" si="18"/>
        <v>168</v>
      </c>
      <c r="G26" s="26">
        <f t="shared" si="10"/>
        <v>5</v>
      </c>
      <c r="H26" s="26">
        <f t="shared" si="11"/>
        <v>0</v>
      </c>
      <c r="I26" s="26">
        <f t="shared" si="19"/>
        <v>43</v>
      </c>
      <c r="J26" s="12">
        <f t="shared" si="20"/>
        <v>0.72023809523809523</v>
      </c>
      <c r="K26" s="12">
        <f t="shared" si="12"/>
        <v>0.30911513782095784</v>
      </c>
      <c r="L26" s="12">
        <f t="shared" si="21"/>
        <v>0.2857142857142857</v>
      </c>
      <c r="M26" s="12">
        <f t="shared" si="13"/>
        <v>0.16309009881010408</v>
      </c>
      <c r="N26" s="12">
        <f t="shared" si="14"/>
        <v>0</v>
      </c>
      <c r="O26" s="12">
        <f t="shared" si="15"/>
        <v>0</v>
      </c>
      <c r="P26" s="12">
        <f t="shared" si="22"/>
        <v>0.47220523663106195</v>
      </c>
      <c r="Q26" s="25">
        <f t="shared" si="16"/>
        <v>0.99999999999999989</v>
      </c>
      <c r="R26" s="32">
        <v>200.47499999999999</v>
      </c>
      <c r="S26" s="32">
        <v>353</v>
      </c>
      <c r="T26" s="32">
        <v>202.5</v>
      </c>
      <c r="U26" s="25">
        <f t="shared" si="17"/>
        <v>253.15403740010069</v>
      </c>
      <c r="V26" s="25">
        <f>V25</f>
        <v>247.74050418045039</v>
      </c>
      <c r="W26" s="48"/>
      <c r="X26" s="34"/>
      <c r="Y26" s="34"/>
      <c r="Z26" s="34"/>
      <c r="AA26" s="48"/>
      <c r="AB26" s="38"/>
      <c r="AC26" s="38"/>
      <c r="AD26" s="38"/>
      <c r="AE26" s="38"/>
      <c r="AF26" s="38"/>
      <c r="AG26" s="38"/>
      <c r="AH26" s="34"/>
      <c r="AI26" s="34"/>
      <c r="AJ26" s="34"/>
      <c r="AK26" s="34"/>
      <c r="AL26" s="34"/>
      <c r="AM26" s="34"/>
      <c r="AV26" s="6"/>
    </row>
    <row r="27" spans="1:48" x14ac:dyDescent="0.35">
      <c r="A27" s="19">
        <v>1</v>
      </c>
      <c r="B27" s="19">
        <v>6</v>
      </c>
      <c r="C27" s="20" t="str">
        <f t="shared" si="9"/>
        <v>Fri</v>
      </c>
      <c r="D27" s="13">
        <v>44659</v>
      </c>
      <c r="E27">
        <f t="shared" si="23"/>
        <v>120</v>
      </c>
      <c r="F27" s="26">
        <f t="shared" si="18"/>
        <v>168</v>
      </c>
      <c r="G27" s="26">
        <f t="shared" si="10"/>
        <v>6</v>
      </c>
      <c r="H27" s="26">
        <f t="shared" si="11"/>
        <v>0</v>
      </c>
      <c r="I27" s="26">
        <f t="shared" si="19"/>
        <v>43</v>
      </c>
      <c r="J27" s="12">
        <f t="shared" si="20"/>
        <v>0.7142857142857143</v>
      </c>
      <c r="K27" s="12">
        <f t="shared" si="12"/>
        <v>0.30656046726045405</v>
      </c>
      <c r="L27" s="12">
        <f t="shared" si="21"/>
        <v>0.29166666666666669</v>
      </c>
      <c r="M27" s="12">
        <f t="shared" si="13"/>
        <v>0.16648780920198128</v>
      </c>
      <c r="N27" s="12">
        <f t="shared" si="14"/>
        <v>0</v>
      </c>
      <c r="O27" s="12">
        <f t="shared" si="15"/>
        <v>0</v>
      </c>
      <c r="P27" s="12">
        <f t="shared" si="22"/>
        <v>0.4730482764624353</v>
      </c>
      <c r="Q27" s="25">
        <f t="shared" si="16"/>
        <v>1</v>
      </c>
      <c r="R27" s="32">
        <v>191.07</v>
      </c>
      <c r="S27" s="32">
        <v>339</v>
      </c>
      <c r="T27" s="32">
        <v>193</v>
      </c>
      <c r="U27" s="25">
        <f t="shared" si="17"/>
        <v>243.13348451246256</v>
      </c>
      <c r="V27" s="25">
        <f>V26</f>
        <v>247.74050418045039</v>
      </c>
      <c r="W27" s="48"/>
      <c r="X27" s="34"/>
      <c r="Y27" s="34"/>
      <c r="Z27" s="34"/>
      <c r="AA27" s="48"/>
      <c r="AB27" s="38"/>
      <c r="AC27" s="38"/>
      <c r="AD27" s="38"/>
      <c r="AE27" s="38"/>
      <c r="AF27" s="38"/>
      <c r="AG27" s="38"/>
      <c r="AH27" s="34"/>
      <c r="AI27" s="34"/>
      <c r="AJ27" s="34"/>
      <c r="AK27" s="34"/>
      <c r="AL27" s="34"/>
      <c r="AM27" s="34"/>
      <c r="AV27" s="6"/>
    </row>
    <row r="28" spans="1:48" x14ac:dyDescent="0.35">
      <c r="A28" s="19">
        <v>1</v>
      </c>
      <c r="B28" s="19">
        <v>7</v>
      </c>
      <c r="C28" s="20" t="str">
        <f t="shared" si="9"/>
        <v>Mon</v>
      </c>
      <c r="D28" s="13">
        <v>44662</v>
      </c>
      <c r="E28">
        <f t="shared" si="23"/>
        <v>119</v>
      </c>
      <c r="F28" s="26">
        <f t="shared" si="18"/>
        <v>168</v>
      </c>
      <c r="G28" s="26">
        <f t="shared" si="10"/>
        <v>7</v>
      </c>
      <c r="H28" s="26">
        <f t="shared" si="11"/>
        <v>0</v>
      </c>
      <c r="I28" s="26">
        <f t="shared" si="19"/>
        <v>43</v>
      </c>
      <c r="J28" s="12">
        <f t="shared" si="20"/>
        <v>0.70833333333333337</v>
      </c>
      <c r="K28" s="12">
        <f t="shared" si="12"/>
        <v>0.30400579669995031</v>
      </c>
      <c r="L28" s="12">
        <f t="shared" si="21"/>
        <v>0.29761904761904762</v>
      </c>
      <c r="M28" s="12">
        <f t="shared" si="13"/>
        <v>0.16988551959385842</v>
      </c>
      <c r="N28" s="12">
        <f t="shared" si="14"/>
        <v>0</v>
      </c>
      <c r="O28" s="12">
        <f t="shared" si="15"/>
        <v>0</v>
      </c>
      <c r="P28" s="12">
        <f t="shared" si="22"/>
        <v>0.47389131629380876</v>
      </c>
      <c r="Q28" s="25">
        <f t="shared" si="16"/>
        <v>1</v>
      </c>
      <c r="R28" s="32">
        <v>179.55</v>
      </c>
      <c r="S28" s="32">
        <v>347.5</v>
      </c>
      <c r="T28" s="32">
        <v>199.5</v>
      </c>
      <c r="U28" s="25">
        <f t="shared" si="17"/>
        <v>239.75847404196523</v>
      </c>
      <c r="V28" s="25">
        <f>V27</f>
        <v>247.74050418045039</v>
      </c>
      <c r="W28" s="48"/>
      <c r="X28" s="34"/>
      <c r="Y28" s="34"/>
      <c r="Z28" s="34"/>
      <c r="AA28" s="48"/>
      <c r="AB28" s="38"/>
      <c r="AC28" s="38"/>
      <c r="AD28" s="38"/>
      <c r="AE28" s="38"/>
      <c r="AF28" s="38"/>
      <c r="AG28" s="38"/>
      <c r="AH28" s="34"/>
      <c r="AI28" s="34"/>
      <c r="AJ28" s="34"/>
      <c r="AK28" s="34"/>
      <c r="AL28" s="34"/>
      <c r="AM28" s="34"/>
      <c r="AV28" s="6"/>
    </row>
    <row r="29" spans="1:48" x14ac:dyDescent="0.35">
      <c r="A29" s="19">
        <v>1</v>
      </c>
      <c r="B29" s="19">
        <v>8</v>
      </c>
      <c r="C29" s="20" t="str">
        <f t="shared" si="9"/>
        <v>Tue</v>
      </c>
      <c r="D29" s="13">
        <v>44663</v>
      </c>
      <c r="E29">
        <f t="shared" si="23"/>
        <v>118</v>
      </c>
      <c r="F29" s="26">
        <f t="shared" si="18"/>
        <v>168</v>
      </c>
      <c r="G29" s="26">
        <f t="shared" si="10"/>
        <v>8</v>
      </c>
      <c r="H29" s="26">
        <f t="shared" si="11"/>
        <v>0</v>
      </c>
      <c r="I29" s="26">
        <f t="shared" si="19"/>
        <v>43</v>
      </c>
      <c r="J29" s="12">
        <f t="shared" si="20"/>
        <v>0.70238095238095233</v>
      </c>
      <c r="K29" s="12">
        <f t="shared" si="12"/>
        <v>0.30145112613944647</v>
      </c>
      <c r="L29" s="12">
        <f t="shared" si="21"/>
        <v>0.30357142857142855</v>
      </c>
      <c r="M29" s="12">
        <f t="shared" si="13"/>
        <v>0.17328322998573559</v>
      </c>
      <c r="N29" s="12">
        <f t="shared" si="14"/>
        <v>0</v>
      </c>
      <c r="O29" s="12">
        <f t="shared" si="15"/>
        <v>0</v>
      </c>
      <c r="P29" s="12">
        <f t="shared" si="22"/>
        <v>0.47473435612518206</v>
      </c>
      <c r="Q29" s="25">
        <f t="shared" si="16"/>
        <v>1</v>
      </c>
      <c r="R29" s="32">
        <v>188.57499999999999</v>
      </c>
      <c r="S29" s="32">
        <v>319</v>
      </c>
      <c r="T29" s="32">
        <v>198.5</v>
      </c>
      <c r="U29" s="25">
        <f t="shared" si="17"/>
        <v>236.18155086216277</v>
      </c>
      <c r="V29" s="25">
        <f>AVERAGE(U23:U27)</f>
        <v>245.56351357665281</v>
      </c>
      <c r="W29" s="48"/>
      <c r="X29" s="34"/>
      <c r="Y29" s="34"/>
      <c r="Z29" s="34"/>
      <c r="AA29" s="48"/>
      <c r="AB29" s="38"/>
      <c r="AC29" s="38"/>
      <c r="AD29" s="38"/>
      <c r="AE29" s="38"/>
      <c r="AF29" s="38"/>
      <c r="AG29" s="38"/>
      <c r="AH29" s="34"/>
      <c r="AI29" s="34"/>
      <c r="AJ29" s="34"/>
      <c r="AK29" s="34"/>
      <c r="AL29" s="34"/>
      <c r="AM29" s="34"/>
      <c r="AV29" s="6"/>
    </row>
    <row r="30" spans="1:48" x14ac:dyDescent="0.35">
      <c r="A30" s="19">
        <v>1</v>
      </c>
      <c r="B30" s="19">
        <v>9</v>
      </c>
      <c r="C30" s="20" t="str">
        <f t="shared" si="9"/>
        <v>Wed</v>
      </c>
      <c r="D30" s="13">
        <v>44664</v>
      </c>
      <c r="E30">
        <f t="shared" si="23"/>
        <v>117</v>
      </c>
      <c r="F30" s="26">
        <f t="shared" si="18"/>
        <v>168</v>
      </c>
      <c r="G30" s="26">
        <f t="shared" si="10"/>
        <v>9</v>
      </c>
      <c r="H30" s="26">
        <f t="shared" si="11"/>
        <v>0</v>
      </c>
      <c r="I30" s="26">
        <f t="shared" si="19"/>
        <v>43</v>
      </c>
      <c r="J30" s="12">
        <f t="shared" si="20"/>
        <v>0.6964285714285714</v>
      </c>
      <c r="K30" s="12">
        <f t="shared" si="12"/>
        <v>0.29889645557894268</v>
      </c>
      <c r="L30" s="12">
        <f t="shared" si="21"/>
        <v>0.30952380952380953</v>
      </c>
      <c r="M30" s="12">
        <f t="shared" si="13"/>
        <v>0.17668094037761276</v>
      </c>
      <c r="N30" s="12">
        <f t="shared" si="14"/>
        <v>0</v>
      </c>
      <c r="O30" s="12">
        <f t="shared" si="15"/>
        <v>0</v>
      </c>
      <c r="P30" s="12">
        <f t="shared" si="22"/>
        <v>0.47557739595655546</v>
      </c>
      <c r="Q30" s="25">
        <f t="shared" si="16"/>
        <v>0.99999999999999989</v>
      </c>
      <c r="R30" s="32">
        <v>173.46</v>
      </c>
      <c r="S30" s="32">
        <v>323</v>
      </c>
      <c r="T30" s="32">
        <v>177</v>
      </c>
      <c r="U30" s="25">
        <f t="shared" si="17"/>
        <v>229.01534819085848</v>
      </c>
      <c r="V30" s="25">
        <f>V29</f>
        <v>245.56351357665281</v>
      </c>
      <c r="W30" s="48"/>
      <c r="X30" s="34"/>
      <c r="Y30" s="34"/>
      <c r="Z30" s="34"/>
      <c r="AA30" s="48"/>
      <c r="AB30" s="38"/>
      <c r="AC30" s="38"/>
      <c r="AD30" s="38"/>
      <c r="AE30" s="38"/>
      <c r="AF30" s="38"/>
      <c r="AG30" s="38"/>
      <c r="AH30" s="34"/>
      <c r="AI30" s="34"/>
      <c r="AJ30" s="34"/>
      <c r="AK30" s="34"/>
      <c r="AL30" s="34"/>
      <c r="AM30" s="34"/>
      <c r="AV30" s="6"/>
    </row>
    <row r="31" spans="1:48" x14ac:dyDescent="0.35">
      <c r="A31" s="19">
        <v>1</v>
      </c>
      <c r="B31" s="19">
        <v>10</v>
      </c>
      <c r="C31" s="20" t="str">
        <f t="shared" si="9"/>
        <v>Thu</v>
      </c>
      <c r="D31" s="13">
        <v>44665</v>
      </c>
      <c r="E31">
        <f t="shared" si="23"/>
        <v>116</v>
      </c>
      <c r="F31" s="26">
        <f t="shared" si="18"/>
        <v>168</v>
      </c>
      <c r="G31" s="26">
        <f t="shared" si="10"/>
        <v>10</v>
      </c>
      <c r="H31" s="26">
        <f t="shared" si="11"/>
        <v>0</v>
      </c>
      <c r="I31" s="26">
        <f t="shared" si="19"/>
        <v>43</v>
      </c>
      <c r="J31" s="12">
        <f t="shared" si="20"/>
        <v>0.69047619047619047</v>
      </c>
      <c r="K31" s="12">
        <f t="shared" si="12"/>
        <v>0.29634178501843894</v>
      </c>
      <c r="L31" s="12">
        <f t="shared" si="21"/>
        <v>0.31547619047619047</v>
      </c>
      <c r="M31" s="12">
        <f t="shared" si="13"/>
        <v>0.18007865076948992</v>
      </c>
      <c r="N31" s="12">
        <f t="shared" si="14"/>
        <v>0</v>
      </c>
      <c r="O31" s="12">
        <f t="shared" si="15"/>
        <v>0</v>
      </c>
      <c r="P31" s="12">
        <f t="shared" si="22"/>
        <v>0.47642043578792886</v>
      </c>
      <c r="Q31" s="25">
        <f t="shared" si="16"/>
        <v>1</v>
      </c>
      <c r="R31" s="32">
        <v>172.95999999999998</v>
      </c>
      <c r="S31" s="32">
        <v>319.5</v>
      </c>
      <c r="T31" s="32">
        <v>184</v>
      </c>
      <c r="U31" s="25">
        <f t="shared" si="17"/>
        <v>228.34957505069656</v>
      </c>
      <c r="V31" s="25">
        <f>V30</f>
        <v>245.56351357665281</v>
      </c>
      <c r="W31" s="48"/>
      <c r="X31" s="34"/>
      <c r="Y31" s="34"/>
      <c r="Z31" s="34"/>
      <c r="AA31" s="48"/>
      <c r="AB31" s="38"/>
      <c r="AC31" s="38"/>
      <c r="AD31" s="38"/>
      <c r="AE31" s="38"/>
      <c r="AF31" s="38"/>
      <c r="AG31" s="38"/>
      <c r="AH31" s="34"/>
      <c r="AI31" s="34"/>
      <c r="AJ31" s="34"/>
      <c r="AK31" s="34"/>
      <c r="AL31" s="34"/>
      <c r="AM31" s="34"/>
      <c r="AV31" s="6"/>
    </row>
    <row r="32" spans="1:48" x14ac:dyDescent="0.35">
      <c r="A32" s="19">
        <v>1</v>
      </c>
      <c r="B32" s="19">
        <v>11</v>
      </c>
      <c r="C32" s="20" t="str">
        <f t="shared" si="9"/>
        <v>Tue</v>
      </c>
      <c r="D32" s="13">
        <v>44670</v>
      </c>
      <c r="E32">
        <f t="shared" si="23"/>
        <v>115</v>
      </c>
      <c r="F32" s="26">
        <f t="shared" si="18"/>
        <v>168</v>
      </c>
      <c r="G32" s="26">
        <f t="shared" si="10"/>
        <v>11</v>
      </c>
      <c r="H32" s="26">
        <f t="shared" si="11"/>
        <v>0</v>
      </c>
      <c r="I32" s="26">
        <f t="shared" si="19"/>
        <v>43</v>
      </c>
      <c r="J32" s="12">
        <f t="shared" si="20"/>
        <v>0.68452380952380953</v>
      </c>
      <c r="K32" s="12">
        <f t="shared" si="12"/>
        <v>0.29378711445793515</v>
      </c>
      <c r="L32" s="12">
        <f t="shared" si="21"/>
        <v>0.32142857142857145</v>
      </c>
      <c r="M32" s="12">
        <f t="shared" si="13"/>
        <v>0.18347636116136712</v>
      </c>
      <c r="N32" s="12">
        <f t="shared" si="14"/>
        <v>0</v>
      </c>
      <c r="O32" s="12">
        <f t="shared" si="15"/>
        <v>0</v>
      </c>
      <c r="P32" s="12">
        <f t="shared" si="22"/>
        <v>0.47726347561930227</v>
      </c>
      <c r="Q32" s="25">
        <f t="shared" si="16"/>
        <v>1</v>
      </c>
      <c r="R32" s="32">
        <v>177.66</v>
      </c>
      <c r="S32" s="32">
        <v>313</v>
      </c>
      <c r="T32" s="32">
        <v>189</v>
      </c>
      <c r="U32" s="25">
        <f t="shared" si="17"/>
        <v>229.6893129227154</v>
      </c>
      <c r="V32" s="25">
        <f>V31</f>
        <v>245.56351357665281</v>
      </c>
      <c r="W32" s="48"/>
      <c r="X32" s="34"/>
      <c r="Y32" s="34"/>
      <c r="Z32" s="34"/>
      <c r="AA32" s="48"/>
      <c r="AB32" s="38"/>
      <c r="AC32" s="38"/>
      <c r="AD32" s="38"/>
      <c r="AE32" s="38"/>
      <c r="AF32" s="38"/>
      <c r="AG32" s="38"/>
      <c r="AH32" s="34"/>
      <c r="AI32" s="34"/>
      <c r="AJ32" s="34"/>
      <c r="AK32" s="34"/>
      <c r="AL32" s="34"/>
      <c r="AM32" s="34"/>
      <c r="AV32" s="6"/>
    </row>
    <row r="33" spans="1:48" x14ac:dyDescent="0.35">
      <c r="A33" s="19">
        <v>1</v>
      </c>
      <c r="B33" s="19">
        <v>12</v>
      </c>
      <c r="C33" s="20" t="str">
        <f t="shared" si="9"/>
        <v>Wed</v>
      </c>
      <c r="D33" s="13">
        <v>44671</v>
      </c>
      <c r="E33">
        <f t="shared" si="23"/>
        <v>114</v>
      </c>
      <c r="F33" s="26">
        <f t="shared" si="18"/>
        <v>168</v>
      </c>
      <c r="G33" s="26">
        <f t="shared" si="10"/>
        <v>12</v>
      </c>
      <c r="H33" s="26">
        <f t="shared" si="11"/>
        <v>0</v>
      </c>
      <c r="I33" s="26">
        <f t="shared" si="19"/>
        <v>43</v>
      </c>
      <c r="J33" s="12">
        <f t="shared" si="20"/>
        <v>0.6785714285714286</v>
      </c>
      <c r="K33" s="12">
        <f t="shared" si="12"/>
        <v>0.29123244389743136</v>
      </c>
      <c r="L33" s="12">
        <f t="shared" si="21"/>
        <v>0.32738095238095238</v>
      </c>
      <c r="M33" s="12">
        <f t="shared" si="13"/>
        <v>0.18687407155324426</v>
      </c>
      <c r="N33" s="12">
        <f t="shared" si="14"/>
        <v>0</v>
      </c>
      <c r="O33" s="12">
        <f t="shared" si="15"/>
        <v>0</v>
      </c>
      <c r="P33" s="12">
        <f t="shared" si="22"/>
        <v>0.47810651545067562</v>
      </c>
      <c r="Q33" s="25">
        <f t="shared" si="16"/>
        <v>1</v>
      </c>
      <c r="R33" s="32">
        <v>165.64000000000001</v>
      </c>
      <c r="S33" s="32">
        <v>338.5</v>
      </c>
      <c r="T33" s="32">
        <v>164</v>
      </c>
      <c r="U33" s="25">
        <f t="shared" si="17"/>
        <v>233.20455092071714</v>
      </c>
      <c r="V33" s="25">
        <f>V32</f>
        <v>245.56351357665281</v>
      </c>
      <c r="W33" s="48"/>
      <c r="X33" s="34"/>
      <c r="Y33" s="34"/>
      <c r="Z33" s="34"/>
      <c r="AA33" s="48"/>
      <c r="AB33" s="38"/>
      <c r="AC33" s="38"/>
      <c r="AD33" s="38"/>
      <c r="AE33" s="38"/>
      <c r="AF33" s="38"/>
      <c r="AG33" s="38"/>
      <c r="AH33" s="34"/>
      <c r="AI33" s="34"/>
      <c r="AJ33" s="34"/>
      <c r="AK33" s="34"/>
      <c r="AL33" s="34"/>
      <c r="AM33" s="34"/>
      <c r="AV33" s="6"/>
    </row>
    <row r="34" spans="1:48" x14ac:dyDescent="0.35">
      <c r="A34" s="19">
        <v>1</v>
      </c>
      <c r="B34" s="19">
        <v>13</v>
      </c>
      <c r="C34" s="20" t="str">
        <f t="shared" si="9"/>
        <v>Thu</v>
      </c>
      <c r="D34" s="13">
        <v>44672</v>
      </c>
      <c r="E34">
        <f t="shared" si="23"/>
        <v>113</v>
      </c>
      <c r="F34" s="26">
        <f t="shared" si="18"/>
        <v>168</v>
      </c>
      <c r="G34" s="26">
        <f t="shared" si="10"/>
        <v>13</v>
      </c>
      <c r="H34" s="26">
        <f t="shared" si="11"/>
        <v>0</v>
      </c>
      <c r="I34" s="26">
        <f t="shared" si="19"/>
        <v>43</v>
      </c>
      <c r="J34" s="12">
        <f t="shared" si="20"/>
        <v>0.67261904761904767</v>
      </c>
      <c r="K34" s="12">
        <f t="shared" si="12"/>
        <v>0.28867777333692762</v>
      </c>
      <c r="L34" s="12">
        <f t="shared" si="21"/>
        <v>0.33333333333333331</v>
      </c>
      <c r="M34" s="12">
        <f t="shared" si="13"/>
        <v>0.19027178194512143</v>
      </c>
      <c r="N34" s="12">
        <f t="shared" si="14"/>
        <v>0</v>
      </c>
      <c r="O34" s="12">
        <f t="shared" si="15"/>
        <v>0</v>
      </c>
      <c r="P34" s="12">
        <f t="shared" si="22"/>
        <v>0.47894955528204908</v>
      </c>
      <c r="Q34" s="25">
        <f t="shared" si="16"/>
        <v>1</v>
      </c>
      <c r="R34" s="32">
        <v>188.87</v>
      </c>
      <c r="S34" s="32">
        <v>329</v>
      </c>
      <c r="T34" s="32">
        <v>187</v>
      </c>
      <c r="U34" s="25">
        <f t="shared" si="17"/>
        <v>244.5392965050743</v>
      </c>
      <c r="V34" s="25">
        <f>AVERAGE(U28:U32)</f>
        <v>232.59885221367966</v>
      </c>
      <c r="W34" s="48"/>
      <c r="X34" s="34"/>
      <c r="Y34" s="34"/>
      <c r="Z34" s="34"/>
      <c r="AA34" s="48"/>
      <c r="AB34" s="38"/>
      <c r="AC34" s="38"/>
      <c r="AD34" s="38"/>
      <c r="AE34" s="38"/>
      <c r="AF34" s="38"/>
      <c r="AG34" s="38"/>
      <c r="AH34" s="34"/>
      <c r="AI34" s="34"/>
      <c r="AJ34" s="34"/>
      <c r="AK34" s="34"/>
      <c r="AL34" s="34"/>
      <c r="AM34" s="34"/>
      <c r="AV34" s="6"/>
    </row>
    <row r="35" spans="1:48" x14ac:dyDescent="0.35">
      <c r="A35" s="19">
        <v>1</v>
      </c>
      <c r="B35" s="19">
        <v>14</v>
      </c>
      <c r="C35" s="20" t="str">
        <f t="shared" si="9"/>
        <v>Fri</v>
      </c>
      <c r="D35" s="13">
        <v>44673</v>
      </c>
      <c r="E35">
        <f t="shared" si="23"/>
        <v>112</v>
      </c>
      <c r="F35" s="26">
        <f t="shared" si="18"/>
        <v>168</v>
      </c>
      <c r="G35" s="26">
        <f t="shared" si="10"/>
        <v>14</v>
      </c>
      <c r="H35" s="26">
        <f t="shared" si="11"/>
        <v>0</v>
      </c>
      <c r="I35" s="26">
        <f t="shared" si="19"/>
        <v>43</v>
      </c>
      <c r="J35" s="12">
        <f t="shared" si="20"/>
        <v>0.66666666666666663</v>
      </c>
      <c r="K35" s="12">
        <f t="shared" si="12"/>
        <v>0.28612310277642378</v>
      </c>
      <c r="L35" s="12">
        <f t="shared" si="21"/>
        <v>0.3392857142857143</v>
      </c>
      <c r="M35" s="12">
        <f t="shared" si="13"/>
        <v>0.19366949233699862</v>
      </c>
      <c r="N35" s="12">
        <f t="shared" si="14"/>
        <v>0</v>
      </c>
      <c r="O35" s="12">
        <f t="shared" si="15"/>
        <v>0</v>
      </c>
      <c r="P35" s="12">
        <f t="shared" si="22"/>
        <v>0.47979259511342243</v>
      </c>
      <c r="Q35" s="25">
        <f t="shared" si="16"/>
        <v>1</v>
      </c>
      <c r="R35" s="32">
        <v>144.5</v>
      </c>
      <c r="S35" s="32">
        <v>321</v>
      </c>
      <c r="T35" s="32">
        <v>170</v>
      </c>
      <c r="U35" s="25">
        <f t="shared" si="17"/>
        <v>215.74467060480478</v>
      </c>
      <c r="V35" s="25">
        <f>V34</f>
        <v>232.59885221367966</v>
      </c>
      <c r="W35" s="48"/>
      <c r="X35" s="34"/>
      <c r="Y35" s="34"/>
      <c r="Z35" s="34"/>
      <c r="AA35" s="48"/>
      <c r="AB35" s="38"/>
      <c r="AC35" s="38"/>
      <c r="AD35" s="38"/>
      <c r="AE35" s="38"/>
      <c r="AF35" s="38"/>
      <c r="AG35" s="38"/>
      <c r="AH35" s="34"/>
      <c r="AI35" s="34"/>
      <c r="AJ35" s="34"/>
      <c r="AK35" s="34"/>
      <c r="AL35" s="34"/>
      <c r="AM35" s="34"/>
      <c r="AV35" s="6"/>
    </row>
    <row r="36" spans="1:48" x14ac:dyDescent="0.35">
      <c r="A36" s="19">
        <v>1</v>
      </c>
      <c r="B36" s="19">
        <v>15</v>
      </c>
      <c r="C36" s="20" t="str">
        <f t="shared" si="9"/>
        <v>Mon</v>
      </c>
      <c r="D36" s="13">
        <v>44676</v>
      </c>
      <c r="E36">
        <f t="shared" si="23"/>
        <v>111</v>
      </c>
      <c r="F36" s="26">
        <f t="shared" si="18"/>
        <v>168</v>
      </c>
      <c r="G36" s="26">
        <f t="shared" si="10"/>
        <v>15</v>
      </c>
      <c r="H36" s="26">
        <f t="shared" si="11"/>
        <v>0</v>
      </c>
      <c r="I36" s="26">
        <f t="shared" si="19"/>
        <v>43</v>
      </c>
      <c r="J36" s="12">
        <f t="shared" si="20"/>
        <v>0.6607142857142857</v>
      </c>
      <c r="K36" s="12">
        <f t="shared" si="12"/>
        <v>0.28356843221591999</v>
      </c>
      <c r="L36" s="12">
        <f t="shared" si="21"/>
        <v>0.34523809523809523</v>
      </c>
      <c r="M36" s="12">
        <f t="shared" si="13"/>
        <v>0.19706720272887576</v>
      </c>
      <c r="N36" s="12">
        <f t="shared" si="14"/>
        <v>0</v>
      </c>
      <c r="O36" s="12">
        <f t="shared" si="15"/>
        <v>0</v>
      </c>
      <c r="P36" s="12">
        <f t="shared" si="22"/>
        <v>0.48063563494479578</v>
      </c>
      <c r="Q36" s="25">
        <f t="shared" si="16"/>
        <v>0.99999999999999989</v>
      </c>
      <c r="R36" s="32">
        <v>162.14999999999998</v>
      </c>
      <c r="S36" s="32">
        <v>330.5</v>
      </c>
      <c r="T36" s="32">
        <v>172.5</v>
      </c>
      <c r="U36" s="25">
        <f t="shared" si="17"/>
        <v>231.17580908970004</v>
      </c>
      <c r="V36" s="25">
        <f>V35</f>
        <v>232.59885221367966</v>
      </c>
      <c r="W36" s="48"/>
      <c r="X36" s="34"/>
      <c r="Y36" s="34"/>
      <c r="Z36" s="34"/>
      <c r="AA36" s="48"/>
      <c r="AB36" s="38"/>
      <c r="AC36" s="38"/>
      <c r="AD36" s="38"/>
      <c r="AE36" s="38"/>
      <c r="AF36" s="38"/>
      <c r="AG36" s="38"/>
      <c r="AH36" s="34"/>
      <c r="AI36" s="34"/>
      <c r="AJ36" s="34"/>
      <c r="AK36" s="34"/>
      <c r="AL36" s="34"/>
      <c r="AM36" s="34"/>
      <c r="AV36" s="6"/>
    </row>
    <row r="37" spans="1:48" x14ac:dyDescent="0.35">
      <c r="A37" s="19">
        <v>1</v>
      </c>
      <c r="B37" s="19">
        <v>16</v>
      </c>
      <c r="C37" s="20" t="str">
        <f t="shared" si="9"/>
        <v>Tue</v>
      </c>
      <c r="D37" s="13">
        <v>44677</v>
      </c>
      <c r="E37">
        <f t="shared" si="23"/>
        <v>110</v>
      </c>
      <c r="F37" s="26">
        <f t="shared" si="18"/>
        <v>168</v>
      </c>
      <c r="G37" s="26">
        <f t="shared" si="10"/>
        <v>16</v>
      </c>
      <c r="H37" s="26">
        <f t="shared" si="11"/>
        <v>0</v>
      </c>
      <c r="I37" s="26">
        <f t="shared" si="19"/>
        <v>43</v>
      </c>
      <c r="J37" s="12">
        <f t="shared" si="20"/>
        <v>0.65476190476190477</v>
      </c>
      <c r="K37" s="12">
        <f t="shared" si="12"/>
        <v>0.28101376165541625</v>
      </c>
      <c r="L37" s="12">
        <f t="shared" si="21"/>
        <v>0.35119047619047616</v>
      </c>
      <c r="M37" s="12">
        <f t="shared" si="13"/>
        <v>0.20046491312075293</v>
      </c>
      <c r="N37" s="12">
        <f t="shared" si="14"/>
        <v>0</v>
      </c>
      <c r="O37" s="12">
        <f t="shared" si="15"/>
        <v>0</v>
      </c>
      <c r="P37" s="12">
        <f t="shared" si="22"/>
        <v>0.48147867477616918</v>
      </c>
      <c r="Q37" s="25">
        <f t="shared" si="16"/>
        <v>1</v>
      </c>
      <c r="R37" s="32">
        <v>144.18</v>
      </c>
      <c r="S37" s="32">
        <v>333</v>
      </c>
      <c r="T37" s="32">
        <v>162</v>
      </c>
      <c r="U37" s="25">
        <f t="shared" si="17"/>
        <v>222.79570382750012</v>
      </c>
      <c r="V37" s="25">
        <f>V36</f>
        <v>232.59885221367966</v>
      </c>
      <c r="W37" s="48"/>
      <c r="X37" s="34"/>
      <c r="Y37" s="34"/>
      <c r="Z37" s="34"/>
      <c r="AA37" s="48"/>
      <c r="AB37" s="38"/>
      <c r="AC37" s="38"/>
      <c r="AD37" s="38"/>
      <c r="AE37" s="38"/>
      <c r="AF37" s="38"/>
      <c r="AG37" s="38"/>
      <c r="AH37" s="34"/>
      <c r="AI37" s="34"/>
      <c r="AJ37" s="34"/>
      <c r="AK37" s="34"/>
      <c r="AL37" s="34"/>
      <c r="AM37" s="34"/>
      <c r="AV37" s="6"/>
    </row>
    <row r="38" spans="1:48" x14ac:dyDescent="0.35">
      <c r="A38" s="19">
        <v>1</v>
      </c>
      <c r="B38" s="19">
        <v>17</v>
      </c>
      <c r="C38" s="20" t="str">
        <f t="shared" si="9"/>
        <v>Wed</v>
      </c>
      <c r="D38" s="13">
        <v>44678</v>
      </c>
      <c r="E38">
        <f t="shared" si="23"/>
        <v>109</v>
      </c>
      <c r="F38" s="26">
        <f t="shared" si="18"/>
        <v>168</v>
      </c>
      <c r="G38" s="26">
        <f t="shared" si="10"/>
        <v>17</v>
      </c>
      <c r="H38" s="26">
        <f t="shared" si="11"/>
        <v>0</v>
      </c>
      <c r="I38" s="26">
        <f t="shared" si="19"/>
        <v>43</v>
      </c>
      <c r="J38" s="12">
        <f t="shared" si="20"/>
        <v>0.64880952380952384</v>
      </c>
      <c r="K38" s="12">
        <f t="shared" si="12"/>
        <v>0.27845909109491246</v>
      </c>
      <c r="L38" s="12">
        <f t="shared" si="21"/>
        <v>0.35714285714285715</v>
      </c>
      <c r="M38" s="12">
        <f t="shared" si="13"/>
        <v>0.20386262351263013</v>
      </c>
      <c r="N38" s="12">
        <f t="shared" si="14"/>
        <v>0</v>
      </c>
      <c r="O38" s="12">
        <f t="shared" si="15"/>
        <v>0</v>
      </c>
      <c r="P38" s="12">
        <f t="shared" si="22"/>
        <v>0.48232171460754258</v>
      </c>
      <c r="Q38" s="25">
        <f t="shared" si="16"/>
        <v>1</v>
      </c>
      <c r="R38" s="32">
        <v>148.75</v>
      </c>
      <c r="S38" s="32">
        <v>320.5</v>
      </c>
      <c r="T38" s="32">
        <v>175</v>
      </c>
      <c r="U38" s="25">
        <f t="shared" si="17"/>
        <v>221.34346723956659</v>
      </c>
      <c r="V38" s="25">
        <f>V37</f>
        <v>232.59885221367966</v>
      </c>
      <c r="W38" s="48"/>
      <c r="X38" s="34"/>
      <c r="Y38" s="34"/>
      <c r="Z38" s="34"/>
      <c r="AA38" s="48"/>
      <c r="AB38" s="38"/>
      <c r="AC38" s="38"/>
      <c r="AD38" s="38"/>
      <c r="AE38" s="38"/>
      <c r="AF38" s="38"/>
      <c r="AG38" s="38"/>
      <c r="AH38" s="34"/>
      <c r="AI38" s="34"/>
      <c r="AJ38" s="34"/>
      <c r="AK38" s="34"/>
      <c r="AL38" s="34"/>
      <c r="AM38" s="34"/>
      <c r="AV38" s="6"/>
    </row>
    <row r="39" spans="1:48" x14ac:dyDescent="0.35">
      <c r="A39" s="19">
        <v>1</v>
      </c>
      <c r="B39" s="19">
        <v>18</v>
      </c>
      <c r="C39" s="20" t="str">
        <f t="shared" si="9"/>
        <v>Thu</v>
      </c>
      <c r="D39" s="13">
        <v>44679</v>
      </c>
      <c r="E39">
        <f t="shared" si="23"/>
        <v>108</v>
      </c>
      <c r="F39" s="26">
        <f t="shared" si="18"/>
        <v>168</v>
      </c>
      <c r="G39" s="26">
        <f t="shared" si="10"/>
        <v>18</v>
      </c>
      <c r="H39" s="26">
        <f t="shared" si="11"/>
        <v>0</v>
      </c>
      <c r="I39" s="26">
        <f t="shared" si="19"/>
        <v>43</v>
      </c>
      <c r="J39" s="12">
        <f t="shared" si="20"/>
        <v>0.6428571428571429</v>
      </c>
      <c r="K39" s="12">
        <f t="shared" si="12"/>
        <v>0.27590442053440867</v>
      </c>
      <c r="L39" s="12">
        <f t="shared" si="21"/>
        <v>0.36309523809523808</v>
      </c>
      <c r="M39" s="12">
        <f t="shared" si="13"/>
        <v>0.20726033390450727</v>
      </c>
      <c r="N39" s="12">
        <f t="shared" si="14"/>
        <v>0</v>
      </c>
      <c r="O39" s="12">
        <f t="shared" si="15"/>
        <v>0</v>
      </c>
      <c r="P39" s="12">
        <f t="shared" si="22"/>
        <v>0.48316475443891593</v>
      </c>
      <c r="Q39" s="25">
        <f t="shared" si="16"/>
        <v>1</v>
      </c>
      <c r="R39" s="32">
        <v>165.29999999999998</v>
      </c>
      <c r="S39" s="32">
        <v>320</v>
      </c>
      <c r="T39" s="32">
        <v>174</v>
      </c>
      <c r="U39" s="25">
        <f t="shared" si="17"/>
        <v>231.66074622674253</v>
      </c>
      <c r="V39" s="25">
        <f t="shared" ref="V39" si="24">AVERAGE(U33:U37)</f>
        <v>229.49200618955928</v>
      </c>
      <c r="W39" s="48"/>
      <c r="X39" s="34"/>
      <c r="Y39" s="34"/>
      <c r="Z39" s="34"/>
      <c r="AA39" s="48"/>
      <c r="AB39" s="38"/>
      <c r="AC39" s="38"/>
      <c r="AD39" s="38"/>
      <c r="AE39" s="38"/>
      <c r="AF39" s="38"/>
      <c r="AG39" s="38"/>
      <c r="AH39" s="34"/>
      <c r="AI39" s="34"/>
      <c r="AJ39" s="34"/>
      <c r="AK39" s="34"/>
      <c r="AL39" s="34"/>
      <c r="AM39" s="34"/>
      <c r="AV39" s="6"/>
    </row>
    <row r="40" spans="1:48" x14ac:dyDescent="0.35">
      <c r="A40" s="19">
        <v>1</v>
      </c>
      <c r="B40" s="19">
        <v>19</v>
      </c>
      <c r="C40" s="20" t="str">
        <f t="shared" si="9"/>
        <v>Fri</v>
      </c>
      <c r="D40" s="13">
        <v>44680</v>
      </c>
      <c r="E40">
        <f t="shared" si="23"/>
        <v>107</v>
      </c>
      <c r="F40" s="26">
        <f t="shared" si="18"/>
        <v>168</v>
      </c>
      <c r="G40" s="26">
        <f t="shared" si="10"/>
        <v>19</v>
      </c>
      <c r="H40" s="26">
        <f t="shared" si="11"/>
        <v>0</v>
      </c>
      <c r="I40" s="26">
        <f t="shared" si="19"/>
        <v>43</v>
      </c>
      <c r="J40" s="12">
        <f t="shared" si="20"/>
        <v>0.63690476190476186</v>
      </c>
      <c r="K40" s="12">
        <f t="shared" si="12"/>
        <v>0.27334974997390488</v>
      </c>
      <c r="L40" s="12">
        <f t="shared" si="21"/>
        <v>0.36904761904761907</v>
      </c>
      <c r="M40" s="12">
        <f t="shared" si="13"/>
        <v>0.21065804429638446</v>
      </c>
      <c r="N40" s="12">
        <f t="shared" si="14"/>
        <v>0</v>
      </c>
      <c r="O40" s="12">
        <f t="shared" si="15"/>
        <v>0</v>
      </c>
      <c r="P40" s="12">
        <f t="shared" si="22"/>
        <v>0.48400779427028934</v>
      </c>
      <c r="Q40" s="25">
        <f t="shared" si="16"/>
        <v>1</v>
      </c>
      <c r="R40" s="32">
        <v>170.5</v>
      </c>
      <c r="S40" s="32">
        <v>320.5</v>
      </c>
      <c r="T40" s="32">
        <v>155</v>
      </c>
      <c r="U40" s="25">
        <f t="shared" si="17"/>
        <v>235.78553262679833</v>
      </c>
      <c r="V40" s="25">
        <f t="shared" ref="V40:V43" si="25">V39</f>
        <v>229.49200618955928</v>
      </c>
      <c r="W40" s="48"/>
      <c r="X40" s="34"/>
      <c r="Y40" s="34"/>
      <c r="Z40" s="34"/>
      <c r="AA40" s="48"/>
      <c r="AB40" s="38"/>
      <c r="AC40" s="38"/>
      <c r="AD40" s="38"/>
      <c r="AE40" s="38"/>
      <c r="AF40" s="38"/>
      <c r="AG40" s="38"/>
      <c r="AH40" s="34"/>
      <c r="AI40" s="34"/>
      <c r="AJ40" s="34"/>
      <c r="AK40" s="34"/>
      <c r="AL40" s="34"/>
      <c r="AM40" s="34"/>
      <c r="AV40" s="6"/>
    </row>
    <row r="41" spans="1:48" x14ac:dyDescent="0.35">
      <c r="A41" s="19">
        <v>1</v>
      </c>
      <c r="B41" s="19">
        <v>20</v>
      </c>
      <c r="C41" s="20" t="str">
        <f t="shared" si="9"/>
        <v>Tue</v>
      </c>
      <c r="D41" s="13">
        <v>44684</v>
      </c>
      <c r="E41">
        <f t="shared" si="23"/>
        <v>106</v>
      </c>
      <c r="F41" s="26">
        <f t="shared" si="18"/>
        <v>168</v>
      </c>
      <c r="G41" s="26">
        <f t="shared" si="10"/>
        <v>20</v>
      </c>
      <c r="H41" s="26">
        <f t="shared" si="11"/>
        <v>0</v>
      </c>
      <c r="I41" s="26">
        <f t="shared" si="19"/>
        <v>43</v>
      </c>
      <c r="J41" s="12">
        <f t="shared" si="20"/>
        <v>0.63095238095238093</v>
      </c>
      <c r="K41" s="12">
        <f t="shared" si="12"/>
        <v>0.27079507941340109</v>
      </c>
      <c r="L41" s="12">
        <f t="shared" si="21"/>
        <v>0.375</v>
      </c>
      <c r="M41" s="12">
        <f t="shared" si="13"/>
        <v>0.2140557546882616</v>
      </c>
      <c r="N41" s="12">
        <f t="shared" si="14"/>
        <v>0</v>
      </c>
      <c r="O41" s="12">
        <f t="shared" si="15"/>
        <v>0</v>
      </c>
      <c r="P41" s="12">
        <f t="shared" si="22"/>
        <v>0.48485083410166269</v>
      </c>
      <c r="Q41" s="25">
        <f t="shared" si="16"/>
        <v>1</v>
      </c>
      <c r="R41" s="32">
        <v>161.70000000000002</v>
      </c>
      <c r="S41" s="32">
        <v>299</v>
      </c>
      <c r="T41" s="32">
        <v>154</v>
      </c>
      <c r="U41" s="25">
        <f t="shared" si="17"/>
        <v>222.31628247613969</v>
      </c>
      <c r="V41" s="25">
        <f t="shared" si="25"/>
        <v>229.49200618955928</v>
      </c>
      <c r="W41" s="48"/>
      <c r="X41" s="34"/>
      <c r="Y41" s="34"/>
      <c r="Z41" s="34"/>
      <c r="AA41" s="48"/>
      <c r="AB41" s="38"/>
      <c r="AC41" s="38"/>
      <c r="AD41" s="38"/>
      <c r="AE41" s="38"/>
      <c r="AF41" s="38"/>
      <c r="AG41" s="38"/>
      <c r="AH41" s="34"/>
      <c r="AI41" s="34"/>
      <c r="AJ41" s="34"/>
      <c r="AK41" s="34"/>
      <c r="AL41" s="34"/>
      <c r="AM41" s="34"/>
      <c r="AV41" s="6"/>
    </row>
    <row r="42" spans="1:48" x14ac:dyDescent="0.35">
      <c r="A42" s="19">
        <v>1</v>
      </c>
      <c r="B42" s="19">
        <v>21</v>
      </c>
      <c r="C42" s="20" t="str">
        <f t="shared" si="9"/>
        <v>Wed</v>
      </c>
      <c r="D42" s="13">
        <v>44685</v>
      </c>
      <c r="E42">
        <f t="shared" si="23"/>
        <v>105</v>
      </c>
      <c r="F42" s="26">
        <f t="shared" si="18"/>
        <v>168</v>
      </c>
      <c r="G42" s="26">
        <f t="shared" si="10"/>
        <v>21</v>
      </c>
      <c r="H42" s="26">
        <f t="shared" si="11"/>
        <v>0</v>
      </c>
      <c r="I42" s="26">
        <f t="shared" si="19"/>
        <v>43</v>
      </c>
      <c r="J42" s="12">
        <f t="shared" si="20"/>
        <v>0.625</v>
      </c>
      <c r="K42" s="12">
        <f t="shared" si="12"/>
        <v>0.26824040885289729</v>
      </c>
      <c r="L42" s="12">
        <f t="shared" si="21"/>
        <v>0.38095238095238093</v>
      </c>
      <c r="M42" s="12">
        <f t="shared" si="13"/>
        <v>0.21745346508013877</v>
      </c>
      <c r="N42" s="12">
        <f t="shared" si="14"/>
        <v>0</v>
      </c>
      <c r="O42" s="12">
        <f t="shared" si="15"/>
        <v>0</v>
      </c>
      <c r="P42" s="12">
        <f t="shared" si="22"/>
        <v>0.48569387393303609</v>
      </c>
      <c r="Q42" s="25">
        <f t="shared" si="16"/>
        <v>0.99999999999999989</v>
      </c>
      <c r="R42" s="32">
        <v>145.5</v>
      </c>
      <c r="S42" s="32">
        <v>294.5</v>
      </c>
      <c r="T42" s="32">
        <v>145.5</v>
      </c>
      <c r="U42" s="25">
        <f t="shared" si="17"/>
        <v>212.20985169025997</v>
      </c>
      <c r="V42" s="25">
        <f t="shared" si="25"/>
        <v>229.49200618955928</v>
      </c>
      <c r="W42" s="48"/>
      <c r="X42" s="34"/>
      <c r="Y42" s="34"/>
      <c r="Z42" s="34"/>
      <c r="AA42" s="48"/>
      <c r="AB42" s="38"/>
      <c r="AC42" s="38"/>
      <c r="AD42" s="38"/>
      <c r="AE42" s="38"/>
      <c r="AF42" s="38"/>
      <c r="AG42" s="38"/>
      <c r="AH42" s="34"/>
      <c r="AI42" s="34"/>
      <c r="AJ42" s="34"/>
      <c r="AK42" s="34"/>
      <c r="AL42" s="34"/>
      <c r="AM42" s="34"/>
      <c r="AV42" s="6"/>
    </row>
    <row r="43" spans="1:48" x14ac:dyDescent="0.35">
      <c r="A43" s="19">
        <v>1</v>
      </c>
      <c r="B43" s="19">
        <v>22</v>
      </c>
      <c r="C43" s="20" t="str">
        <f t="shared" si="9"/>
        <v>Thu</v>
      </c>
      <c r="D43" s="13">
        <v>44686</v>
      </c>
      <c r="E43">
        <f t="shared" si="23"/>
        <v>104</v>
      </c>
      <c r="F43" s="26">
        <f t="shared" si="18"/>
        <v>168</v>
      </c>
      <c r="G43" s="26">
        <f t="shared" si="10"/>
        <v>22</v>
      </c>
      <c r="H43" s="26">
        <f t="shared" si="11"/>
        <v>0</v>
      </c>
      <c r="I43" s="26">
        <f t="shared" si="19"/>
        <v>43</v>
      </c>
      <c r="J43" s="12">
        <f t="shared" si="20"/>
        <v>0.61904761904761907</v>
      </c>
      <c r="K43" s="12">
        <f t="shared" si="12"/>
        <v>0.26568573829239356</v>
      </c>
      <c r="L43" s="12">
        <f t="shared" si="21"/>
        <v>0.38690476190476192</v>
      </c>
      <c r="M43" s="12">
        <f t="shared" si="13"/>
        <v>0.22085117547201596</v>
      </c>
      <c r="N43" s="12">
        <f t="shared" si="14"/>
        <v>0</v>
      </c>
      <c r="O43" s="12">
        <f t="shared" si="15"/>
        <v>0</v>
      </c>
      <c r="P43" s="12">
        <f t="shared" si="22"/>
        <v>0.48653691376440955</v>
      </c>
      <c r="Q43" s="25">
        <f t="shared" si="16"/>
        <v>0.99999999999999989</v>
      </c>
      <c r="R43" s="32">
        <v>159</v>
      </c>
      <c r="S43" s="32">
        <v>305</v>
      </c>
      <c r="T43" s="32">
        <v>150</v>
      </c>
      <c r="U43" s="25">
        <f t="shared" si="17"/>
        <v>225.27302206000269</v>
      </c>
      <c r="V43" s="25">
        <f t="shared" si="25"/>
        <v>229.49200618955928</v>
      </c>
      <c r="W43" s="48"/>
      <c r="X43" s="34"/>
      <c r="Y43" s="34"/>
      <c r="Z43" s="34"/>
      <c r="AA43" s="48"/>
      <c r="AB43" s="38"/>
      <c r="AC43" s="38"/>
      <c r="AD43" s="38"/>
      <c r="AE43" s="38"/>
      <c r="AF43" s="38"/>
      <c r="AG43" s="38"/>
      <c r="AH43" s="34"/>
      <c r="AI43" s="34"/>
      <c r="AJ43" s="34"/>
      <c r="AK43" s="34"/>
      <c r="AL43" s="34"/>
      <c r="AM43" s="34"/>
      <c r="AV43" s="6"/>
    </row>
    <row r="44" spans="1:48" x14ac:dyDescent="0.35">
      <c r="A44" s="19">
        <v>1</v>
      </c>
      <c r="B44" s="19">
        <v>23</v>
      </c>
      <c r="C44" s="20" t="str">
        <f t="shared" si="9"/>
        <v>Fri</v>
      </c>
      <c r="D44" s="13">
        <v>44687</v>
      </c>
      <c r="E44">
        <f t="shared" si="23"/>
        <v>103</v>
      </c>
      <c r="F44" s="26">
        <f t="shared" si="18"/>
        <v>168</v>
      </c>
      <c r="G44" s="26">
        <f t="shared" si="10"/>
        <v>23</v>
      </c>
      <c r="H44" s="26">
        <f t="shared" si="11"/>
        <v>0</v>
      </c>
      <c r="I44" s="26">
        <f t="shared" si="19"/>
        <v>43</v>
      </c>
      <c r="J44" s="12">
        <f t="shared" si="20"/>
        <v>0.61309523809523814</v>
      </c>
      <c r="K44" s="12">
        <f t="shared" si="12"/>
        <v>0.26313106773188977</v>
      </c>
      <c r="L44" s="12">
        <f t="shared" si="21"/>
        <v>0.39285714285714285</v>
      </c>
      <c r="M44" s="12">
        <f t="shared" si="13"/>
        <v>0.2242488858638931</v>
      </c>
      <c r="N44" s="12">
        <f t="shared" si="14"/>
        <v>0</v>
      </c>
      <c r="O44" s="12">
        <f t="shared" si="15"/>
        <v>0</v>
      </c>
      <c r="P44" s="12">
        <f t="shared" si="22"/>
        <v>0.4873799535957829</v>
      </c>
      <c r="Q44" s="25">
        <f t="shared" si="16"/>
        <v>1</v>
      </c>
      <c r="R44" s="32">
        <v>160.38000000000002</v>
      </c>
      <c r="S44" s="32">
        <v>293</v>
      </c>
      <c r="T44" s="32">
        <v>148.5</v>
      </c>
      <c r="U44" s="25">
        <f t="shared" si="17"/>
        <v>221.39992300638366</v>
      </c>
      <c r="V44" s="25">
        <f t="shared" ref="V44" si="26">AVERAGE(U38:U42)</f>
        <v>224.66317605190142</v>
      </c>
      <c r="W44" s="48"/>
      <c r="X44" s="34"/>
      <c r="Y44" s="34"/>
      <c r="Z44" s="34"/>
      <c r="AA44" s="48"/>
      <c r="AB44" s="38"/>
      <c r="AC44" s="38"/>
      <c r="AD44" s="38"/>
      <c r="AE44" s="38"/>
      <c r="AF44" s="38"/>
      <c r="AG44" s="38"/>
      <c r="AH44" s="34"/>
      <c r="AI44" s="34"/>
      <c r="AJ44" s="34"/>
      <c r="AK44" s="34"/>
      <c r="AL44" s="34"/>
      <c r="AM44" s="34"/>
      <c r="AV44" s="6"/>
    </row>
    <row r="45" spans="1:48" x14ac:dyDescent="0.35">
      <c r="A45" s="19">
        <v>1</v>
      </c>
      <c r="B45" s="19">
        <v>24</v>
      </c>
      <c r="C45" s="20" t="str">
        <f t="shared" si="9"/>
        <v>Mon</v>
      </c>
      <c r="D45" s="13">
        <v>44690</v>
      </c>
      <c r="E45">
        <f t="shared" si="23"/>
        <v>102</v>
      </c>
      <c r="F45" s="26">
        <f t="shared" si="18"/>
        <v>168</v>
      </c>
      <c r="G45" s="26">
        <f t="shared" si="10"/>
        <v>24</v>
      </c>
      <c r="H45" s="26">
        <f t="shared" si="11"/>
        <v>0</v>
      </c>
      <c r="I45" s="26">
        <f t="shared" si="19"/>
        <v>43</v>
      </c>
      <c r="J45" s="12">
        <f t="shared" si="20"/>
        <v>0.6071428571428571</v>
      </c>
      <c r="K45" s="12">
        <f t="shared" si="12"/>
        <v>0.26057639717138592</v>
      </c>
      <c r="L45" s="12">
        <f t="shared" si="21"/>
        <v>0.39880952380952384</v>
      </c>
      <c r="M45" s="12">
        <f t="shared" si="13"/>
        <v>0.2276465962557703</v>
      </c>
      <c r="N45" s="12">
        <f t="shared" si="14"/>
        <v>0</v>
      </c>
      <c r="O45" s="12">
        <f t="shared" si="15"/>
        <v>0</v>
      </c>
      <c r="P45" s="12">
        <f t="shared" si="22"/>
        <v>0.48822299342715625</v>
      </c>
      <c r="Q45" s="25">
        <f t="shared" si="16"/>
        <v>1</v>
      </c>
      <c r="R45" s="32">
        <v>152.64000000000001</v>
      </c>
      <c r="S45" s="32">
        <v>306.5</v>
      </c>
      <c r="T45" s="32">
        <v>144</v>
      </c>
      <c r="U45" s="25">
        <f t="shared" si="17"/>
        <v>224.38120385859852</v>
      </c>
      <c r="V45" s="25">
        <f t="shared" ref="V45:V48" si="27">V44</f>
        <v>224.66317605190142</v>
      </c>
      <c r="W45" s="48"/>
      <c r="X45" s="34"/>
      <c r="Y45" s="34"/>
      <c r="Z45" s="34"/>
      <c r="AA45" s="48"/>
      <c r="AB45" s="38"/>
      <c r="AC45" s="38"/>
      <c r="AD45" s="38"/>
      <c r="AE45" s="38"/>
      <c r="AF45" s="38"/>
      <c r="AG45" s="38"/>
      <c r="AH45" s="34"/>
      <c r="AI45" s="34"/>
      <c r="AJ45" s="34"/>
      <c r="AK45" s="34"/>
      <c r="AL45" s="34"/>
      <c r="AM45" s="34"/>
      <c r="AV45" s="6"/>
    </row>
    <row r="46" spans="1:48" x14ac:dyDescent="0.35">
      <c r="A46" s="19">
        <v>1</v>
      </c>
      <c r="B46" s="19">
        <v>25</v>
      </c>
      <c r="C46" s="20" t="str">
        <f t="shared" si="9"/>
        <v>Tue</v>
      </c>
      <c r="D46" s="13">
        <v>44691</v>
      </c>
      <c r="E46">
        <f t="shared" si="23"/>
        <v>101</v>
      </c>
      <c r="F46" s="26">
        <f t="shared" si="18"/>
        <v>168</v>
      </c>
      <c r="G46" s="26">
        <f t="shared" si="10"/>
        <v>25</v>
      </c>
      <c r="H46" s="26">
        <f t="shared" si="11"/>
        <v>0</v>
      </c>
      <c r="I46" s="26">
        <f t="shared" si="19"/>
        <v>43</v>
      </c>
      <c r="J46" s="12">
        <f t="shared" si="20"/>
        <v>0.60119047619047616</v>
      </c>
      <c r="K46" s="12">
        <f t="shared" si="12"/>
        <v>0.25802172661088218</v>
      </c>
      <c r="L46" s="12">
        <f t="shared" si="21"/>
        <v>0.40476190476190477</v>
      </c>
      <c r="M46" s="12">
        <f t="shared" si="13"/>
        <v>0.23104430664764747</v>
      </c>
      <c r="N46" s="12">
        <f t="shared" si="14"/>
        <v>0</v>
      </c>
      <c r="O46" s="12">
        <f t="shared" si="15"/>
        <v>0</v>
      </c>
      <c r="P46" s="12">
        <f t="shared" si="22"/>
        <v>0.48906603325852965</v>
      </c>
      <c r="Q46" s="25">
        <f t="shared" si="16"/>
        <v>1</v>
      </c>
      <c r="R46" s="32">
        <v>155.48000000000002</v>
      </c>
      <c r="S46" s="32">
        <v>301</v>
      </c>
      <c r="T46" s="32">
        <v>149.5</v>
      </c>
      <c r="U46" s="25">
        <f t="shared" si="17"/>
        <v>224.22647842409589</v>
      </c>
      <c r="V46" s="25">
        <f t="shared" si="27"/>
        <v>224.66317605190142</v>
      </c>
      <c r="W46" s="48"/>
      <c r="X46" s="34"/>
      <c r="Y46" s="34"/>
      <c r="Z46" s="34"/>
      <c r="AA46" s="48"/>
      <c r="AB46" s="38"/>
      <c r="AC46" s="38"/>
      <c r="AD46" s="38"/>
      <c r="AE46" s="38"/>
      <c r="AF46" s="38"/>
      <c r="AG46" s="38"/>
      <c r="AH46" s="34"/>
      <c r="AI46" s="34"/>
      <c r="AJ46" s="34"/>
      <c r="AK46" s="34"/>
      <c r="AL46" s="34"/>
      <c r="AM46" s="34"/>
      <c r="AV46" s="6"/>
    </row>
    <row r="47" spans="1:48" x14ac:dyDescent="0.35">
      <c r="A47" s="19">
        <v>1</v>
      </c>
      <c r="B47" s="19">
        <v>26</v>
      </c>
      <c r="C47" s="20" t="str">
        <f t="shared" si="9"/>
        <v>Wed</v>
      </c>
      <c r="D47" s="13">
        <v>44692</v>
      </c>
      <c r="E47">
        <f t="shared" si="23"/>
        <v>100</v>
      </c>
      <c r="F47" s="26">
        <f t="shared" si="18"/>
        <v>168</v>
      </c>
      <c r="G47" s="26">
        <f t="shared" si="10"/>
        <v>26</v>
      </c>
      <c r="H47" s="26">
        <f t="shared" si="11"/>
        <v>0</v>
      </c>
      <c r="I47" s="26">
        <f t="shared" si="19"/>
        <v>43</v>
      </c>
      <c r="J47" s="12">
        <f t="shared" si="20"/>
        <v>0.59523809523809523</v>
      </c>
      <c r="K47" s="12">
        <f t="shared" si="12"/>
        <v>0.25546705605037839</v>
      </c>
      <c r="L47" s="12">
        <f t="shared" si="21"/>
        <v>0.4107142857142857</v>
      </c>
      <c r="M47" s="12">
        <f t="shared" si="13"/>
        <v>0.23444201703952461</v>
      </c>
      <c r="N47" s="12">
        <f t="shared" si="14"/>
        <v>0</v>
      </c>
      <c r="O47" s="12">
        <f t="shared" si="15"/>
        <v>0</v>
      </c>
      <c r="P47" s="12">
        <f t="shared" si="22"/>
        <v>0.489909073089903</v>
      </c>
      <c r="Q47" s="25">
        <f t="shared" si="16"/>
        <v>1</v>
      </c>
      <c r="R47" s="32">
        <v>129.25</v>
      </c>
      <c r="S47" s="32">
        <v>284.5</v>
      </c>
      <c r="T47" s="32">
        <v>137.5</v>
      </c>
      <c r="U47" s="25">
        <f t="shared" si="17"/>
        <v>203.54362946031208</v>
      </c>
      <c r="V47" s="25">
        <f t="shared" si="27"/>
        <v>224.66317605190142</v>
      </c>
      <c r="W47" s="48"/>
      <c r="X47" s="34"/>
      <c r="Y47" s="34"/>
      <c r="Z47" s="34"/>
      <c r="AA47" s="48"/>
      <c r="AB47" s="38"/>
      <c r="AC47" s="38"/>
      <c r="AD47" s="38"/>
      <c r="AE47" s="38"/>
      <c r="AF47" s="38"/>
      <c r="AG47" s="38"/>
      <c r="AH47" s="34"/>
      <c r="AI47" s="34"/>
      <c r="AJ47" s="34"/>
      <c r="AK47" s="34"/>
      <c r="AL47" s="34"/>
      <c r="AM47" s="34"/>
      <c r="AV47" s="6"/>
    </row>
    <row r="48" spans="1:48" x14ac:dyDescent="0.35">
      <c r="A48" s="19">
        <v>1</v>
      </c>
      <c r="B48" s="19">
        <v>27</v>
      </c>
      <c r="C48" s="20" t="str">
        <f t="shared" si="9"/>
        <v>Thu</v>
      </c>
      <c r="D48" s="13">
        <v>44693</v>
      </c>
      <c r="E48">
        <f t="shared" si="23"/>
        <v>99</v>
      </c>
      <c r="F48" s="26">
        <f t="shared" si="18"/>
        <v>168</v>
      </c>
      <c r="G48" s="26">
        <f t="shared" si="10"/>
        <v>27</v>
      </c>
      <c r="H48" s="26">
        <f t="shared" si="11"/>
        <v>0</v>
      </c>
      <c r="I48" s="26">
        <f t="shared" si="19"/>
        <v>43</v>
      </c>
      <c r="J48" s="12">
        <f t="shared" si="20"/>
        <v>0.5892857142857143</v>
      </c>
      <c r="K48" s="12">
        <f t="shared" si="12"/>
        <v>0.2529123854898746</v>
      </c>
      <c r="L48" s="12">
        <f t="shared" si="21"/>
        <v>0.41666666666666669</v>
      </c>
      <c r="M48" s="12">
        <f t="shared" si="13"/>
        <v>0.2378397274314018</v>
      </c>
      <c r="N48" s="12">
        <f t="shared" si="14"/>
        <v>0</v>
      </c>
      <c r="O48" s="12">
        <f t="shared" si="15"/>
        <v>0</v>
      </c>
      <c r="P48" s="12">
        <f t="shared" si="22"/>
        <v>0.49075211292127641</v>
      </c>
      <c r="Q48" s="25">
        <f t="shared" si="16"/>
        <v>1</v>
      </c>
      <c r="R48" s="32">
        <v>118.67999999999999</v>
      </c>
      <c r="S48" s="32">
        <v>309.5</v>
      </c>
      <c r="T48" s="32">
        <v>138</v>
      </c>
      <c r="U48" s="25">
        <f t="shared" si="17"/>
        <v>211.15963603926537</v>
      </c>
      <c r="V48" s="25">
        <f t="shared" si="27"/>
        <v>224.66317605190142</v>
      </c>
      <c r="W48" s="48"/>
      <c r="X48" s="34"/>
      <c r="Y48" s="34"/>
      <c r="Z48" s="34"/>
      <c r="AA48" s="48"/>
      <c r="AB48" s="38"/>
      <c r="AC48" s="38"/>
      <c r="AD48" s="38"/>
      <c r="AE48" s="38"/>
      <c r="AF48" s="38"/>
      <c r="AG48" s="38"/>
      <c r="AH48" s="34"/>
      <c r="AI48" s="34"/>
      <c r="AJ48" s="34"/>
      <c r="AK48" s="34"/>
      <c r="AL48" s="34"/>
      <c r="AM48" s="34"/>
      <c r="AV48" s="6"/>
    </row>
    <row r="49" spans="1:48" x14ac:dyDescent="0.35">
      <c r="A49" s="19">
        <v>1</v>
      </c>
      <c r="B49" s="19">
        <v>28</v>
      </c>
      <c r="C49" s="20" t="str">
        <f t="shared" si="9"/>
        <v>Fri</v>
      </c>
      <c r="D49" s="13">
        <v>44694</v>
      </c>
      <c r="E49">
        <f t="shared" si="23"/>
        <v>98</v>
      </c>
      <c r="F49" s="26">
        <f t="shared" si="18"/>
        <v>168</v>
      </c>
      <c r="G49" s="26">
        <f t="shared" si="10"/>
        <v>28</v>
      </c>
      <c r="H49" s="26">
        <f t="shared" si="11"/>
        <v>0</v>
      </c>
      <c r="I49" s="26">
        <f t="shared" si="19"/>
        <v>43</v>
      </c>
      <c r="J49" s="12">
        <f t="shared" si="20"/>
        <v>0.58333333333333337</v>
      </c>
      <c r="K49" s="12">
        <f t="shared" si="12"/>
        <v>0.25035771492937081</v>
      </c>
      <c r="L49" s="12">
        <f t="shared" si="21"/>
        <v>0.42261904761904762</v>
      </c>
      <c r="M49" s="12">
        <f t="shared" si="13"/>
        <v>0.24123743782327897</v>
      </c>
      <c r="N49" s="12">
        <f t="shared" si="14"/>
        <v>0</v>
      </c>
      <c r="O49" s="12">
        <f t="shared" si="15"/>
        <v>0</v>
      </c>
      <c r="P49" s="12">
        <f t="shared" si="22"/>
        <v>0.49159515275264976</v>
      </c>
      <c r="Q49" s="25">
        <f t="shared" si="16"/>
        <v>1</v>
      </c>
      <c r="R49" s="32">
        <v>157.5</v>
      </c>
      <c r="S49" s="32">
        <v>307.5</v>
      </c>
      <c r="T49" s="32">
        <v>150</v>
      </c>
      <c r="U49" s="25">
        <f t="shared" si="17"/>
        <v>231.10856890242556</v>
      </c>
      <c r="V49" s="25">
        <f t="shared" ref="V49" si="28">AVERAGE(U43:U47)</f>
        <v>219.76485136187858</v>
      </c>
      <c r="W49" s="48"/>
      <c r="X49" s="34"/>
      <c r="Y49" s="34"/>
      <c r="Z49" s="34"/>
      <c r="AA49" s="48"/>
      <c r="AB49" s="38"/>
      <c r="AC49" s="38"/>
      <c r="AD49" s="38"/>
      <c r="AE49" s="38"/>
      <c r="AF49" s="38"/>
      <c r="AG49" s="38"/>
      <c r="AH49" s="34"/>
      <c r="AI49" s="34"/>
      <c r="AJ49" s="34"/>
      <c r="AK49" s="34"/>
      <c r="AL49" s="34"/>
      <c r="AM49" s="34"/>
      <c r="AV49" s="6"/>
    </row>
    <row r="50" spans="1:48" x14ac:dyDescent="0.35">
      <c r="A50" s="19">
        <v>1</v>
      </c>
      <c r="B50" s="19">
        <v>29</v>
      </c>
      <c r="C50" s="20" t="str">
        <f t="shared" si="9"/>
        <v>Mon</v>
      </c>
      <c r="D50" s="13">
        <v>44697</v>
      </c>
      <c r="E50">
        <f t="shared" si="23"/>
        <v>97</v>
      </c>
      <c r="F50" s="26">
        <f t="shared" si="18"/>
        <v>168</v>
      </c>
      <c r="G50" s="26">
        <f t="shared" si="10"/>
        <v>29</v>
      </c>
      <c r="H50" s="26">
        <f t="shared" si="11"/>
        <v>0</v>
      </c>
      <c r="I50" s="26">
        <f t="shared" si="19"/>
        <v>43</v>
      </c>
      <c r="J50" s="12">
        <f t="shared" si="20"/>
        <v>0.57738095238095233</v>
      </c>
      <c r="K50" s="12">
        <f t="shared" si="12"/>
        <v>0.24780304436886702</v>
      </c>
      <c r="L50" s="12">
        <f t="shared" si="21"/>
        <v>0.42857142857142855</v>
      </c>
      <c r="M50" s="12">
        <f t="shared" si="13"/>
        <v>0.24463514821515611</v>
      </c>
      <c r="N50" s="12">
        <f t="shared" si="14"/>
        <v>0</v>
      </c>
      <c r="O50" s="12">
        <f t="shared" si="15"/>
        <v>0</v>
      </c>
      <c r="P50" s="12">
        <f t="shared" si="22"/>
        <v>0.4924381925840231</v>
      </c>
      <c r="Q50" s="25">
        <f t="shared" si="16"/>
        <v>1</v>
      </c>
      <c r="R50" s="32">
        <v>125.44</v>
      </c>
      <c r="S50" s="32">
        <v>279.5</v>
      </c>
      <c r="T50" s="32">
        <v>128</v>
      </c>
      <c r="U50" s="25">
        <f t="shared" si="17"/>
        <v>201.97445955574679</v>
      </c>
      <c r="V50" s="25">
        <f t="shared" ref="V50:V53" si="29">V49</f>
        <v>219.76485136187858</v>
      </c>
      <c r="W50" s="48"/>
      <c r="X50" s="34"/>
      <c r="Y50" s="34"/>
      <c r="Z50" s="34"/>
      <c r="AA50" s="48"/>
      <c r="AB50" s="38"/>
      <c r="AC50" s="38"/>
      <c r="AD50" s="38"/>
      <c r="AE50" s="38"/>
      <c r="AF50" s="38"/>
      <c r="AG50" s="38"/>
      <c r="AH50" s="34"/>
      <c r="AI50" s="34"/>
      <c r="AJ50" s="34"/>
      <c r="AK50" s="34"/>
      <c r="AL50" s="34"/>
      <c r="AM50" s="34"/>
      <c r="AV50" s="6"/>
    </row>
    <row r="51" spans="1:48" x14ac:dyDescent="0.35">
      <c r="A51" s="19">
        <v>1</v>
      </c>
      <c r="B51" s="19">
        <v>30</v>
      </c>
      <c r="C51" s="20" t="str">
        <f t="shared" si="9"/>
        <v>Tue</v>
      </c>
      <c r="D51" s="13">
        <v>44698</v>
      </c>
      <c r="E51">
        <f t="shared" si="23"/>
        <v>96</v>
      </c>
      <c r="F51" s="26">
        <f t="shared" si="18"/>
        <v>168</v>
      </c>
      <c r="G51" s="26">
        <f t="shared" si="10"/>
        <v>30</v>
      </c>
      <c r="H51" s="26">
        <f t="shared" si="11"/>
        <v>0</v>
      </c>
      <c r="I51" s="26">
        <f t="shared" si="19"/>
        <v>43</v>
      </c>
      <c r="J51" s="12">
        <f t="shared" si="20"/>
        <v>0.5714285714285714</v>
      </c>
      <c r="K51" s="12">
        <f t="shared" si="12"/>
        <v>0.24524837380836323</v>
      </c>
      <c r="L51" s="12">
        <f t="shared" si="21"/>
        <v>0.43452380952380953</v>
      </c>
      <c r="M51" s="12">
        <f t="shared" si="13"/>
        <v>0.24803285860703331</v>
      </c>
      <c r="N51" s="12">
        <f t="shared" si="14"/>
        <v>0</v>
      </c>
      <c r="O51" s="12">
        <f t="shared" si="15"/>
        <v>0</v>
      </c>
      <c r="P51" s="12">
        <f t="shared" si="22"/>
        <v>0.49328123241539656</v>
      </c>
      <c r="Q51" s="25">
        <f t="shared" si="16"/>
        <v>1</v>
      </c>
      <c r="R51" s="32">
        <v>139.685</v>
      </c>
      <c r="S51" s="32">
        <v>290</v>
      </c>
      <c r="T51" s="32">
        <v>153.5</v>
      </c>
      <c r="U51" s="25">
        <f t="shared" si="17"/>
        <v>215.26675071643473</v>
      </c>
      <c r="V51" s="25">
        <f t="shared" si="29"/>
        <v>219.76485136187858</v>
      </c>
      <c r="W51" s="48"/>
      <c r="X51" s="34"/>
      <c r="Y51" s="34"/>
      <c r="Z51" s="34"/>
      <c r="AA51" s="48"/>
      <c r="AB51" s="38"/>
      <c r="AC51" s="38"/>
      <c r="AD51" s="38"/>
      <c r="AE51" s="38"/>
      <c r="AF51" s="38"/>
      <c r="AG51" s="38"/>
      <c r="AH51" s="34"/>
      <c r="AI51" s="34"/>
      <c r="AJ51" s="34"/>
      <c r="AK51" s="34"/>
      <c r="AL51" s="34"/>
      <c r="AM51" s="34"/>
      <c r="AV51" s="6"/>
    </row>
    <row r="52" spans="1:48" x14ac:dyDescent="0.35">
      <c r="A52" s="19">
        <v>1</v>
      </c>
      <c r="B52" s="19">
        <v>31</v>
      </c>
      <c r="C52" s="20" t="str">
        <f t="shared" si="9"/>
        <v>Wed</v>
      </c>
      <c r="D52" s="13">
        <v>44699</v>
      </c>
      <c r="E52">
        <f t="shared" si="23"/>
        <v>95</v>
      </c>
      <c r="F52" s="26">
        <f t="shared" si="18"/>
        <v>168</v>
      </c>
      <c r="G52" s="26">
        <f t="shared" si="10"/>
        <v>31</v>
      </c>
      <c r="H52" s="26">
        <f t="shared" si="11"/>
        <v>0</v>
      </c>
      <c r="I52" s="26">
        <f t="shared" si="19"/>
        <v>43</v>
      </c>
      <c r="J52" s="12">
        <f t="shared" si="20"/>
        <v>0.56547619047619047</v>
      </c>
      <c r="K52" s="12">
        <f t="shared" si="12"/>
        <v>0.24269370324785947</v>
      </c>
      <c r="L52" s="12">
        <f t="shared" si="21"/>
        <v>0.44047619047619047</v>
      </c>
      <c r="M52" s="12">
        <f t="shared" si="13"/>
        <v>0.25143056899891048</v>
      </c>
      <c r="N52" s="12">
        <f t="shared" si="14"/>
        <v>0</v>
      </c>
      <c r="O52" s="12">
        <f t="shared" si="15"/>
        <v>0</v>
      </c>
      <c r="P52" s="12">
        <f t="shared" si="22"/>
        <v>0.49412427224676991</v>
      </c>
      <c r="Q52" s="25">
        <f t="shared" si="16"/>
        <v>1</v>
      </c>
      <c r="R52" s="32">
        <v>100.8</v>
      </c>
      <c r="S52" s="32">
        <v>251</v>
      </c>
      <c r="T52" s="32">
        <v>105</v>
      </c>
      <c r="U52" s="25">
        <f t="shared" si="17"/>
        <v>177.22788177945699</v>
      </c>
      <c r="V52" s="25">
        <f t="shared" si="29"/>
        <v>219.76485136187858</v>
      </c>
      <c r="W52" s="48"/>
      <c r="X52" s="34"/>
      <c r="Y52" s="34"/>
      <c r="Z52" s="34"/>
      <c r="AA52" s="48"/>
      <c r="AB52" s="38"/>
      <c r="AC52" s="38"/>
      <c r="AD52" s="38"/>
      <c r="AE52" s="38"/>
      <c r="AF52" s="38"/>
      <c r="AG52" s="38"/>
      <c r="AH52" s="34"/>
      <c r="AI52" s="34"/>
      <c r="AJ52" s="34"/>
      <c r="AK52" s="34"/>
      <c r="AL52" s="34"/>
      <c r="AM52" s="34"/>
      <c r="AV52" s="6"/>
    </row>
    <row r="53" spans="1:48" x14ac:dyDescent="0.35">
      <c r="A53" s="19">
        <v>1</v>
      </c>
      <c r="B53" s="19">
        <v>32</v>
      </c>
      <c r="C53" s="20" t="str">
        <f t="shared" si="9"/>
        <v>Thu</v>
      </c>
      <c r="D53" s="13">
        <v>44700</v>
      </c>
      <c r="E53">
        <f t="shared" si="23"/>
        <v>94</v>
      </c>
      <c r="F53" s="26">
        <f t="shared" si="18"/>
        <v>168</v>
      </c>
      <c r="G53" s="26">
        <f t="shared" si="10"/>
        <v>32</v>
      </c>
      <c r="H53" s="26">
        <f t="shared" si="11"/>
        <v>0</v>
      </c>
      <c r="I53" s="26">
        <f t="shared" si="19"/>
        <v>43</v>
      </c>
      <c r="J53" s="12">
        <f t="shared" si="20"/>
        <v>0.55952380952380953</v>
      </c>
      <c r="K53" s="12">
        <f t="shared" si="12"/>
        <v>0.2401390326873557</v>
      </c>
      <c r="L53" s="12">
        <f t="shared" si="21"/>
        <v>0.44642857142857145</v>
      </c>
      <c r="M53" s="12">
        <f t="shared" si="13"/>
        <v>0.25482827939078767</v>
      </c>
      <c r="N53" s="12">
        <f t="shared" si="14"/>
        <v>0</v>
      </c>
      <c r="O53" s="12">
        <f t="shared" si="15"/>
        <v>0</v>
      </c>
      <c r="P53" s="12">
        <f t="shared" si="22"/>
        <v>0.49496731207814337</v>
      </c>
      <c r="Q53" s="25">
        <f t="shared" si="16"/>
        <v>1</v>
      </c>
      <c r="R53" s="32">
        <v>99.91</v>
      </c>
      <c r="S53" s="32">
        <v>232.5</v>
      </c>
      <c r="T53" s="32">
        <v>97</v>
      </c>
      <c r="U53" s="25">
        <f t="shared" si="17"/>
        <v>168.17245034761061</v>
      </c>
      <c r="V53" s="25">
        <f t="shared" si="29"/>
        <v>219.76485136187858</v>
      </c>
      <c r="W53" s="48"/>
      <c r="X53" s="34"/>
      <c r="Y53" s="34"/>
      <c r="Z53" s="34"/>
      <c r="AA53" s="48"/>
      <c r="AB53" s="38"/>
      <c r="AC53" s="38"/>
      <c r="AD53" s="38"/>
      <c r="AE53" s="38"/>
      <c r="AF53" s="38"/>
      <c r="AG53" s="38"/>
      <c r="AH53" s="34"/>
      <c r="AI53" s="34"/>
      <c r="AJ53" s="34"/>
      <c r="AK53" s="34"/>
      <c r="AL53" s="34"/>
      <c r="AM53" s="34"/>
      <c r="AV53" s="6"/>
    </row>
    <row r="54" spans="1:48" x14ac:dyDescent="0.35">
      <c r="A54" s="19">
        <v>1</v>
      </c>
      <c r="B54" s="19">
        <v>33</v>
      </c>
      <c r="C54" s="20" t="str">
        <f t="shared" ref="C54:C85" si="30">TEXT(D54,"ddd")</f>
        <v>Fri</v>
      </c>
      <c r="D54" s="13">
        <v>44701</v>
      </c>
      <c r="E54">
        <f t="shared" si="23"/>
        <v>93</v>
      </c>
      <c r="F54" s="26">
        <f t="shared" si="18"/>
        <v>168</v>
      </c>
      <c r="G54" s="26">
        <f t="shared" ref="G54:G85" si="31">B54</f>
        <v>33</v>
      </c>
      <c r="H54" s="26">
        <f t="shared" ref="H54:H85" si="32">IF(D54&lt;$D$103,0,B54-82)</f>
        <v>0</v>
      </c>
      <c r="I54" s="26">
        <f t="shared" si="19"/>
        <v>43</v>
      </c>
      <c r="J54" s="12">
        <f t="shared" si="20"/>
        <v>0.5535714285714286</v>
      </c>
      <c r="K54" s="12">
        <f t="shared" ref="K54:K85" si="33">J54*$D$6</f>
        <v>0.23758436212685191</v>
      </c>
      <c r="L54" s="12">
        <f t="shared" si="21"/>
        <v>0.45238095238095238</v>
      </c>
      <c r="M54" s="12">
        <f t="shared" ref="M54:M85" si="34">L54*$D$7</f>
        <v>0.25822598978266481</v>
      </c>
      <c r="N54" s="12">
        <f t="shared" ref="N54:N85" si="35">H54/F54</f>
        <v>0</v>
      </c>
      <c r="O54" s="12">
        <f t="shared" ref="O54:O85" si="36">N54*$D$6</f>
        <v>0</v>
      </c>
      <c r="P54" s="12">
        <f t="shared" si="22"/>
        <v>0.49581035190951672</v>
      </c>
      <c r="Q54" s="25">
        <f t="shared" ref="Q54:Q85" si="37">(K54/P54)+(M54/P54)+(O54/P54)</f>
        <v>1</v>
      </c>
      <c r="R54" s="32">
        <v>93.84</v>
      </c>
      <c r="S54" s="32">
        <v>233.5</v>
      </c>
      <c r="T54" s="32">
        <v>102</v>
      </c>
      <c r="U54" s="25">
        <f t="shared" ref="U54:U85" si="38">((R54*K54)+(S54*M54)+(T54*O54))/(K54+M54+O54)</f>
        <v>166.57716975483496</v>
      </c>
      <c r="V54" s="25">
        <f t="shared" ref="V54" si="39">AVERAGE(U48:U52)</f>
        <v>207.34745939866588</v>
      </c>
      <c r="W54" s="48"/>
      <c r="X54" s="34"/>
      <c r="Y54" s="34"/>
      <c r="Z54" s="34"/>
      <c r="AA54" s="48"/>
      <c r="AB54" s="38"/>
      <c r="AC54" s="38"/>
      <c r="AD54" s="38"/>
      <c r="AE54" s="38"/>
      <c r="AF54" s="38"/>
      <c r="AG54" s="38"/>
      <c r="AH54" s="34"/>
      <c r="AI54" s="34"/>
      <c r="AJ54" s="34"/>
      <c r="AK54" s="34"/>
      <c r="AL54" s="34"/>
      <c r="AM54" s="34"/>
      <c r="AV54" s="6"/>
    </row>
    <row r="55" spans="1:48" x14ac:dyDescent="0.35">
      <c r="A55" s="19">
        <v>1</v>
      </c>
      <c r="B55" s="19">
        <v>34</v>
      </c>
      <c r="C55" s="20" t="str">
        <f t="shared" si="30"/>
        <v>Mon</v>
      </c>
      <c r="D55" s="13">
        <v>44704</v>
      </c>
      <c r="E55">
        <f t="shared" si="23"/>
        <v>92</v>
      </c>
      <c r="F55" s="26">
        <f t="shared" si="18"/>
        <v>168</v>
      </c>
      <c r="G55" s="26">
        <f t="shared" si="31"/>
        <v>34</v>
      </c>
      <c r="H55" s="26">
        <f t="shared" si="32"/>
        <v>0</v>
      </c>
      <c r="I55" s="26">
        <f t="shared" si="19"/>
        <v>43</v>
      </c>
      <c r="J55" s="12">
        <f t="shared" si="20"/>
        <v>0.54761904761904767</v>
      </c>
      <c r="K55" s="12">
        <f t="shared" si="33"/>
        <v>0.23502969156634815</v>
      </c>
      <c r="L55" s="12">
        <f t="shared" si="21"/>
        <v>0.45833333333333331</v>
      </c>
      <c r="M55" s="12">
        <f t="shared" si="34"/>
        <v>0.26162370017454195</v>
      </c>
      <c r="N55" s="12">
        <f t="shared" si="35"/>
        <v>0</v>
      </c>
      <c r="O55" s="12">
        <f t="shared" si="36"/>
        <v>0</v>
      </c>
      <c r="P55" s="12">
        <f t="shared" si="22"/>
        <v>0.49665339174089007</v>
      </c>
      <c r="Q55" s="25">
        <f t="shared" si="37"/>
        <v>1</v>
      </c>
      <c r="R55" s="32">
        <v>65.56</v>
      </c>
      <c r="S55" s="32">
        <v>231</v>
      </c>
      <c r="T55" s="32">
        <v>74.5</v>
      </c>
      <c r="U55" s="25">
        <f t="shared" si="38"/>
        <v>152.70935944594834</v>
      </c>
      <c r="V55" s="25">
        <f t="shared" ref="V55:V58" si="40">V54</f>
        <v>207.34745939866588</v>
      </c>
      <c r="W55" s="48"/>
      <c r="X55" s="34"/>
      <c r="Y55" s="34"/>
      <c r="Z55" s="34"/>
      <c r="AA55" s="48"/>
      <c r="AB55" s="38"/>
      <c r="AC55" s="38"/>
      <c r="AD55" s="38"/>
      <c r="AE55" s="38"/>
      <c r="AF55" s="38"/>
      <c r="AG55" s="38"/>
      <c r="AH55" s="34"/>
      <c r="AI55" s="34"/>
      <c r="AJ55" s="34"/>
      <c r="AK55" s="34"/>
      <c r="AL55" s="34"/>
      <c r="AM55" s="34"/>
      <c r="AV55" s="6"/>
    </row>
    <row r="56" spans="1:48" x14ac:dyDescent="0.35">
      <c r="A56" s="19">
        <v>1</v>
      </c>
      <c r="B56" s="19">
        <v>35</v>
      </c>
      <c r="C56" s="20" t="str">
        <f t="shared" si="30"/>
        <v>Tue</v>
      </c>
      <c r="D56" s="13">
        <v>44705</v>
      </c>
      <c r="E56">
        <f t="shared" si="23"/>
        <v>91</v>
      </c>
      <c r="F56" s="26">
        <f t="shared" si="18"/>
        <v>168</v>
      </c>
      <c r="G56" s="26">
        <f t="shared" si="31"/>
        <v>35</v>
      </c>
      <c r="H56" s="26">
        <f t="shared" si="32"/>
        <v>0</v>
      </c>
      <c r="I56" s="26">
        <f t="shared" si="19"/>
        <v>43</v>
      </c>
      <c r="J56" s="12">
        <f t="shared" si="20"/>
        <v>0.54166666666666663</v>
      </c>
      <c r="K56" s="12">
        <f t="shared" si="33"/>
        <v>0.23247502100584433</v>
      </c>
      <c r="L56" s="12">
        <f t="shared" si="21"/>
        <v>0.4642857142857143</v>
      </c>
      <c r="M56" s="12">
        <f t="shared" si="34"/>
        <v>0.26502141056641915</v>
      </c>
      <c r="N56" s="12">
        <f t="shared" si="35"/>
        <v>0</v>
      </c>
      <c r="O56" s="12">
        <f t="shared" si="36"/>
        <v>0</v>
      </c>
      <c r="P56" s="12">
        <f t="shared" si="22"/>
        <v>0.49749643157226348</v>
      </c>
      <c r="Q56" s="25">
        <f t="shared" si="37"/>
        <v>1</v>
      </c>
      <c r="R56" s="32">
        <v>84.825000000000003</v>
      </c>
      <c r="S56" s="32">
        <v>230.5</v>
      </c>
      <c r="T56" s="32">
        <v>97.5</v>
      </c>
      <c r="U56" s="25">
        <f t="shared" si="38"/>
        <v>162.4275545796408</v>
      </c>
      <c r="V56" s="25">
        <f t="shared" si="40"/>
        <v>207.34745939866588</v>
      </c>
      <c r="W56" s="48"/>
      <c r="X56" s="34"/>
      <c r="Y56" s="34"/>
      <c r="Z56" s="34"/>
      <c r="AA56" s="48"/>
      <c r="AB56" s="38"/>
      <c r="AC56" s="38"/>
      <c r="AD56" s="38"/>
      <c r="AE56" s="38"/>
      <c r="AF56" s="38"/>
      <c r="AG56" s="38"/>
      <c r="AH56" s="34"/>
      <c r="AI56" s="34"/>
      <c r="AJ56" s="34"/>
      <c r="AK56" s="34"/>
      <c r="AL56" s="34"/>
      <c r="AM56" s="34"/>
      <c r="AV56" s="6"/>
    </row>
    <row r="57" spans="1:48" x14ac:dyDescent="0.35">
      <c r="A57" s="19">
        <v>1</v>
      </c>
      <c r="B57" s="19">
        <v>36</v>
      </c>
      <c r="C57" s="20" t="str">
        <f t="shared" si="30"/>
        <v>Wed</v>
      </c>
      <c r="D57" s="13">
        <v>44706</v>
      </c>
      <c r="E57">
        <f t="shared" si="23"/>
        <v>90</v>
      </c>
      <c r="F57" s="26">
        <f t="shared" si="18"/>
        <v>168</v>
      </c>
      <c r="G57" s="26">
        <f t="shared" si="31"/>
        <v>36</v>
      </c>
      <c r="H57" s="26">
        <f t="shared" si="32"/>
        <v>0</v>
      </c>
      <c r="I57" s="26">
        <f t="shared" si="19"/>
        <v>43</v>
      </c>
      <c r="J57" s="12">
        <f t="shared" si="20"/>
        <v>0.5357142857142857</v>
      </c>
      <c r="K57" s="12">
        <f t="shared" si="33"/>
        <v>0.22992035044534054</v>
      </c>
      <c r="L57" s="12">
        <f t="shared" si="21"/>
        <v>0.47023809523809523</v>
      </c>
      <c r="M57" s="12">
        <f t="shared" si="34"/>
        <v>0.26841912095829629</v>
      </c>
      <c r="N57" s="12">
        <f t="shared" si="35"/>
        <v>0</v>
      </c>
      <c r="O57" s="12">
        <f t="shared" si="36"/>
        <v>0</v>
      </c>
      <c r="P57" s="12">
        <f t="shared" si="22"/>
        <v>0.49833947140363682</v>
      </c>
      <c r="Q57" s="25">
        <f t="shared" si="37"/>
        <v>1</v>
      </c>
      <c r="R57" s="32">
        <v>70</v>
      </c>
      <c r="S57" s="32">
        <v>199.5</v>
      </c>
      <c r="T57" s="32">
        <v>70</v>
      </c>
      <c r="U57" s="25">
        <f t="shared" si="38"/>
        <v>139.75220338495888</v>
      </c>
      <c r="V57" s="25">
        <f t="shared" si="40"/>
        <v>207.34745939866588</v>
      </c>
      <c r="W57" s="48"/>
      <c r="X57" s="34"/>
      <c r="Y57" s="34"/>
      <c r="Z57" s="34"/>
      <c r="AA57" s="48"/>
      <c r="AB57" s="38"/>
      <c r="AC57" s="38"/>
      <c r="AD57" s="38"/>
      <c r="AE57" s="38"/>
      <c r="AF57" s="38"/>
      <c r="AG57" s="38"/>
      <c r="AH57" s="34"/>
      <c r="AI57" s="34"/>
      <c r="AJ57" s="34"/>
      <c r="AK57" s="34"/>
      <c r="AL57" s="34"/>
      <c r="AM57" s="34"/>
      <c r="AV57" s="6"/>
    </row>
    <row r="58" spans="1:48" x14ac:dyDescent="0.35">
      <c r="A58" s="19">
        <v>1</v>
      </c>
      <c r="B58" s="19">
        <v>37</v>
      </c>
      <c r="C58" s="20" t="str">
        <f t="shared" si="30"/>
        <v>Thu</v>
      </c>
      <c r="D58" s="13">
        <v>44707</v>
      </c>
      <c r="E58">
        <f t="shared" si="23"/>
        <v>89</v>
      </c>
      <c r="F58" s="26">
        <f t="shared" si="18"/>
        <v>168</v>
      </c>
      <c r="G58" s="26">
        <f t="shared" si="31"/>
        <v>37</v>
      </c>
      <c r="H58" s="26">
        <f t="shared" si="32"/>
        <v>0</v>
      </c>
      <c r="I58" s="26">
        <f t="shared" si="19"/>
        <v>43</v>
      </c>
      <c r="J58" s="12">
        <f t="shared" si="20"/>
        <v>0.52976190476190477</v>
      </c>
      <c r="K58" s="12">
        <f t="shared" si="33"/>
        <v>0.22736567988483677</v>
      </c>
      <c r="L58" s="12">
        <f t="shared" si="21"/>
        <v>0.47619047619047616</v>
      </c>
      <c r="M58" s="12">
        <f t="shared" si="34"/>
        <v>0.27181683135017348</v>
      </c>
      <c r="N58" s="12">
        <f t="shared" si="35"/>
        <v>0</v>
      </c>
      <c r="O58" s="12">
        <f t="shared" si="36"/>
        <v>0</v>
      </c>
      <c r="P58" s="12">
        <f t="shared" si="22"/>
        <v>0.49918251123501023</v>
      </c>
      <c r="Q58" s="25">
        <f t="shared" si="37"/>
        <v>1</v>
      </c>
      <c r="R58" s="32">
        <v>66.22</v>
      </c>
      <c r="S58" s="32">
        <v>207.5</v>
      </c>
      <c r="T58" s="32">
        <v>77</v>
      </c>
      <c r="U58" s="25">
        <f t="shared" si="38"/>
        <v>143.15034324889058</v>
      </c>
      <c r="V58" s="25">
        <f t="shared" si="40"/>
        <v>207.34745939866588</v>
      </c>
      <c r="W58" s="48"/>
      <c r="X58" s="34"/>
      <c r="Y58" s="34"/>
      <c r="Z58" s="34"/>
      <c r="AA58" s="48"/>
      <c r="AB58" s="38"/>
      <c r="AC58" s="38"/>
      <c r="AD58" s="38"/>
      <c r="AE58" s="38"/>
      <c r="AF58" s="38"/>
      <c r="AG58" s="38"/>
      <c r="AH58" s="34"/>
      <c r="AI58" s="34"/>
      <c r="AJ58" s="34"/>
      <c r="AK58" s="34"/>
      <c r="AL58" s="34"/>
      <c r="AM58" s="34"/>
      <c r="AV58" s="6"/>
    </row>
    <row r="59" spans="1:48" x14ac:dyDescent="0.35">
      <c r="A59" s="19">
        <v>1</v>
      </c>
      <c r="B59" s="19">
        <v>38</v>
      </c>
      <c r="C59" s="20" t="str">
        <f t="shared" si="30"/>
        <v>Fri</v>
      </c>
      <c r="D59" s="13">
        <v>44708</v>
      </c>
      <c r="E59">
        <f t="shared" si="23"/>
        <v>88</v>
      </c>
      <c r="F59" s="26">
        <f t="shared" si="18"/>
        <v>168</v>
      </c>
      <c r="G59" s="26">
        <f t="shared" si="31"/>
        <v>38</v>
      </c>
      <c r="H59" s="26">
        <f t="shared" si="32"/>
        <v>0</v>
      </c>
      <c r="I59" s="26">
        <f t="shared" si="19"/>
        <v>43</v>
      </c>
      <c r="J59" s="12">
        <f t="shared" si="20"/>
        <v>0.52380952380952384</v>
      </c>
      <c r="K59" s="12">
        <f t="shared" si="33"/>
        <v>0.22481100932433298</v>
      </c>
      <c r="L59" s="12">
        <f t="shared" si="21"/>
        <v>0.48214285714285715</v>
      </c>
      <c r="M59" s="12">
        <f t="shared" si="34"/>
        <v>0.27521454174205068</v>
      </c>
      <c r="N59" s="12">
        <f t="shared" si="35"/>
        <v>0</v>
      </c>
      <c r="O59" s="12">
        <f t="shared" si="36"/>
        <v>0</v>
      </c>
      <c r="P59" s="12">
        <f t="shared" si="22"/>
        <v>0.50002555106638369</v>
      </c>
      <c r="Q59" s="25">
        <f t="shared" si="37"/>
        <v>1</v>
      </c>
      <c r="R59" s="32">
        <v>75.900000000000006</v>
      </c>
      <c r="S59" s="32">
        <v>189</v>
      </c>
      <c r="T59" s="32">
        <v>82.5</v>
      </c>
      <c r="U59" s="25">
        <f t="shared" si="38"/>
        <v>138.15034821649249</v>
      </c>
      <c r="V59" s="25">
        <f t="shared" ref="V59" si="41">AVERAGE(U53:U57)</f>
        <v>157.92774750259872</v>
      </c>
      <c r="W59" s="48"/>
      <c r="X59" s="34"/>
      <c r="Y59" s="34"/>
      <c r="Z59" s="34"/>
      <c r="AA59" s="48"/>
      <c r="AB59" s="38"/>
      <c r="AC59" s="38"/>
      <c r="AD59" s="38"/>
      <c r="AE59" s="38"/>
      <c r="AF59" s="38"/>
      <c r="AG59" s="38"/>
      <c r="AH59" s="34"/>
      <c r="AI59" s="34"/>
      <c r="AJ59" s="34"/>
      <c r="AK59" s="34"/>
      <c r="AL59" s="34"/>
      <c r="AM59" s="34"/>
      <c r="AV59" s="6"/>
    </row>
    <row r="60" spans="1:48" x14ac:dyDescent="0.35">
      <c r="A60" s="19">
        <v>1</v>
      </c>
      <c r="B60" s="19">
        <v>39</v>
      </c>
      <c r="C60" s="20" t="str">
        <f t="shared" si="30"/>
        <v>Mon</v>
      </c>
      <c r="D60" s="13">
        <v>44711</v>
      </c>
      <c r="E60">
        <f t="shared" si="23"/>
        <v>87</v>
      </c>
      <c r="F60" s="26">
        <f t="shared" si="18"/>
        <v>168</v>
      </c>
      <c r="G60" s="26">
        <f t="shared" si="31"/>
        <v>39</v>
      </c>
      <c r="H60" s="26">
        <f t="shared" si="32"/>
        <v>0</v>
      </c>
      <c r="I60" s="26">
        <f t="shared" si="19"/>
        <v>43</v>
      </c>
      <c r="J60" s="12">
        <f t="shared" si="20"/>
        <v>0.5178571428571429</v>
      </c>
      <c r="K60" s="12">
        <f t="shared" si="33"/>
        <v>0.22225633876382922</v>
      </c>
      <c r="L60" s="12">
        <f t="shared" si="21"/>
        <v>0.48809523809523808</v>
      </c>
      <c r="M60" s="12">
        <f t="shared" si="34"/>
        <v>0.27861225213392782</v>
      </c>
      <c r="N60" s="12">
        <f t="shared" si="35"/>
        <v>0</v>
      </c>
      <c r="O60" s="12">
        <f t="shared" si="36"/>
        <v>0</v>
      </c>
      <c r="P60" s="12">
        <f t="shared" si="22"/>
        <v>0.50086859089775704</v>
      </c>
      <c r="Q60" s="25">
        <f t="shared" si="37"/>
        <v>1</v>
      </c>
      <c r="R60" s="32">
        <v>79.56</v>
      </c>
      <c r="S60" s="32">
        <v>181.5</v>
      </c>
      <c r="T60" s="32">
        <v>76.5</v>
      </c>
      <c r="U60" s="25">
        <f t="shared" si="38"/>
        <v>136.2649591423278</v>
      </c>
      <c r="V60" s="25">
        <f t="shared" ref="V60:V63" si="42">V59</f>
        <v>157.92774750259872</v>
      </c>
      <c r="W60" s="48"/>
      <c r="X60" s="34"/>
      <c r="Y60" s="34"/>
      <c r="Z60" s="34"/>
      <c r="AA60" s="48"/>
      <c r="AB60" s="38"/>
      <c r="AC60" s="38"/>
      <c r="AD60" s="38"/>
      <c r="AE60" s="38"/>
      <c r="AF60" s="38"/>
      <c r="AG60" s="38"/>
      <c r="AH60" s="34"/>
      <c r="AI60" s="34"/>
      <c r="AJ60" s="34"/>
      <c r="AK60" s="34"/>
      <c r="AL60" s="34"/>
      <c r="AM60" s="34"/>
      <c r="AV60" s="6"/>
    </row>
    <row r="61" spans="1:48" x14ac:dyDescent="0.35">
      <c r="A61" s="19">
        <v>1</v>
      </c>
      <c r="B61" s="19">
        <v>40</v>
      </c>
      <c r="C61" s="20" t="str">
        <f t="shared" si="30"/>
        <v>Tue</v>
      </c>
      <c r="D61" s="13">
        <v>44712</v>
      </c>
      <c r="E61">
        <f t="shared" si="23"/>
        <v>86</v>
      </c>
      <c r="F61" s="26">
        <f t="shared" si="18"/>
        <v>168</v>
      </c>
      <c r="G61" s="26">
        <f t="shared" si="31"/>
        <v>40</v>
      </c>
      <c r="H61" s="26">
        <f t="shared" si="32"/>
        <v>0</v>
      </c>
      <c r="I61" s="26">
        <f t="shared" si="19"/>
        <v>43</v>
      </c>
      <c r="J61" s="12">
        <f t="shared" si="20"/>
        <v>0.51190476190476186</v>
      </c>
      <c r="K61" s="12">
        <f t="shared" si="33"/>
        <v>0.2197016682033254</v>
      </c>
      <c r="L61" s="12">
        <f t="shared" si="21"/>
        <v>0.49404761904761907</v>
      </c>
      <c r="M61" s="12">
        <f t="shared" si="34"/>
        <v>0.28200996252580501</v>
      </c>
      <c r="N61" s="12">
        <f t="shared" si="35"/>
        <v>0</v>
      </c>
      <c r="O61" s="12">
        <f t="shared" si="36"/>
        <v>0</v>
      </c>
      <c r="P61" s="12">
        <f t="shared" si="22"/>
        <v>0.50171163072913039</v>
      </c>
      <c r="Q61" s="25">
        <f t="shared" si="37"/>
        <v>1</v>
      </c>
      <c r="R61" s="32">
        <v>65.564999999999998</v>
      </c>
      <c r="S61" s="32">
        <v>184</v>
      </c>
      <c r="T61" s="32">
        <v>70.5</v>
      </c>
      <c r="U61" s="25">
        <f t="shared" si="38"/>
        <v>132.13680712196006</v>
      </c>
      <c r="V61" s="25">
        <f t="shared" si="42"/>
        <v>157.92774750259872</v>
      </c>
      <c r="W61" s="48"/>
      <c r="X61" s="34"/>
      <c r="Y61" s="34"/>
      <c r="Z61" s="34"/>
      <c r="AA61" s="48"/>
      <c r="AB61" s="38"/>
      <c r="AC61" s="38"/>
      <c r="AD61" s="38"/>
      <c r="AE61" s="38"/>
      <c r="AF61" s="38"/>
      <c r="AG61" s="38"/>
      <c r="AH61" s="34"/>
      <c r="AI61" s="34"/>
      <c r="AJ61" s="34"/>
      <c r="AK61" s="34"/>
      <c r="AL61" s="34"/>
      <c r="AM61" s="34"/>
      <c r="AV61" s="6"/>
    </row>
    <row r="62" spans="1:48" x14ac:dyDescent="0.35">
      <c r="A62" s="19">
        <v>1</v>
      </c>
      <c r="B62" s="19">
        <v>41</v>
      </c>
      <c r="C62" s="20" t="str">
        <f t="shared" si="30"/>
        <v>Wed</v>
      </c>
      <c r="D62" s="13">
        <v>44713</v>
      </c>
      <c r="E62">
        <f t="shared" si="23"/>
        <v>85</v>
      </c>
      <c r="F62" s="26">
        <f t="shared" si="18"/>
        <v>168</v>
      </c>
      <c r="G62" s="26">
        <f t="shared" si="31"/>
        <v>41</v>
      </c>
      <c r="H62" s="26">
        <f t="shared" si="32"/>
        <v>0</v>
      </c>
      <c r="I62" s="26">
        <f t="shared" si="19"/>
        <v>43</v>
      </c>
      <c r="J62" s="12">
        <f t="shared" si="20"/>
        <v>0.50595238095238093</v>
      </c>
      <c r="K62" s="12">
        <f t="shared" si="33"/>
        <v>0.21714699764282161</v>
      </c>
      <c r="L62" s="12">
        <f t="shared" si="21"/>
        <v>0.5</v>
      </c>
      <c r="M62" s="12">
        <f t="shared" si="34"/>
        <v>0.28540767291768215</v>
      </c>
      <c r="N62" s="12">
        <f t="shared" si="35"/>
        <v>0</v>
      </c>
      <c r="O62" s="12">
        <f t="shared" si="36"/>
        <v>0</v>
      </c>
      <c r="P62" s="12">
        <f t="shared" si="22"/>
        <v>0.50255467056050374</v>
      </c>
      <c r="Q62" s="25">
        <f t="shared" si="37"/>
        <v>1</v>
      </c>
      <c r="R62" s="32">
        <v>64.97</v>
      </c>
      <c r="S62" s="32">
        <v>181</v>
      </c>
      <c r="T62" s="32">
        <v>73</v>
      </c>
      <c r="U62" s="25">
        <f t="shared" si="38"/>
        <v>130.86502441934178</v>
      </c>
      <c r="V62" s="25">
        <f t="shared" si="42"/>
        <v>157.92774750259872</v>
      </c>
      <c r="W62" s="48"/>
      <c r="X62" s="34"/>
      <c r="Y62" s="34"/>
      <c r="Z62" s="34"/>
      <c r="AA62" s="48"/>
      <c r="AB62" s="38"/>
      <c r="AC62" s="38"/>
      <c r="AD62" s="38"/>
      <c r="AE62" s="38"/>
      <c r="AF62" s="38"/>
      <c r="AG62" s="38"/>
      <c r="AH62" s="34"/>
      <c r="AI62" s="34"/>
      <c r="AJ62" s="34"/>
      <c r="AK62" s="34"/>
      <c r="AL62" s="34"/>
      <c r="AM62" s="34"/>
      <c r="AV62" s="6"/>
    </row>
    <row r="63" spans="1:48" x14ac:dyDescent="0.35">
      <c r="A63" s="19">
        <v>1</v>
      </c>
      <c r="B63" s="19">
        <v>42</v>
      </c>
      <c r="C63" s="20" t="str">
        <f t="shared" si="30"/>
        <v>Mon</v>
      </c>
      <c r="D63" s="13">
        <v>44718</v>
      </c>
      <c r="E63">
        <f t="shared" si="23"/>
        <v>84</v>
      </c>
      <c r="F63" s="26">
        <f t="shared" si="18"/>
        <v>168</v>
      </c>
      <c r="G63" s="26">
        <f t="shared" si="31"/>
        <v>42</v>
      </c>
      <c r="H63" s="26">
        <f t="shared" si="32"/>
        <v>0</v>
      </c>
      <c r="I63" s="26">
        <f t="shared" si="19"/>
        <v>43</v>
      </c>
      <c r="J63" s="12">
        <f t="shared" si="20"/>
        <v>0.5</v>
      </c>
      <c r="K63" s="12">
        <f t="shared" si="33"/>
        <v>0.21459232708231785</v>
      </c>
      <c r="L63" s="12">
        <f t="shared" si="21"/>
        <v>0.50595238095238093</v>
      </c>
      <c r="M63" s="12">
        <f t="shared" si="34"/>
        <v>0.28880538330955929</v>
      </c>
      <c r="N63" s="12">
        <f t="shared" si="35"/>
        <v>0</v>
      </c>
      <c r="O63" s="12">
        <f t="shared" si="36"/>
        <v>0</v>
      </c>
      <c r="P63" s="12">
        <f t="shared" si="22"/>
        <v>0.5033977103918772</v>
      </c>
      <c r="Q63" s="25">
        <f t="shared" si="37"/>
        <v>0.99999999999999978</v>
      </c>
      <c r="R63" s="32">
        <v>59.4</v>
      </c>
      <c r="S63" s="32">
        <v>191.5</v>
      </c>
      <c r="T63" s="32">
        <v>67.5</v>
      </c>
      <c r="U63" s="25">
        <f t="shared" si="38"/>
        <v>135.18737516603608</v>
      </c>
      <c r="V63" s="25">
        <f t="shared" si="42"/>
        <v>157.92774750259872</v>
      </c>
      <c r="W63" s="48"/>
      <c r="X63" s="34"/>
      <c r="Y63" s="34"/>
      <c r="Z63" s="34"/>
      <c r="AA63" s="48"/>
      <c r="AB63" s="38"/>
      <c r="AC63" s="38"/>
      <c r="AD63" s="38"/>
      <c r="AE63" s="38"/>
      <c r="AF63" s="38"/>
      <c r="AG63" s="38"/>
      <c r="AH63" s="34"/>
      <c r="AI63" s="34"/>
      <c r="AJ63" s="34"/>
      <c r="AK63" s="34"/>
      <c r="AL63" s="34"/>
      <c r="AM63" s="34"/>
      <c r="AV63" s="6"/>
    </row>
    <row r="64" spans="1:48" x14ac:dyDescent="0.35">
      <c r="A64" s="19">
        <v>1</v>
      </c>
      <c r="B64" s="19">
        <v>43</v>
      </c>
      <c r="C64" s="20" t="str">
        <f t="shared" si="30"/>
        <v>Tue</v>
      </c>
      <c r="D64" s="13">
        <v>44719</v>
      </c>
      <c r="E64">
        <f t="shared" si="23"/>
        <v>83</v>
      </c>
      <c r="F64" s="26">
        <f t="shared" si="18"/>
        <v>168</v>
      </c>
      <c r="G64" s="26">
        <f t="shared" si="31"/>
        <v>43</v>
      </c>
      <c r="H64" s="26">
        <f t="shared" si="32"/>
        <v>0</v>
      </c>
      <c r="I64" s="26">
        <f t="shared" si="19"/>
        <v>43</v>
      </c>
      <c r="J64" s="12">
        <f t="shared" si="20"/>
        <v>0.49404761904761907</v>
      </c>
      <c r="K64" s="12">
        <f t="shared" si="33"/>
        <v>0.21203765652181408</v>
      </c>
      <c r="L64" s="12">
        <f t="shared" si="21"/>
        <v>0.51190476190476186</v>
      </c>
      <c r="M64" s="12">
        <f t="shared" si="34"/>
        <v>0.29220309370143649</v>
      </c>
      <c r="N64" s="12">
        <f t="shared" si="35"/>
        <v>0</v>
      </c>
      <c r="O64" s="12">
        <f t="shared" si="36"/>
        <v>0</v>
      </c>
      <c r="P64" s="12">
        <f t="shared" si="22"/>
        <v>0.50424075022325054</v>
      </c>
      <c r="Q64" s="25">
        <f t="shared" si="37"/>
        <v>1</v>
      </c>
      <c r="R64" s="32">
        <v>77.52</v>
      </c>
      <c r="S64" s="32">
        <v>158</v>
      </c>
      <c r="T64" s="32">
        <v>76</v>
      </c>
      <c r="U64" s="25">
        <f t="shared" si="38"/>
        <v>124.15745437210256</v>
      </c>
      <c r="V64" s="25">
        <f t="shared" ref="V64" si="43">AVERAGE(U58:U62)</f>
        <v>136.11349642980252</v>
      </c>
      <c r="W64" s="48"/>
      <c r="X64" s="34"/>
      <c r="Y64" s="34"/>
      <c r="Z64" s="34"/>
      <c r="AA64" s="48"/>
      <c r="AB64" s="38"/>
      <c r="AC64" s="38"/>
      <c r="AD64" s="38"/>
      <c r="AE64" s="38"/>
      <c r="AF64" s="38"/>
      <c r="AG64" s="38"/>
      <c r="AH64" s="34"/>
      <c r="AI64" s="34"/>
      <c r="AJ64" s="34"/>
      <c r="AK64" s="34"/>
      <c r="AL64" s="34"/>
      <c r="AM64" s="34"/>
      <c r="AV64" s="6"/>
    </row>
    <row r="65" spans="1:48" x14ac:dyDescent="0.35">
      <c r="A65" s="19">
        <v>1</v>
      </c>
      <c r="B65" s="19">
        <v>44</v>
      </c>
      <c r="C65" s="20" t="str">
        <f t="shared" si="30"/>
        <v>Wed</v>
      </c>
      <c r="D65" s="13">
        <v>44720</v>
      </c>
      <c r="E65">
        <f t="shared" si="23"/>
        <v>82</v>
      </c>
      <c r="F65" s="26">
        <f t="shared" si="18"/>
        <v>168</v>
      </c>
      <c r="G65" s="26">
        <f t="shared" si="31"/>
        <v>44</v>
      </c>
      <c r="H65" s="26">
        <f t="shared" si="32"/>
        <v>0</v>
      </c>
      <c r="I65" s="26">
        <f t="shared" si="19"/>
        <v>43</v>
      </c>
      <c r="J65" s="12">
        <f t="shared" si="20"/>
        <v>0.48809523809523808</v>
      </c>
      <c r="K65" s="12">
        <f t="shared" si="33"/>
        <v>0.20948298596131026</v>
      </c>
      <c r="L65" s="12">
        <f t="shared" si="21"/>
        <v>0.5178571428571429</v>
      </c>
      <c r="M65" s="12">
        <f t="shared" si="34"/>
        <v>0.29560080409331368</v>
      </c>
      <c r="N65" s="12">
        <f t="shared" si="35"/>
        <v>0</v>
      </c>
      <c r="O65" s="12">
        <f t="shared" si="36"/>
        <v>0</v>
      </c>
      <c r="P65" s="12">
        <f t="shared" si="22"/>
        <v>0.50508379005462389</v>
      </c>
      <c r="Q65" s="25">
        <f t="shared" si="37"/>
        <v>1</v>
      </c>
      <c r="R65" s="32">
        <v>40.940000000000005</v>
      </c>
      <c r="S65" s="32">
        <v>158.5</v>
      </c>
      <c r="T65" s="32">
        <v>44.5</v>
      </c>
      <c r="U65" s="25">
        <f t="shared" si="38"/>
        <v>109.74211009237045</v>
      </c>
      <c r="V65" s="25">
        <f t="shared" ref="V65:V68" si="44">V64</f>
        <v>136.11349642980252</v>
      </c>
      <c r="W65" s="48"/>
      <c r="X65" s="34"/>
      <c r="Y65" s="34"/>
      <c r="Z65" s="34"/>
      <c r="AA65" s="48"/>
      <c r="AB65" s="38"/>
      <c r="AC65" s="38"/>
      <c r="AD65" s="38"/>
      <c r="AE65" s="38"/>
      <c r="AF65" s="38"/>
      <c r="AG65" s="38"/>
      <c r="AH65" s="34"/>
      <c r="AI65" s="34"/>
      <c r="AJ65" s="34"/>
      <c r="AK65" s="34"/>
      <c r="AL65" s="34"/>
      <c r="AM65" s="34"/>
      <c r="AV65" s="6"/>
    </row>
    <row r="66" spans="1:48" x14ac:dyDescent="0.35">
      <c r="A66" s="19">
        <v>1</v>
      </c>
      <c r="B66" s="19">
        <v>45</v>
      </c>
      <c r="C66" s="20" t="str">
        <f t="shared" si="30"/>
        <v>Thu</v>
      </c>
      <c r="D66" s="13">
        <v>44721</v>
      </c>
      <c r="E66">
        <f t="shared" si="23"/>
        <v>81</v>
      </c>
      <c r="F66" s="26">
        <f t="shared" si="18"/>
        <v>168</v>
      </c>
      <c r="G66" s="26">
        <f t="shared" si="31"/>
        <v>45</v>
      </c>
      <c r="H66" s="26">
        <f t="shared" si="32"/>
        <v>0</v>
      </c>
      <c r="I66" s="26">
        <f t="shared" si="19"/>
        <v>43</v>
      </c>
      <c r="J66" s="12">
        <f t="shared" si="20"/>
        <v>0.48214285714285715</v>
      </c>
      <c r="K66" s="12">
        <f t="shared" si="33"/>
        <v>0.2069283154008065</v>
      </c>
      <c r="L66" s="12">
        <f t="shared" si="21"/>
        <v>0.52380952380952384</v>
      </c>
      <c r="M66" s="12">
        <f t="shared" si="34"/>
        <v>0.29899851448519082</v>
      </c>
      <c r="N66" s="12">
        <f t="shared" si="35"/>
        <v>0</v>
      </c>
      <c r="O66" s="12">
        <f t="shared" si="36"/>
        <v>0</v>
      </c>
      <c r="P66" s="12">
        <f t="shared" si="22"/>
        <v>0.50592682988599735</v>
      </c>
      <c r="Q66" s="25">
        <f t="shared" si="37"/>
        <v>1</v>
      </c>
      <c r="R66" s="32">
        <v>57.19</v>
      </c>
      <c r="S66" s="32">
        <v>170</v>
      </c>
      <c r="T66" s="32">
        <v>66.5</v>
      </c>
      <c r="U66" s="25">
        <f t="shared" si="38"/>
        <v>123.85976413698972</v>
      </c>
      <c r="V66" s="25">
        <f t="shared" si="44"/>
        <v>136.11349642980252</v>
      </c>
      <c r="W66" s="48"/>
      <c r="X66" s="34"/>
      <c r="Y66" s="34"/>
      <c r="Z66" s="34"/>
      <c r="AA66" s="48"/>
      <c r="AB66" s="38"/>
      <c r="AC66" s="38"/>
      <c r="AD66" s="38"/>
      <c r="AE66" s="38"/>
      <c r="AF66" s="38"/>
      <c r="AG66" s="38"/>
      <c r="AH66" s="34"/>
      <c r="AI66" s="34"/>
      <c r="AJ66" s="34"/>
      <c r="AK66" s="34"/>
      <c r="AL66" s="34"/>
      <c r="AM66" s="34"/>
      <c r="AV66" s="6"/>
    </row>
    <row r="67" spans="1:48" x14ac:dyDescent="0.35">
      <c r="A67" s="19">
        <v>1</v>
      </c>
      <c r="B67" s="19">
        <v>46</v>
      </c>
      <c r="C67" s="20" t="str">
        <f t="shared" si="30"/>
        <v>Fri</v>
      </c>
      <c r="D67" s="13">
        <v>44722</v>
      </c>
      <c r="E67">
        <f t="shared" si="23"/>
        <v>80</v>
      </c>
      <c r="F67" s="26">
        <f t="shared" si="18"/>
        <v>168</v>
      </c>
      <c r="G67" s="26">
        <f t="shared" si="31"/>
        <v>46</v>
      </c>
      <c r="H67" s="26">
        <f t="shared" si="32"/>
        <v>0</v>
      </c>
      <c r="I67" s="26">
        <f t="shared" si="19"/>
        <v>43</v>
      </c>
      <c r="J67" s="12">
        <f t="shared" si="20"/>
        <v>0.47619047619047616</v>
      </c>
      <c r="K67" s="12">
        <f t="shared" si="33"/>
        <v>0.20437364484030271</v>
      </c>
      <c r="L67" s="12">
        <f t="shared" si="21"/>
        <v>0.52976190476190477</v>
      </c>
      <c r="M67" s="12">
        <f t="shared" si="34"/>
        <v>0.30239622487706802</v>
      </c>
      <c r="N67" s="12">
        <f t="shared" si="35"/>
        <v>0</v>
      </c>
      <c r="O67" s="12">
        <f t="shared" si="36"/>
        <v>0</v>
      </c>
      <c r="P67" s="12">
        <f t="shared" si="22"/>
        <v>0.5067698697173707</v>
      </c>
      <c r="Q67" s="25">
        <f t="shared" si="37"/>
        <v>1</v>
      </c>
      <c r="R67" s="32">
        <v>35.25</v>
      </c>
      <c r="S67" s="32">
        <v>154</v>
      </c>
      <c r="T67" s="32">
        <v>37.5</v>
      </c>
      <c r="U67" s="25">
        <f t="shared" si="38"/>
        <v>106.10968178056611</v>
      </c>
      <c r="V67" s="25">
        <f t="shared" si="44"/>
        <v>136.11349642980252</v>
      </c>
      <c r="W67" s="48"/>
      <c r="X67" s="34"/>
      <c r="Y67" s="34"/>
      <c r="Z67" s="34"/>
      <c r="AA67" s="48"/>
      <c r="AB67" s="38"/>
      <c r="AC67" s="38"/>
      <c r="AD67" s="38"/>
      <c r="AE67" s="38"/>
      <c r="AF67" s="38"/>
      <c r="AG67" s="38"/>
      <c r="AH67" s="34"/>
      <c r="AI67" s="34"/>
      <c r="AJ67" s="34"/>
      <c r="AK67" s="34"/>
      <c r="AL67" s="34"/>
      <c r="AM67" s="34"/>
      <c r="AV67" s="6"/>
    </row>
    <row r="68" spans="1:48" x14ac:dyDescent="0.35">
      <c r="A68" s="19">
        <v>1</v>
      </c>
      <c r="B68" s="19">
        <v>47</v>
      </c>
      <c r="C68" s="20" t="str">
        <f t="shared" si="30"/>
        <v>Mon</v>
      </c>
      <c r="D68" s="13">
        <v>44725</v>
      </c>
      <c r="E68">
        <f t="shared" si="23"/>
        <v>79</v>
      </c>
      <c r="F68" s="26">
        <f t="shared" si="18"/>
        <v>168</v>
      </c>
      <c r="G68" s="26">
        <f t="shared" si="31"/>
        <v>47</v>
      </c>
      <c r="H68" s="26">
        <f t="shared" si="32"/>
        <v>0</v>
      </c>
      <c r="I68" s="26">
        <f t="shared" si="19"/>
        <v>43</v>
      </c>
      <c r="J68" s="12">
        <f t="shared" si="20"/>
        <v>0.47023809523809523</v>
      </c>
      <c r="K68" s="12">
        <f t="shared" si="33"/>
        <v>0.20181897427979892</v>
      </c>
      <c r="L68" s="12">
        <f t="shared" si="21"/>
        <v>0.5357142857142857</v>
      </c>
      <c r="M68" s="12">
        <f t="shared" si="34"/>
        <v>0.30579393526894516</v>
      </c>
      <c r="N68" s="12">
        <f t="shared" si="35"/>
        <v>0</v>
      </c>
      <c r="O68" s="12">
        <f t="shared" si="36"/>
        <v>0</v>
      </c>
      <c r="P68" s="12">
        <f t="shared" si="22"/>
        <v>0.50761290954874405</v>
      </c>
      <c r="Q68" s="25">
        <f t="shared" si="37"/>
        <v>1</v>
      </c>
      <c r="R68" s="32">
        <v>37.92</v>
      </c>
      <c r="S68" s="32">
        <v>145.5</v>
      </c>
      <c r="T68" s="32">
        <v>39.5</v>
      </c>
      <c r="U68" s="25">
        <f t="shared" si="38"/>
        <v>102.72787020463696</v>
      </c>
      <c r="V68" s="25">
        <f t="shared" si="44"/>
        <v>136.11349642980252</v>
      </c>
      <c r="W68" s="48"/>
      <c r="X68" s="34"/>
      <c r="Y68" s="34"/>
      <c r="Z68" s="34"/>
      <c r="AA68" s="48"/>
      <c r="AB68" s="38"/>
      <c r="AC68" s="38"/>
      <c r="AD68" s="38"/>
      <c r="AE68" s="38"/>
      <c r="AF68" s="38"/>
      <c r="AG68" s="38"/>
      <c r="AH68" s="34"/>
      <c r="AI68" s="34"/>
      <c r="AJ68" s="34"/>
      <c r="AK68" s="34"/>
      <c r="AL68" s="34"/>
      <c r="AM68" s="34"/>
      <c r="AV68" s="6"/>
    </row>
    <row r="69" spans="1:48" x14ac:dyDescent="0.35">
      <c r="A69" s="19">
        <v>1</v>
      </c>
      <c r="B69" s="19">
        <v>48</v>
      </c>
      <c r="C69" s="20" t="str">
        <f t="shared" si="30"/>
        <v>Tue</v>
      </c>
      <c r="D69" s="13">
        <v>44726</v>
      </c>
      <c r="E69">
        <f t="shared" si="23"/>
        <v>78</v>
      </c>
      <c r="F69" s="26">
        <f t="shared" si="18"/>
        <v>168</v>
      </c>
      <c r="G69" s="26">
        <f t="shared" si="31"/>
        <v>48</v>
      </c>
      <c r="H69" s="26">
        <f t="shared" si="32"/>
        <v>0</v>
      </c>
      <c r="I69" s="26">
        <f t="shared" si="19"/>
        <v>43</v>
      </c>
      <c r="J69" s="12">
        <f t="shared" si="20"/>
        <v>0.4642857142857143</v>
      </c>
      <c r="K69" s="12">
        <f t="shared" si="33"/>
        <v>0.19926430371929515</v>
      </c>
      <c r="L69" s="12">
        <f t="shared" si="21"/>
        <v>0.54166666666666663</v>
      </c>
      <c r="M69" s="12">
        <f t="shared" si="34"/>
        <v>0.3091916456608223</v>
      </c>
      <c r="N69" s="12">
        <f t="shared" si="35"/>
        <v>0</v>
      </c>
      <c r="O69" s="12">
        <f t="shared" si="36"/>
        <v>0</v>
      </c>
      <c r="P69" s="12">
        <f t="shared" si="22"/>
        <v>0.50845594938011751</v>
      </c>
      <c r="Q69" s="25">
        <f t="shared" si="37"/>
        <v>1</v>
      </c>
      <c r="R69" s="32">
        <v>39.24</v>
      </c>
      <c r="S69" s="32">
        <v>148</v>
      </c>
      <c r="T69" s="32">
        <v>36</v>
      </c>
      <c r="U69" s="25">
        <f t="shared" si="38"/>
        <v>105.37686676902516</v>
      </c>
      <c r="V69" s="25">
        <f t="shared" ref="V69" si="45">AVERAGE(U63:U67)</f>
        <v>119.81127710961297</v>
      </c>
      <c r="W69" s="48"/>
      <c r="X69" s="34"/>
      <c r="Y69" s="34"/>
      <c r="Z69" s="34"/>
      <c r="AA69" s="48"/>
      <c r="AB69" s="38"/>
      <c r="AC69" s="38"/>
      <c r="AD69" s="38"/>
      <c r="AE69" s="38"/>
      <c r="AF69" s="38"/>
      <c r="AG69" s="38"/>
      <c r="AH69" s="34"/>
      <c r="AI69" s="34"/>
      <c r="AJ69" s="34"/>
      <c r="AK69" s="34"/>
      <c r="AL69" s="34"/>
      <c r="AM69" s="34"/>
      <c r="AV69" s="6"/>
    </row>
    <row r="70" spans="1:48" x14ac:dyDescent="0.35">
      <c r="A70" s="19">
        <v>1</v>
      </c>
      <c r="B70" s="19">
        <v>49</v>
      </c>
      <c r="C70" s="20" t="str">
        <f t="shared" si="30"/>
        <v>Wed</v>
      </c>
      <c r="D70" s="13">
        <v>44727</v>
      </c>
      <c r="E70">
        <f t="shared" si="23"/>
        <v>77</v>
      </c>
      <c r="F70" s="26">
        <f t="shared" si="18"/>
        <v>168</v>
      </c>
      <c r="G70" s="26">
        <f t="shared" si="31"/>
        <v>49</v>
      </c>
      <c r="H70" s="26">
        <f t="shared" si="32"/>
        <v>0</v>
      </c>
      <c r="I70" s="26">
        <f t="shared" si="19"/>
        <v>43</v>
      </c>
      <c r="J70" s="12">
        <f t="shared" si="20"/>
        <v>0.45833333333333331</v>
      </c>
      <c r="K70" s="12">
        <f t="shared" si="33"/>
        <v>0.19670963315879136</v>
      </c>
      <c r="L70" s="12">
        <f t="shared" si="21"/>
        <v>0.54761904761904767</v>
      </c>
      <c r="M70" s="12">
        <f t="shared" si="34"/>
        <v>0.31258935605269955</v>
      </c>
      <c r="N70" s="12">
        <f t="shared" si="35"/>
        <v>0</v>
      </c>
      <c r="O70" s="12">
        <f t="shared" si="36"/>
        <v>0</v>
      </c>
      <c r="P70" s="12">
        <f t="shared" si="22"/>
        <v>0.50929898921149097</v>
      </c>
      <c r="Q70" s="25">
        <f t="shared" si="37"/>
        <v>0.99999999999999978</v>
      </c>
      <c r="R70" s="32">
        <v>41.31</v>
      </c>
      <c r="S70" s="32">
        <v>150</v>
      </c>
      <c r="T70" s="32">
        <v>40.5</v>
      </c>
      <c r="U70" s="25">
        <f t="shared" si="38"/>
        <v>108.02000302193677</v>
      </c>
      <c r="V70" s="25">
        <f t="shared" ref="V70:V73" si="46">V69</f>
        <v>119.81127710961297</v>
      </c>
      <c r="W70" s="48"/>
      <c r="X70" s="34"/>
      <c r="Y70" s="34"/>
      <c r="Z70" s="34"/>
      <c r="AA70" s="48"/>
      <c r="AB70" s="38"/>
      <c r="AC70" s="38"/>
      <c r="AD70" s="38"/>
      <c r="AE70" s="38"/>
      <c r="AF70" s="38"/>
      <c r="AG70" s="38"/>
      <c r="AH70" s="34"/>
      <c r="AI70" s="34"/>
      <c r="AJ70" s="34"/>
      <c r="AK70" s="34"/>
      <c r="AL70" s="34"/>
      <c r="AM70" s="34"/>
      <c r="AV70" s="6"/>
    </row>
    <row r="71" spans="1:48" x14ac:dyDescent="0.35">
      <c r="A71" s="19">
        <v>1</v>
      </c>
      <c r="B71" s="19">
        <v>50</v>
      </c>
      <c r="C71" s="20" t="str">
        <f t="shared" si="30"/>
        <v>Thu</v>
      </c>
      <c r="D71" s="13">
        <v>44728</v>
      </c>
      <c r="E71">
        <f t="shared" si="23"/>
        <v>76</v>
      </c>
      <c r="F71" s="26">
        <f t="shared" si="18"/>
        <v>168</v>
      </c>
      <c r="G71" s="26">
        <f t="shared" si="31"/>
        <v>50</v>
      </c>
      <c r="H71" s="26">
        <f t="shared" si="32"/>
        <v>0</v>
      </c>
      <c r="I71" s="26">
        <f t="shared" si="19"/>
        <v>43</v>
      </c>
      <c r="J71" s="12">
        <f t="shared" si="20"/>
        <v>0.45238095238095238</v>
      </c>
      <c r="K71" s="12">
        <f t="shared" si="33"/>
        <v>0.19415496259828757</v>
      </c>
      <c r="L71" s="12">
        <f t="shared" si="21"/>
        <v>0.5535714285714286</v>
      </c>
      <c r="M71" s="12">
        <f t="shared" si="34"/>
        <v>0.31598706644457669</v>
      </c>
      <c r="N71" s="12">
        <f t="shared" si="35"/>
        <v>0</v>
      </c>
      <c r="O71" s="12">
        <f t="shared" si="36"/>
        <v>0</v>
      </c>
      <c r="P71" s="12">
        <f t="shared" si="22"/>
        <v>0.51014202904286421</v>
      </c>
      <c r="Q71" s="25">
        <f t="shared" si="37"/>
        <v>1</v>
      </c>
      <c r="R71" s="32">
        <v>41.715000000000003</v>
      </c>
      <c r="S71" s="32">
        <v>142.5</v>
      </c>
      <c r="T71" s="32">
        <v>40.5</v>
      </c>
      <c r="U71" s="25">
        <f t="shared" si="38"/>
        <v>104.14223531595309</v>
      </c>
      <c r="V71" s="25">
        <f t="shared" si="46"/>
        <v>119.81127710961297</v>
      </c>
      <c r="W71" s="48"/>
      <c r="X71" s="34"/>
      <c r="Y71" s="34"/>
      <c r="Z71" s="34"/>
      <c r="AA71" s="48"/>
      <c r="AB71" s="38"/>
      <c r="AC71" s="38"/>
      <c r="AD71" s="38"/>
      <c r="AE71" s="38"/>
      <c r="AF71" s="38"/>
      <c r="AG71" s="38"/>
      <c r="AH71" s="34"/>
      <c r="AI71" s="34"/>
      <c r="AJ71" s="34"/>
      <c r="AK71" s="34"/>
      <c r="AL71" s="34"/>
      <c r="AM71" s="34"/>
      <c r="AV71" s="6"/>
    </row>
    <row r="72" spans="1:48" x14ac:dyDescent="0.35">
      <c r="A72" s="19">
        <v>1</v>
      </c>
      <c r="B72" s="19">
        <v>51</v>
      </c>
      <c r="C72" s="20" t="str">
        <f t="shared" si="30"/>
        <v>Fri</v>
      </c>
      <c r="D72" s="13">
        <v>44729</v>
      </c>
      <c r="E72">
        <f t="shared" si="23"/>
        <v>75</v>
      </c>
      <c r="F72" s="26">
        <f t="shared" si="18"/>
        <v>168</v>
      </c>
      <c r="G72" s="26">
        <f t="shared" si="31"/>
        <v>51</v>
      </c>
      <c r="H72" s="26">
        <f t="shared" si="32"/>
        <v>0</v>
      </c>
      <c r="I72" s="26">
        <f t="shared" si="19"/>
        <v>43</v>
      </c>
      <c r="J72" s="12">
        <f t="shared" si="20"/>
        <v>0.44642857142857145</v>
      </c>
      <c r="K72" s="12">
        <f t="shared" si="33"/>
        <v>0.19160029203778381</v>
      </c>
      <c r="L72" s="12">
        <f t="shared" si="21"/>
        <v>0.55952380952380953</v>
      </c>
      <c r="M72" s="12">
        <f t="shared" si="34"/>
        <v>0.31938477683645383</v>
      </c>
      <c r="N72" s="12">
        <f t="shared" si="35"/>
        <v>0</v>
      </c>
      <c r="O72" s="12">
        <f t="shared" si="36"/>
        <v>0</v>
      </c>
      <c r="P72" s="12">
        <f t="shared" si="22"/>
        <v>0.51098506887423767</v>
      </c>
      <c r="Q72" s="25">
        <f t="shared" si="37"/>
        <v>1</v>
      </c>
      <c r="R72" s="32">
        <v>46</v>
      </c>
      <c r="S72" s="32">
        <v>110</v>
      </c>
      <c r="T72" s="32">
        <v>50</v>
      </c>
      <c r="U72" s="25">
        <f t="shared" si="38"/>
        <v>86.002393343050571</v>
      </c>
      <c r="V72" s="25">
        <f t="shared" si="46"/>
        <v>119.81127710961297</v>
      </c>
      <c r="W72" s="48"/>
      <c r="X72" s="34"/>
      <c r="Y72" s="34"/>
      <c r="Z72" s="34"/>
      <c r="AA72" s="48"/>
      <c r="AB72" s="38"/>
      <c r="AC72" s="38"/>
      <c r="AD72" s="38"/>
      <c r="AE72" s="38"/>
      <c r="AF72" s="38"/>
      <c r="AG72" s="38"/>
      <c r="AH72" s="34"/>
      <c r="AI72" s="34"/>
      <c r="AJ72" s="34"/>
      <c r="AK72" s="34"/>
      <c r="AL72" s="34"/>
      <c r="AM72" s="34"/>
      <c r="AV72" s="6"/>
    </row>
    <row r="73" spans="1:48" x14ac:dyDescent="0.35">
      <c r="A73" s="19">
        <v>1</v>
      </c>
      <c r="B73" s="19">
        <v>52</v>
      </c>
      <c r="C73" s="20" t="str">
        <f t="shared" si="30"/>
        <v>Mon</v>
      </c>
      <c r="D73" s="13">
        <v>44732</v>
      </c>
      <c r="E73">
        <f t="shared" si="23"/>
        <v>74</v>
      </c>
      <c r="F73" s="26">
        <f t="shared" si="18"/>
        <v>168</v>
      </c>
      <c r="G73" s="26">
        <f t="shared" si="31"/>
        <v>52</v>
      </c>
      <c r="H73" s="26">
        <f t="shared" si="32"/>
        <v>0</v>
      </c>
      <c r="I73" s="26">
        <f t="shared" si="19"/>
        <v>43</v>
      </c>
      <c r="J73" s="12">
        <f t="shared" si="20"/>
        <v>0.44047619047619047</v>
      </c>
      <c r="K73" s="12">
        <f t="shared" si="33"/>
        <v>0.18904562147727999</v>
      </c>
      <c r="L73" s="12">
        <f t="shared" si="21"/>
        <v>0.56547619047619047</v>
      </c>
      <c r="M73" s="12">
        <f t="shared" si="34"/>
        <v>0.32278248722833103</v>
      </c>
      <c r="N73" s="12">
        <f t="shared" si="35"/>
        <v>0</v>
      </c>
      <c r="O73" s="12">
        <f t="shared" si="36"/>
        <v>0</v>
      </c>
      <c r="P73" s="12">
        <f t="shared" si="22"/>
        <v>0.51182810870561102</v>
      </c>
      <c r="Q73" s="25">
        <f t="shared" si="37"/>
        <v>1</v>
      </c>
      <c r="R73" s="32">
        <v>38.380000000000003</v>
      </c>
      <c r="S73" s="32">
        <v>104</v>
      </c>
      <c r="T73" s="32">
        <v>38</v>
      </c>
      <c r="U73" s="25">
        <f t="shared" si="38"/>
        <v>79.763008185089319</v>
      </c>
      <c r="V73" s="25">
        <f t="shared" si="46"/>
        <v>119.81127710961297</v>
      </c>
      <c r="W73" s="48"/>
      <c r="X73" s="34"/>
      <c r="Y73" s="34"/>
      <c r="Z73" s="34"/>
      <c r="AA73" s="48"/>
      <c r="AB73" s="38"/>
      <c r="AC73" s="38"/>
      <c r="AD73" s="38"/>
      <c r="AE73" s="38"/>
      <c r="AF73" s="38"/>
      <c r="AG73" s="38"/>
      <c r="AH73" s="34"/>
      <c r="AI73" s="34"/>
      <c r="AJ73" s="34"/>
      <c r="AK73" s="34"/>
      <c r="AL73" s="34"/>
      <c r="AM73" s="34"/>
      <c r="AV73" s="6"/>
    </row>
    <row r="74" spans="1:48" x14ac:dyDescent="0.35">
      <c r="A74" s="19">
        <v>1</v>
      </c>
      <c r="B74" s="19">
        <v>53</v>
      </c>
      <c r="C74" s="20" t="str">
        <f t="shared" si="30"/>
        <v>Tue</v>
      </c>
      <c r="D74" s="13">
        <v>44733</v>
      </c>
      <c r="E74">
        <f t="shared" si="23"/>
        <v>73</v>
      </c>
      <c r="F74" s="26">
        <f t="shared" si="18"/>
        <v>168</v>
      </c>
      <c r="G74" s="26">
        <f t="shared" si="31"/>
        <v>53</v>
      </c>
      <c r="H74" s="26">
        <f t="shared" si="32"/>
        <v>0</v>
      </c>
      <c r="I74" s="26">
        <f t="shared" si="19"/>
        <v>43</v>
      </c>
      <c r="J74" s="12">
        <f t="shared" si="20"/>
        <v>0.43452380952380953</v>
      </c>
      <c r="K74" s="12">
        <f t="shared" si="33"/>
        <v>0.18649095091677623</v>
      </c>
      <c r="L74" s="12">
        <f t="shared" si="21"/>
        <v>0.5714285714285714</v>
      </c>
      <c r="M74" s="12">
        <f t="shared" si="34"/>
        <v>0.32618019762020817</v>
      </c>
      <c r="N74" s="12">
        <f t="shared" si="35"/>
        <v>0</v>
      </c>
      <c r="O74" s="12">
        <f t="shared" si="36"/>
        <v>0</v>
      </c>
      <c r="P74" s="12">
        <f t="shared" si="22"/>
        <v>0.51267114853698437</v>
      </c>
      <c r="Q74" s="25">
        <f t="shared" si="37"/>
        <v>1</v>
      </c>
      <c r="R74" s="32">
        <v>28.080000000000002</v>
      </c>
      <c r="S74" s="32">
        <v>113</v>
      </c>
      <c r="T74" s="32">
        <v>26</v>
      </c>
      <c r="U74" s="25">
        <f t="shared" si="38"/>
        <v>82.109220214466291</v>
      </c>
      <c r="V74" s="25">
        <f t="shared" ref="V74" si="47">AVERAGE(U68:U72)</f>
        <v>101.2538737309205</v>
      </c>
      <c r="W74" s="48"/>
      <c r="X74" s="34"/>
      <c r="Y74" s="34"/>
      <c r="Z74" s="34"/>
      <c r="AA74" s="48"/>
      <c r="AB74" s="38"/>
      <c r="AC74" s="38"/>
      <c r="AD74" s="38"/>
      <c r="AE74" s="38"/>
      <c r="AF74" s="38"/>
      <c r="AG74" s="38"/>
      <c r="AH74" s="34"/>
      <c r="AI74" s="34"/>
      <c r="AJ74" s="34"/>
      <c r="AK74" s="34"/>
      <c r="AL74" s="34"/>
      <c r="AM74" s="34"/>
      <c r="AV74" s="6"/>
    </row>
    <row r="75" spans="1:48" x14ac:dyDescent="0.35">
      <c r="A75" s="19">
        <v>1</v>
      </c>
      <c r="B75" s="19">
        <v>54</v>
      </c>
      <c r="C75" s="20" t="str">
        <f t="shared" si="30"/>
        <v>Wed</v>
      </c>
      <c r="D75" s="13">
        <v>44734</v>
      </c>
      <c r="E75">
        <f t="shared" si="23"/>
        <v>72</v>
      </c>
      <c r="F75" s="26">
        <f t="shared" si="18"/>
        <v>168</v>
      </c>
      <c r="G75" s="26">
        <f t="shared" si="31"/>
        <v>54</v>
      </c>
      <c r="H75" s="26">
        <f t="shared" si="32"/>
        <v>0</v>
      </c>
      <c r="I75" s="26">
        <f t="shared" si="19"/>
        <v>43</v>
      </c>
      <c r="J75" s="12">
        <f t="shared" si="20"/>
        <v>0.42857142857142855</v>
      </c>
      <c r="K75" s="12">
        <f t="shared" si="33"/>
        <v>0.18393628035627244</v>
      </c>
      <c r="L75" s="12">
        <f t="shared" si="21"/>
        <v>0.57738095238095233</v>
      </c>
      <c r="M75" s="12">
        <f t="shared" si="34"/>
        <v>0.32957790801208531</v>
      </c>
      <c r="N75" s="12">
        <f t="shared" si="35"/>
        <v>0</v>
      </c>
      <c r="O75" s="12">
        <f t="shared" si="36"/>
        <v>0</v>
      </c>
      <c r="P75" s="12">
        <f t="shared" si="22"/>
        <v>0.51351418836835772</v>
      </c>
      <c r="Q75" s="25">
        <f t="shared" si="37"/>
        <v>1</v>
      </c>
      <c r="R75" s="32">
        <v>22.785</v>
      </c>
      <c r="S75" s="32">
        <v>117.5</v>
      </c>
      <c r="T75" s="32">
        <v>24.5</v>
      </c>
      <c r="U75" s="25">
        <f t="shared" si="38"/>
        <v>83.573917355040237</v>
      </c>
      <c r="V75" s="25">
        <f t="shared" ref="V75:V78" si="48">V74</f>
        <v>101.2538737309205</v>
      </c>
      <c r="W75" s="48"/>
      <c r="X75" s="34"/>
      <c r="Y75" s="34"/>
      <c r="Z75" s="34"/>
      <c r="AA75" s="48"/>
      <c r="AB75" s="38"/>
      <c r="AC75" s="38"/>
      <c r="AD75" s="38"/>
      <c r="AE75" s="38"/>
      <c r="AF75" s="38"/>
      <c r="AG75" s="38"/>
      <c r="AH75" s="34"/>
      <c r="AI75" s="34"/>
      <c r="AJ75" s="34"/>
      <c r="AK75" s="34"/>
      <c r="AL75" s="34"/>
      <c r="AM75" s="34"/>
      <c r="AV75" s="6"/>
    </row>
    <row r="76" spans="1:48" x14ac:dyDescent="0.35">
      <c r="A76" s="19">
        <v>1</v>
      </c>
      <c r="B76" s="19">
        <v>55</v>
      </c>
      <c r="C76" s="20" t="str">
        <f t="shared" si="30"/>
        <v>Thu</v>
      </c>
      <c r="D76" s="13">
        <v>44735</v>
      </c>
      <c r="E76">
        <f t="shared" si="23"/>
        <v>71</v>
      </c>
      <c r="F76" s="26">
        <f t="shared" si="18"/>
        <v>168</v>
      </c>
      <c r="G76" s="26">
        <f t="shared" si="31"/>
        <v>55</v>
      </c>
      <c r="H76" s="26">
        <f t="shared" si="32"/>
        <v>0</v>
      </c>
      <c r="I76" s="26">
        <f t="shared" si="19"/>
        <v>43</v>
      </c>
      <c r="J76" s="12">
        <f t="shared" si="20"/>
        <v>0.42261904761904762</v>
      </c>
      <c r="K76" s="12">
        <f t="shared" si="33"/>
        <v>0.18138160979576864</v>
      </c>
      <c r="L76" s="12">
        <f t="shared" si="21"/>
        <v>0.58333333333333337</v>
      </c>
      <c r="M76" s="12">
        <f t="shared" si="34"/>
        <v>0.33297561840396256</v>
      </c>
      <c r="N76" s="12">
        <f t="shared" si="35"/>
        <v>0</v>
      </c>
      <c r="O76" s="12">
        <f t="shared" si="36"/>
        <v>0</v>
      </c>
      <c r="P76" s="12">
        <f t="shared" si="22"/>
        <v>0.51435722819973118</v>
      </c>
      <c r="Q76" s="25">
        <f t="shared" si="37"/>
        <v>1</v>
      </c>
      <c r="R76" s="32">
        <v>27</v>
      </c>
      <c r="S76" s="32">
        <v>100.5</v>
      </c>
      <c r="T76" s="32">
        <v>25</v>
      </c>
      <c r="U76" s="25">
        <f t="shared" si="38"/>
        <v>74.581149074836773</v>
      </c>
      <c r="V76" s="25">
        <f t="shared" si="48"/>
        <v>101.2538737309205</v>
      </c>
      <c r="W76" s="48"/>
      <c r="X76" s="34"/>
      <c r="Y76" s="34"/>
      <c r="Z76" s="34"/>
      <c r="AA76" s="48"/>
      <c r="AB76" s="38"/>
      <c r="AC76" s="38"/>
      <c r="AD76" s="38"/>
      <c r="AE76" s="38"/>
      <c r="AF76" s="38"/>
      <c r="AG76" s="38"/>
      <c r="AH76" s="34"/>
      <c r="AI76" s="34"/>
      <c r="AJ76" s="34"/>
      <c r="AK76" s="34"/>
      <c r="AL76" s="34"/>
      <c r="AM76" s="34"/>
      <c r="AV76" s="6"/>
    </row>
    <row r="77" spans="1:48" x14ac:dyDescent="0.35">
      <c r="A77" s="19">
        <v>1</v>
      </c>
      <c r="B77" s="19">
        <v>56</v>
      </c>
      <c r="C77" s="20" t="str">
        <f t="shared" si="30"/>
        <v>Fri</v>
      </c>
      <c r="D77" s="13">
        <v>44736</v>
      </c>
      <c r="E77">
        <f t="shared" si="23"/>
        <v>70</v>
      </c>
      <c r="F77" s="26">
        <f t="shared" si="18"/>
        <v>168</v>
      </c>
      <c r="G77" s="26">
        <f t="shared" si="31"/>
        <v>56</v>
      </c>
      <c r="H77" s="26">
        <f t="shared" si="32"/>
        <v>0</v>
      </c>
      <c r="I77" s="26">
        <f t="shared" si="19"/>
        <v>43</v>
      </c>
      <c r="J77" s="12">
        <f t="shared" si="20"/>
        <v>0.41666666666666669</v>
      </c>
      <c r="K77" s="12">
        <f t="shared" si="33"/>
        <v>0.17882693923526488</v>
      </c>
      <c r="L77" s="12">
        <f t="shared" si="21"/>
        <v>0.5892857142857143</v>
      </c>
      <c r="M77" s="12">
        <f t="shared" si="34"/>
        <v>0.3363733287958397</v>
      </c>
      <c r="N77" s="12">
        <f t="shared" si="35"/>
        <v>0</v>
      </c>
      <c r="O77" s="12">
        <f t="shared" si="36"/>
        <v>0</v>
      </c>
      <c r="P77" s="12">
        <f t="shared" si="22"/>
        <v>0.51520026803110452</v>
      </c>
      <c r="Q77" s="25">
        <f t="shared" si="37"/>
        <v>1.0000000000000002</v>
      </c>
      <c r="R77" s="32">
        <v>42</v>
      </c>
      <c r="S77" s="32">
        <v>131</v>
      </c>
      <c r="T77" s="32">
        <v>42</v>
      </c>
      <c r="U77" s="25">
        <f t="shared" si="38"/>
        <v>100.10794000018322</v>
      </c>
      <c r="V77" s="25">
        <f t="shared" si="48"/>
        <v>101.2538737309205</v>
      </c>
      <c r="W77" s="48"/>
      <c r="X77" s="34"/>
      <c r="Y77" s="34"/>
      <c r="Z77" s="34"/>
      <c r="AA77" s="48"/>
      <c r="AB77" s="38"/>
      <c r="AC77" s="38"/>
      <c r="AD77" s="38"/>
      <c r="AE77" s="38"/>
      <c r="AF77" s="38"/>
      <c r="AG77" s="38"/>
      <c r="AH77" s="34"/>
      <c r="AI77" s="34"/>
      <c r="AJ77" s="34"/>
      <c r="AK77" s="34"/>
      <c r="AL77" s="34"/>
      <c r="AM77" s="34"/>
      <c r="AV77" s="6"/>
    </row>
    <row r="78" spans="1:48" x14ac:dyDescent="0.35">
      <c r="A78" s="19">
        <v>1</v>
      </c>
      <c r="B78" s="19">
        <v>57</v>
      </c>
      <c r="C78" s="20" t="str">
        <f t="shared" si="30"/>
        <v>Mon</v>
      </c>
      <c r="D78" s="13">
        <v>44739</v>
      </c>
      <c r="E78">
        <f t="shared" si="23"/>
        <v>69</v>
      </c>
      <c r="F78" s="26">
        <f t="shared" si="18"/>
        <v>168</v>
      </c>
      <c r="G78" s="26">
        <f t="shared" si="31"/>
        <v>57</v>
      </c>
      <c r="H78" s="26">
        <f t="shared" si="32"/>
        <v>0</v>
      </c>
      <c r="I78" s="26">
        <f t="shared" si="19"/>
        <v>43</v>
      </c>
      <c r="J78" s="12">
        <f t="shared" si="20"/>
        <v>0.4107142857142857</v>
      </c>
      <c r="K78" s="12">
        <f t="shared" si="33"/>
        <v>0.17627226867476109</v>
      </c>
      <c r="L78" s="12">
        <f t="shared" si="21"/>
        <v>0.59523809523809523</v>
      </c>
      <c r="M78" s="12">
        <f t="shared" si="34"/>
        <v>0.33977103918771684</v>
      </c>
      <c r="N78" s="12">
        <f t="shared" si="35"/>
        <v>0</v>
      </c>
      <c r="O78" s="12">
        <f t="shared" si="36"/>
        <v>0</v>
      </c>
      <c r="P78" s="12">
        <f t="shared" si="22"/>
        <v>0.51604330786247798</v>
      </c>
      <c r="Q78" s="25">
        <f t="shared" si="37"/>
        <v>1</v>
      </c>
      <c r="R78" s="32">
        <v>52.274999999999999</v>
      </c>
      <c r="S78" s="32">
        <v>129.5</v>
      </c>
      <c r="T78" s="32">
        <v>61.5</v>
      </c>
      <c r="U78" s="25">
        <f t="shared" si="38"/>
        <v>103.12115593593531</v>
      </c>
      <c r="V78" s="25">
        <f t="shared" si="48"/>
        <v>101.2538737309205</v>
      </c>
      <c r="W78" s="48"/>
      <c r="X78" s="34"/>
      <c r="Y78" s="34"/>
      <c r="Z78" s="34"/>
      <c r="AA78" s="48"/>
      <c r="AB78" s="38"/>
      <c r="AC78" s="38"/>
      <c r="AD78" s="38"/>
      <c r="AE78" s="38"/>
      <c r="AF78" s="38"/>
      <c r="AG78" s="38"/>
      <c r="AH78" s="34"/>
      <c r="AI78" s="34"/>
      <c r="AJ78" s="34"/>
      <c r="AK78" s="34"/>
      <c r="AL78" s="34"/>
      <c r="AM78" s="34"/>
      <c r="AV78" s="6"/>
    </row>
    <row r="79" spans="1:48" x14ac:dyDescent="0.35">
      <c r="A79" s="19">
        <v>1</v>
      </c>
      <c r="B79" s="19">
        <v>58</v>
      </c>
      <c r="C79" s="20" t="str">
        <f t="shared" si="30"/>
        <v>Tue</v>
      </c>
      <c r="D79" s="13">
        <v>44740</v>
      </c>
      <c r="E79">
        <f t="shared" si="23"/>
        <v>68</v>
      </c>
      <c r="F79" s="26">
        <f t="shared" si="18"/>
        <v>168</v>
      </c>
      <c r="G79" s="26">
        <f t="shared" si="31"/>
        <v>58</v>
      </c>
      <c r="H79" s="26">
        <f t="shared" si="32"/>
        <v>0</v>
      </c>
      <c r="I79" s="26">
        <f t="shared" si="19"/>
        <v>43</v>
      </c>
      <c r="J79" s="12">
        <f t="shared" si="20"/>
        <v>0.40476190476190477</v>
      </c>
      <c r="K79" s="12">
        <f t="shared" si="33"/>
        <v>0.1737175981142573</v>
      </c>
      <c r="L79" s="12">
        <f t="shared" si="21"/>
        <v>0.60119047619047616</v>
      </c>
      <c r="M79" s="12">
        <f t="shared" si="34"/>
        <v>0.34316874957959398</v>
      </c>
      <c r="N79" s="12">
        <f t="shared" si="35"/>
        <v>0</v>
      </c>
      <c r="O79" s="12">
        <f t="shared" si="36"/>
        <v>0</v>
      </c>
      <c r="P79" s="12">
        <f t="shared" si="22"/>
        <v>0.51688634769385122</v>
      </c>
      <c r="Q79" s="25">
        <f t="shared" si="37"/>
        <v>1</v>
      </c>
      <c r="R79" s="32">
        <v>58.315000000000005</v>
      </c>
      <c r="S79" s="32">
        <v>132.5</v>
      </c>
      <c r="T79" s="32">
        <v>54.5</v>
      </c>
      <c r="U79" s="25">
        <f t="shared" si="38"/>
        <v>107.56755581066497</v>
      </c>
      <c r="V79" s="25">
        <f t="shared" ref="V79" si="49">AVERAGE(U73:U77)</f>
        <v>84.027046965923162</v>
      </c>
      <c r="W79" s="48"/>
      <c r="X79" s="34"/>
      <c r="Y79" s="34"/>
      <c r="Z79" s="34"/>
      <c r="AA79" s="48"/>
      <c r="AB79" s="38"/>
      <c r="AC79" s="38"/>
      <c r="AD79" s="38"/>
      <c r="AE79" s="38"/>
      <c r="AF79" s="38"/>
      <c r="AG79" s="38"/>
      <c r="AH79" s="34"/>
      <c r="AI79" s="34"/>
      <c r="AJ79" s="34"/>
      <c r="AK79" s="34"/>
      <c r="AL79" s="34"/>
      <c r="AM79" s="34"/>
      <c r="AV79" s="6"/>
    </row>
    <row r="80" spans="1:48" x14ac:dyDescent="0.35">
      <c r="A80" s="19">
        <v>1</v>
      </c>
      <c r="B80" s="19">
        <v>59</v>
      </c>
      <c r="C80" s="20" t="str">
        <f t="shared" si="30"/>
        <v>Wed</v>
      </c>
      <c r="D80" s="13">
        <v>44741</v>
      </c>
      <c r="E80">
        <f t="shared" si="23"/>
        <v>67</v>
      </c>
      <c r="F80" s="26">
        <f t="shared" si="18"/>
        <v>168</v>
      </c>
      <c r="G80" s="26">
        <f t="shared" si="31"/>
        <v>59</v>
      </c>
      <c r="H80" s="26">
        <f t="shared" si="32"/>
        <v>0</v>
      </c>
      <c r="I80" s="26">
        <f t="shared" si="19"/>
        <v>43</v>
      </c>
      <c r="J80" s="12">
        <f t="shared" si="20"/>
        <v>0.39880952380952384</v>
      </c>
      <c r="K80" s="12">
        <f t="shared" si="33"/>
        <v>0.17116292755375354</v>
      </c>
      <c r="L80" s="12">
        <f t="shared" si="21"/>
        <v>0.6071428571428571</v>
      </c>
      <c r="M80" s="12">
        <f t="shared" si="34"/>
        <v>0.34656645997147117</v>
      </c>
      <c r="N80" s="12">
        <f t="shared" si="35"/>
        <v>0</v>
      </c>
      <c r="O80" s="12">
        <f t="shared" si="36"/>
        <v>0</v>
      </c>
      <c r="P80" s="12">
        <f t="shared" si="22"/>
        <v>0.51772938752522468</v>
      </c>
      <c r="Q80" s="25">
        <f t="shared" si="37"/>
        <v>1</v>
      </c>
      <c r="R80" s="32">
        <v>54.06</v>
      </c>
      <c r="S80" s="32">
        <v>135</v>
      </c>
      <c r="T80" s="32">
        <v>53</v>
      </c>
      <c r="U80" s="25">
        <f t="shared" si="38"/>
        <v>108.24098710636584</v>
      </c>
      <c r="V80" s="25">
        <f t="shared" ref="V80:V83" si="50">V79</f>
        <v>84.027046965923162</v>
      </c>
      <c r="W80" s="48"/>
      <c r="X80" s="34"/>
      <c r="Y80" s="34"/>
      <c r="Z80" s="34"/>
      <c r="AA80" s="48"/>
      <c r="AB80" s="38"/>
      <c r="AC80" s="38"/>
      <c r="AD80" s="38"/>
      <c r="AE80" s="38"/>
      <c r="AF80" s="38"/>
      <c r="AG80" s="38"/>
      <c r="AH80" s="34"/>
      <c r="AI80" s="34"/>
      <c r="AJ80" s="34"/>
      <c r="AK80" s="34"/>
      <c r="AL80" s="34"/>
      <c r="AM80" s="34"/>
      <c r="AV80" s="6"/>
    </row>
    <row r="81" spans="1:48" x14ac:dyDescent="0.35">
      <c r="A81" s="19">
        <v>1</v>
      </c>
      <c r="B81" s="19">
        <v>60</v>
      </c>
      <c r="C81" s="20" t="str">
        <f t="shared" si="30"/>
        <v>Thu</v>
      </c>
      <c r="D81" s="13">
        <v>44742</v>
      </c>
      <c r="E81">
        <f t="shared" si="23"/>
        <v>66</v>
      </c>
      <c r="F81" s="26">
        <f t="shared" si="18"/>
        <v>168</v>
      </c>
      <c r="G81" s="26">
        <f t="shared" si="31"/>
        <v>60</v>
      </c>
      <c r="H81" s="26">
        <f t="shared" si="32"/>
        <v>0</v>
      </c>
      <c r="I81" s="26">
        <f t="shared" si="19"/>
        <v>43</v>
      </c>
      <c r="J81" s="12">
        <f t="shared" si="20"/>
        <v>0.39285714285714285</v>
      </c>
      <c r="K81" s="12">
        <f t="shared" si="33"/>
        <v>0.16860825699324974</v>
      </c>
      <c r="L81" s="12">
        <f t="shared" si="21"/>
        <v>0.61309523809523814</v>
      </c>
      <c r="M81" s="12">
        <f t="shared" si="34"/>
        <v>0.34996417036334837</v>
      </c>
      <c r="N81" s="12">
        <f t="shared" si="35"/>
        <v>0</v>
      </c>
      <c r="O81" s="12">
        <f t="shared" si="36"/>
        <v>0</v>
      </c>
      <c r="P81" s="12">
        <f t="shared" si="22"/>
        <v>0.51857242735659814</v>
      </c>
      <c r="Q81" s="25">
        <f t="shared" si="37"/>
        <v>1</v>
      </c>
      <c r="R81" s="32">
        <v>40.660000000000004</v>
      </c>
      <c r="S81" s="32">
        <v>138.5</v>
      </c>
      <c r="T81" s="32">
        <v>38</v>
      </c>
      <c r="U81" s="25">
        <f t="shared" si="38"/>
        <v>106.68837447970293</v>
      </c>
      <c r="V81" s="25">
        <f t="shared" si="50"/>
        <v>84.027046965923162</v>
      </c>
      <c r="W81" s="48"/>
      <c r="X81" s="34"/>
      <c r="Y81" s="34"/>
      <c r="Z81" s="34"/>
      <c r="AA81" s="48"/>
      <c r="AB81" s="38"/>
      <c r="AC81" s="38"/>
      <c r="AD81" s="38"/>
      <c r="AE81" s="38"/>
      <c r="AF81" s="38"/>
      <c r="AG81" s="38"/>
      <c r="AH81" s="34"/>
      <c r="AI81" s="34"/>
      <c r="AJ81" s="34"/>
      <c r="AK81" s="34"/>
      <c r="AL81" s="34"/>
      <c r="AM81" s="34"/>
      <c r="AV81" s="6"/>
    </row>
    <row r="82" spans="1:48" x14ac:dyDescent="0.35">
      <c r="A82" s="19">
        <v>1</v>
      </c>
      <c r="B82" s="19">
        <v>61</v>
      </c>
      <c r="C82" s="20" t="str">
        <f t="shared" si="30"/>
        <v>Fri</v>
      </c>
      <c r="D82" s="13">
        <v>44743</v>
      </c>
      <c r="E82">
        <f t="shared" si="23"/>
        <v>65</v>
      </c>
      <c r="F82" s="26">
        <f t="shared" si="18"/>
        <v>168</v>
      </c>
      <c r="G82" s="26">
        <f t="shared" si="31"/>
        <v>61</v>
      </c>
      <c r="H82" s="26">
        <f t="shared" si="32"/>
        <v>0</v>
      </c>
      <c r="I82" s="26">
        <f t="shared" si="19"/>
        <v>43</v>
      </c>
      <c r="J82" s="12">
        <f t="shared" si="20"/>
        <v>0.38690476190476192</v>
      </c>
      <c r="K82" s="12">
        <f t="shared" si="33"/>
        <v>0.16605358643274595</v>
      </c>
      <c r="L82" s="12">
        <f t="shared" si="21"/>
        <v>0.61904761904761907</v>
      </c>
      <c r="M82" s="12">
        <f t="shared" si="34"/>
        <v>0.35336188075522551</v>
      </c>
      <c r="N82" s="12">
        <f t="shared" si="35"/>
        <v>0</v>
      </c>
      <c r="O82" s="12">
        <f t="shared" si="36"/>
        <v>0</v>
      </c>
      <c r="P82" s="12">
        <f t="shared" si="22"/>
        <v>0.51941546718797149</v>
      </c>
      <c r="Q82" s="25">
        <f t="shared" si="37"/>
        <v>1</v>
      </c>
      <c r="R82" s="32">
        <v>48.5</v>
      </c>
      <c r="S82" s="32">
        <v>126</v>
      </c>
      <c r="T82" s="32">
        <v>48.5</v>
      </c>
      <c r="U82" s="25">
        <f t="shared" si="38"/>
        <v>101.22377795522867</v>
      </c>
      <c r="V82" s="25">
        <f t="shared" si="50"/>
        <v>84.027046965923162</v>
      </c>
      <c r="W82" s="48"/>
      <c r="X82" s="34"/>
      <c r="Y82" s="34"/>
      <c r="Z82" s="34"/>
      <c r="AA82" s="48"/>
      <c r="AB82" s="38"/>
      <c r="AC82" s="38"/>
      <c r="AD82" s="38"/>
      <c r="AE82" s="38"/>
      <c r="AF82" s="38"/>
      <c r="AG82" s="38"/>
      <c r="AH82" s="34"/>
      <c r="AI82" s="34"/>
      <c r="AJ82" s="34"/>
      <c r="AK82" s="34"/>
      <c r="AL82" s="34"/>
      <c r="AM82" s="34"/>
      <c r="AV82" s="6"/>
    </row>
    <row r="83" spans="1:48" x14ac:dyDescent="0.35">
      <c r="A83" s="19">
        <v>1</v>
      </c>
      <c r="B83" s="19">
        <v>62</v>
      </c>
      <c r="C83" s="20" t="str">
        <f t="shared" si="30"/>
        <v>Mon</v>
      </c>
      <c r="D83" s="13">
        <v>44746</v>
      </c>
      <c r="E83">
        <f t="shared" si="23"/>
        <v>64</v>
      </c>
      <c r="F83" s="26">
        <f t="shared" si="18"/>
        <v>168</v>
      </c>
      <c r="G83" s="26">
        <f t="shared" si="31"/>
        <v>62</v>
      </c>
      <c r="H83" s="26">
        <f t="shared" si="32"/>
        <v>0</v>
      </c>
      <c r="I83" s="26">
        <f t="shared" si="19"/>
        <v>43</v>
      </c>
      <c r="J83" s="12">
        <f t="shared" si="20"/>
        <v>0.38095238095238093</v>
      </c>
      <c r="K83" s="12">
        <f t="shared" si="33"/>
        <v>0.16349891587224216</v>
      </c>
      <c r="L83" s="12">
        <f t="shared" si="21"/>
        <v>0.625</v>
      </c>
      <c r="M83" s="12">
        <f t="shared" si="34"/>
        <v>0.35675959114710271</v>
      </c>
      <c r="N83" s="12">
        <f t="shared" si="35"/>
        <v>0</v>
      </c>
      <c r="O83" s="12">
        <f t="shared" si="36"/>
        <v>0</v>
      </c>
      <c r="P83" s="12">
        <f t="shared" si="22"/>
        <v>0.52025850701934484</v>
      </c>
      <c r="Q83" s="25">
        <f t="shared" si="37"/>
        <v>1</v>
      </c>
      <c r="R83" s="32">
        <v>52.51</v>
      </c>
      <c r="S83" s="32">
        <v>128.5</v>
      </c>
      <c r="T83" s="32">
        <v>59</v>
      </c>
      <c r="U83" s="25">
        <f t="shared" si="38"/>
        <v>104.61902073776238</v>
      </c>
      <c r="V83" s="25">
        <f t="shared" si="50"/>
        <v>84.027046965923162</v>
      </c>
      <c r="W83" s="48"/>
      <c r="X83" s="34"/>
      <c r="Y83" s="34"/>
      <c r="Z83" s="34"/>
      <c r="AA83" s="48"/>
      <c r="AB83" s="38"/>
      <c r="AC83" s="38"/>
      <c r="AD83" s="38"/>
      <c r="AE83" s="38"/>
      <c r="AF83" s="38"/>
      <c r="AG83" s="38"/>
      <c r="AH83" s="34"/>
      <c r="AI83" s="34"/>
      <c r="AJ83" s="34"/>
      <c r="AK83" s="34"/>
      <c r="AL83" s="34"/>
      <c r="AM83" s="34"/>
      <c r="AV83" s="6"/>
    </row>
    <row r="84" spans="1:48" x14ac:dyDescent="0.35">
      <c r="A84" s="19">
        <v>1</v>
      </c>
      <c r="B84" s="19">
        <v>63</v>
      </c>
      <c r="C84" s="20" t="str">
        <f t="shared" si="30"/>
        <v>Tue</v>
      </c>
      <c r="D84" s="13">
        <v>44747</v>
      </c>
      <c r="E84">
        <f t="shared" si="23"/>
        <v>63</v>
      </c>
      <c r="F84" s="26">
        <f t="shared" si="18"/>
        <v>168</v>
      </c>
      <c r="G84" s="26">
        <f t="shared" si="31"/>
        <v>63</v>
      </c>
      <c r="H84" s="26">
        <f t="shared" si="32"/>
        <v>0</v>
      </c>
      <c r="I84" s="26">
        <f t="shared" si="19"/>
        <v>43</v>
      </c>
      <c r="J84" s="12">
        <f t="shared" si="20"/>
        <v>0.375</v>
      </c>
      <c r="K84" s="12">
        <f t="shared" si="33"/>
        <v>0.1609442453117384</v>
      </c>
      <c r="L84" s="12">
        <f t="shared" si="21"/>
        <v>0.63095238095238093</v>
      </c>
      <c r="M84" s="12">
        <f t="shared" si="34"/>
        <v>0.36015730153897985</v>
      </c>
      <c r="N84" s="12">
        <f t="shared" si="35"/>
        <v>0</v>
      </c>
      <c r="O84" s="12">
        <f t="shared" si="36"/>
        <v>0</v>
      </c>
      <c r="P84" s="12">
        <f t="shared" si="22"/>
        <v>0.5211015468507183</v>
      </c>
      <c r="Q84" s="25">
        <f t="shared" si="37"/>
        <v>0.99999999999999978</v>
      </c>
      <c r="R84" s="32">
        <v>41.2</v>
      </c>
      <c r="S84" s="32">
        <v>130.5</v>
      </c>
      <c r="T84" s="32">
        <v>40</v>
      </c>
      <c r="U84" s="25">
        <f t="shared" si="38"/>
        <v>102.91934668358309</v>
      </c>
      <c r="V84" s="25">
        <f t="shared" ref="V84" si="51">AVERAGE(U78:U82)</f>
        <v>105.36837025757954</v>
      </c>
      <c r="W84" s="48"/>
      <c r="X84" s="34"/>
      <c r="Y84" s="34"/>
      <c r="Z84" s="34"/>
      <c r="AA84" s="48"/>
      <c r="AB84" s="38"/>
      <c r="AC84" s="38"/>
      <c r="AD84" s="38"/>
      <c r="AE84" s="38"/>
      <c r="AF84" s="38"/>
      <c r="AG84" s="38"/>
      <c r="AH84" s="34"/>
      <c r="AI84" s="34"/>
      <c r="AJ84" s="34"/>
      <c r="AK84" s="34"/>
      <c r="AL84" s="34"/>
      <c r="AM84" s="34"/>
    </row>
    <row r="85" spans="1:48" x14ac:dyDescent="0.35">
      <c r="A85" s="19">
        <v>1</v>
      </c>
      <c r="B85" s="19">
        <v>64</v>
      </c>
      <c r="C85" s="20" t="str">
        <f t="shared" si="30"/>
        <v>Wed</v>
      </c>
      <c r="D85" s="13">
        <v>44748</v>
      </c>
      <c r="E85">
        <f t="shared" si="23"/>
        <v>62</v>
      </c>
      <c r="F85" s="26">
        <f t="shared" si="18"/>
        <v>168</v>
      </c>
      <c r="G85" s="26">
        <f t="shared" si="31"/>
        <v>64</v>
      </c>
      <c r="H85" s="26">
        <f t="shared" si="32"/>
        <v>0</v>
      </c>
      <c r="I85" s="26">
        <f t="shared" si="19"/>
        <v>43</v>
      </c>
      <c r="J85" s="12">
        <f t="shared" si="20"/>
        <v>0.36904761904761907</v>
      </c>
      <c r="K85" s="12">
        <f t="shared" si="33"/>
        <v>0.15838957475123461</v>
      </c>
      <c r="L85" s="12">
        <f t="shared" si="21"/>
        <v>0.63690476190476186</v>
      </c>
      <c r="M85" s="12">
        <f t="shared" si="34"/>
        <v>0.36355501193085699</v>
      </c>
      <c r="N85" s="12">
        <f t="shared" si="35"/>
        <v>0</v>
      </c>
      <c r="O85" s="12">
        <f t="shared" si="36"/>
        <v>0</v>
      </c>
      <c r="P85" s="12">
        <f t="shared" si="22"/>
        <v>0.52194458668209154</v>
      </c>
      <c r="Q85" s="25">
        <f t="shared" si="37"/>
        <v>1</v>
      </c>
      <c r="R85" s="32">
        <v>47.85</v>
      </c>
      <c r="S85" s="32">
        <v>118.5</v>
      </c>
      <c r="T85" s="32">
        <v>43.5</v>
      </c>
      <c r="U85" s="25">
        <f t="shared" si="38"/>
        <v>97.060514388492919</v>
      </c>
      <c r="V85" s="25">
        <f t="shared" ref="V85:V88" si="52">V84</f>
        <v>105.36837025757954</v>
      </c>
      <c r="W85" s="48"/>
      <c r="X85" s="34"/>
      <c r="Y85" s="34"/>
      <c r="Z85" s="34"/>
      <c r="AA85" s="48"/>
      <c r="AB85" s="38"/>
      <c r="AC85" s="38"/>
      <c r="AD85" s="38"/>
      <c r="AE85" s="38"/>
      <c r="AF85" s="38"/>
      <c r="AG85" s="38"/>
      <c r="AH85" s="34"/>
      <c r="AI85" s="34"/>
      <c r="AJ85" s="34"/>
      <c r="AK85" s="34"/>
      <c r="AL85" s="34"/>
      <c r="AM85" s="34"/>
    </row>
    <row r="86" spans="1:48" x14ac:dyDescent="0.35">
      <c r="A86" s="19">
        <v>1</v>
      </c>
      <c r="B86" s="19">
        <v>65</v>
      </c>
      <c r="C86" s="20" t="str">
        <f t="shared" ref="C86:C117" si="53">TEXT(D86,"ddd")</f>
        <v>Thu</v>
      </c>
      <c r="D86" s="13">
        <v>44749</v>
      </c>
      <c r="E86">
        <f t="shared" si="23"/>
        <v>61</v>
      </c>
      <c r="F86" s="26">
        <f t="shared" si="18"/>
        <v>168</v>
      </c>
      <c r="G86" s="26">
        <f t="shared" ref="G86:G117" si="54">B86</f>
        <v>65</v>
      </c>
      <c r="H86" s="26">
        <f t="shared" ref="H86:H117" si="55">IF(D86&lt;$D$103,0,B86-82)</f>
        <v>0</v>
      </c>
      <c r="I86" s="26">
        <f t="shared" si="19"/>
        <v>43</v>
      </c>
      <c r="J86" s="12">
        <f t="shared" si="20"/>
        <v>0.36309523809523808</v>
      </c>
      <c r="K86" s="12">
        <f t="shared" ref="K86:K117" si="56">J86*$D$6</f>
        <v>0.15583490419073082</v>
      </c>
      <c r="L86" s="12">
        <f t="shared" si="21"/>
        <v>0.6428571428571429</v>
      </c>
      <c r="M86" s="12">
        <f t="shared" ref="M86:M117" si="57">L86*$D$7</f>
        <v>0.36695272232273424</v>
      </c>
      <c r="N86" s="12">
        <f t="shared" ref="N86:N117" si="58">H86/F86</f>
        <v>0</v>
      </c>
      <c r="O86" s="12">
        <f t="shared" ref="O86:O117" si="59">N86*$D$6</f>
        <v>0</v>
      </c>
      <c r="P86" s="12">
        <f t="shared" si="22"/>
        <v>0.522787626513465</v>
      </c>
      <c r="Q86" s="25">
        <f t="shared" ref="Q86:Q117" si="60">(K86/P86)+(M86/P86)+(O86/P86)</f>
        <v>1</v>
      </c>
      <c r="R86" s="32">
        <v>43.050000000000004</v>
      </c>
      <c r="S86" s="32">
        <v>127.5</v>
      </c>
      <c r="T86" s="32">
        <v>41</v>
      </c>
      <c r="U86" s="25">
        <f t="shared" ref="U86:U117" si="61">((R86*K86)+(S86*M86)+(T86*O86))/(K86+M86+O86)</f>
        <v>102.32676140084915</v>
      </c>
      <c r="V86" s="25">
        <f t="shared" si="52"/>
        <v>105.36837025757954</v>
      </c>
      <c r="W86" s="48"/>
      <c r="X86" s="34"/>
      <c r="Y86" s="34"/>
      <c r="Z86" s="34"/>
      <c r="AA86" s="48"/>
      <c r="AB86" s="38"/>
      <c r="AC86" s="38"/>
      <c r="AD86" s="38"/>
      <c r="AE86" s="38"/>
      <c r="AF86" s="38"/>
      <c r="AG86" s="38"/>
      <c r="AH86" s="34"/>
      <c r="AI86" s="34"/>
      <c r="AJ86" s="34"/>
      <c r="AK86" s="34"/>
      <c r="AL86" s="34"/>
      <c r="AM86" s="34"/>
    </row>
    <row r="87" spans="1:48" x14ac:dyDescent="0.35">
      <c r="A87" s="19">
        <v>1</v>
      </c>
      <c r="B87" s="19">
        <v>66</v>
      </c>
      <c r="C87" s="20" t="str">
        <f t="shared" si="53"/>
        <v>Fri</v>
      </c>
      <c r="D87" s="13">
        <v>44750</v>
      </c>
      <c r="E87">
        <f t="shared" si="23"/>
        <v>60</v>
      </c>
      <c r="F87" s="26">
        <f t="shared" ref="F87:F146" si="62">$AL$13+$I87</f>
        <v>168</v>
      </c>
      <c r="G87" s="26">
        <f t="shared" si="54"/>
        <v>66</v>
      </c>
      <c r="H87" s="26">
        <f t="shared" si="55"/>
        <v>0</v>
      </c>
      <c r="I87" s="26">
        <f t="shared" ref="I87:I146" si="63">$E$18</f>
        <v>43</v>
      </c>
      <c r="J87" s="12">
        <f t="shared" ref="J87:J146" si="64">E87/F87</f>
        <v>0.35714285714285715</v>
      </c>
      <c r="K87" s="12">
        <f t="shared" si="56"/>
        <v>0.15328023363022703</v>
      </c>
      <c r="L87" s="12">
        <f t="shared" ref="L87:L146" si="65">(43+G87-H87)/F87</f>
        <v>0.64880952380952384</v>
      </c>
      <c r="M87" s="12">
        <f t="shared" si="57"/>
        <v>0.37035043271461138</v>
      </c>
      <c r="N87" s="12">
        <f t="shared" si="58"/>
        <v>0</v>
      </c>
      <c r="O87" s="12">
        <f t="shared" si="59"/>
        <v>0</v>
      </c>
      <c r="P87" s="12">
        <f t="shared" ref="P87:P146" si="66">K87+M87+O87</f>
        <v>0.52363066634483846</v>
      </c>
      <c r="Q87" s="25">
        <f t="shared" si="60"/>
        <v>1</v>
      </c>
      <c r="R87" s="32">
        <v>49.44</v>
      </c>
      <c r="S87" s="32">
        <v>122</v>
      </c>
      <c r="T87" s="32">
        <v>51.5</v>
      </c>
      <c r="U87" s="25">
        <f t="shared" si="61"/>
        <v>100.75981208311269</v>
      </c>
      <c r="V87" s="25">
        <f t="shared" si="52"/>
        <v>105.36837025757954</v>
      </c>
      <c r="W87" s="48"/>
      <c r="X87" s="34"/>
      <c r="Y87" s="34"/>
      <c r="Z87" s="34"/>
      <c r="AA87" s="48"/>
      <c r="AB87" s="38"/>
      <c r="AC87" s="38"/>
      <c r="AD87" s="38"/>
      <c r="AE87" s="38"/>
      <c r="AF87" s="38"/>
      <c r="AG87" s="38"/>
      <c r="AH87" s="34"/>
      <c r="AI87" s="34"/>
      <c r="AJ87" s="34"/>
      <c r="AK87" s="34"/>
      <c r="AL87" s="34"/>
      <c r="AM87" s="34"/>
    </row>
    <row r="88" spans="1:48" x14ac:dyDescent="0.35">
      <c r="A88" s="19">
        <v>1</v>
      </c>
      <c r="B88" s="19">
        <v>67</v>
      </c>
      <c r="C88" s="20" t="str">
        <f t="shared" si="53"/>
        <v>Mon</v>
      </c>
      <c r="D88" s="13">
        <v>44753</v>
      </c>
      <c r="E88">
        <f t="shared" ref="E88:E146" si="67">E87-1</f>
        <v>59</v>
      </c>
      <c r="F88" s="26">
        <f t="shared" si="62"/>
        <v>168</v>
      </c>
      <c r="G88" s="26">
        <f t="shared" si="54"/>
        <v>67</v>
      </c>
      <c r="H88" s="26">
        <f t="shared" si="55"/>
        <v>0</v>
      </c>
      <c r="I88" s="26">
        <f t="shared" si="63"/>
        <v>43</v>
      </c>
      <c r="J88" s="12">
        <f t="shared" si="64"/>
        <v>0.35119047619047616</v>
      </c>
      <c r="K88" s="12">
        <f t="shared" si="56"/>
        <v>0.15072556306972323</v>
      </c>
      <c r="L88" s="12">
        <f t="shared" si="65"/>
        <v>0.65476190476190477</v>
      </c>
      <c r="M88" s="12">
        <f t="shared" si="57"/>
        <v>0.37374814310648852</v>
      </c>
      <c r="N88" s="12">
        <f t="shared" si="58"/>
        <v>0</v>
      </c>
      <c r="O88" s="12">
        <f t="shared" si="59"/>
        <v>0</v>
      </c>
      <c r="P88" s="12">
        <f t="shared" si="66"/>
        <v>0.5244737061762117</v>
      </c>
      <c r="Q88" s="25">
        <f t="shared" si="60"/>
        <v>1</v>
      </c>
      <c r="R88" s="32">
        <v>37.125</v>
      </c>
      <c r="S88" s="32">
        <v>112</v>
      </c>
      <c r="T88" s="32">
        <v>37.5</v>
      </c>
      <c r="U88" s="25">
        <f t="shared" si="61"/>
        <v>90.482092806662436</v>
      </c>
      <c r="V88" s="25">
        <f t="shared" si="52"/>
        <v>105.36837025757954</v>
      </c>
      <c r="W88" s="48"/>
      <c r="X88" s="34"/>
      <c r="Y88" s="34"/>
      <c r="Z88" s="34"/>
      <c r="AA88" s="48"/>
      <c r="AB88" s="38"/>
      <c r="AC88" s="38"/>
      <c r="AD88" s="38"/>
      <c r="AE88" s="38"/>
      <c r="AF88" s="38"/>
      <c r="AG88" s="38"/>
      <c r="AH88" s="34"/>
      <c r="AI88" s="34"/>
      <c r="AJ88" s="34"/>
      <c r="AK88" s="34"/>
      <c r="AL88" s="34"/>
      <c r="AM88" s="34"/>
    </row>
    <row r="89" spans="1:48" x14ac:dyDescent="0.35">
      <c r="A89" s="19">
        <v>1</v>
      </c>
      <c r="B89" s="19">
        <v>68</v>
      </c>
      <c r="C89" s="20" t="str">
        <f t="shared" si="53"/>
        <v>Tue</v>
      </c>
      <c r="D89" s="13">
        <v>44754</v>
      </c>
      <c r="E89">
        <f t="shared" si="67"/>
        <v>58</v>
      </c>
      <c r="F89" s="26">
        <f t="shared" si="62"/>
        <v>168</v>
      </c>
      <c r="G89" s="26">
        <f t="shared" si="54"/>
        <v>68</v>
      </c>
      <c r="H89" s="26">
        <f t="shared" si="55"/>
        <v>0</v>
      </c>
      <c r="I89" s="26">
        <f t="shared" si="63"/>
        <v>43</v>
      </c>
      <c r="J89" s="12">
        <f t="shared" si="64"/>
        <v>0.34523809523809523</v>
      </c>
      <c r="K89" s="12">
        <f t="shared" si="56"/>
        <v>0.14817089250921947</v>
      </c>
      <c r="L89" s="12">
        <f t="shared" si="65"/>
        <v>0.6607142857142857</v>
      </c>
      <c r="M89" s="12">
        <f t="shared" si="57"/>
        <v>0.37714585349836571</v>
      </c>
      <c r="N89" s="12">
        <f t="shared" si="58"/>
        <v>0</v>
      </c>
      <c r="O89" s="12">
        <f t="shared" si="59"/>
        <v>0</v>
      </c>
      <c r="P89" s="12">
        <f t="shared" si="66"/>
        <v>0.52531674600758516</v>
      </c>
      <c r="Q89" s="25">
        <f t="shared" si="60"/>
        <v>1</v>
      </c>
      <c r="R89" s="32">
        <v>41.914999999999999</v>
      </c>
      <c r="S89" s="32">
        <v>107</v>
      </c>
      <c r="T89" s="32">
        <v>41.5</v>
      </c>
      <c r="U89" s="25">
        <f t="shared" si="61"/>
        <v>88.642118565123184</v>
      </c>
      <c r="V89" s="25">
        <f t="shared" ref="V89" si="68">AVERAGE(U83:U87)</f>
        <v>101.53709105876005</v>
      </c>
      <c r="W89" s="48"/>
      <c r="X89" s="34"/>
      <c r="Y89" s="34"/>
      <c r="Z89" s="34"/>
      <c r="AA89" s="48"/>
      <c r="AB89" s="38"/>
      <c r="AC89" s="38"/>
      <c r="AD89" s="38"/>
      <c r="AE89" s="38"/>
      <c r="AF89" s="38"/>
      <c r="AG89" s="38"/>
      <c r="AH89" s="34"/>
      <c r="AI89" s="34"/>
      <c r="AJ89" s="34"/>
      <c r="AK89" s="34"/>
      <c r="AL89" s="34"/>
      <c r="AM89" s="34"/>
    </row>
    <row r="90" spans="1:48" x14ac:dyDescent="0.35">
      <c r="A90" s="19">
        <v>1</v>
      </c>
      <c r="B90" s="19">
        <v>69</v>
      </c>
      <c r="C90" s="20" t="str">
        <f t="shared" si="53"/>
        <v>Wed</v>
      </c>
      <c r="D90" s="13">
        <v>44755</v>
      </c>
      <c r="E90">
        <f t="shared" si="67"/>
        <v>57</v>
      </c>
      <c r="F90" s="26">
        <f t="shared" si="62"/>
        <v>168</v>
      </c>
      <c r="G90" s="26">
        <f t="shared" si="54"/>
        <v>69</v>
      </c>
      <c r="H90" s="26">
        <f t="shared" si="55"/>
        <v>0</v>
      </c>
      <c r="I90" s="26">
        <f t="shared" si="63"/>
        <v>43</v>
      </c>
      <c r="J90" s="12">
        <f t="shared" si="64"/>
        <v>0.3392857142857143</v>
      </c>
      <c r="K90" s="12">
        <f t="shared" si="56"/>
        <v>0.14561622194871568</v>
      </c>
      <c r="L90" s="12">
        <f t="shared" si="65"/>
        <v>0.66666666666666663</v>
      </c>
      <c r="M90" s="12">
        <f t="shared" si="57"/>
        <v>0.38054356389024285</v>
      </c>
      <c r="N90" s="12">
        <f t="shared" si="58"/>
        <v>0</v>
      </c>
      <c r="O90" s="12">
        <f t="shared" si="59"/>
        <v>0</v>
      </c>
      <c r="P90" s="12">
        <f t="shared" si="66"/>
        <v>0.5261597858389585</v>
      </c>
      <c r="Q90" s="25">
        <f t="shared" si="60"/>
        <v>1</v>
      </c>
      <c r="R90" s="32">
        <v>43.7</v>
      </c>
      <c r="S90" s="32">
        <v>120.5</v>
      </c>
      <c r="T90" s="32">
        <v>47.5</v>
      </c>
      <c r="U90" s="25">
        <f t="shared" si="61"/>
        <v>99.245380877351508</v>
      </c>
      <c r="V90" s="25">
        <f t="shared" ref="V90:V93" si="69">V89</f>
        <v>101.53709105876005</v>
      </c>
      <c r="W90" s="48"/>
      <c r="X90" s="34"/>
      <c r="Y90" s="34"/>
      <c r="Z90" s="34"/>
      <c r="AA90" s="48"/>
      <c r="AB90" s="38"/>
      <c r="AC90" s="38"/>
      <c r="AD90" s="38"/>
      <c r="AE90" s="38"/>
      <c r="AF90" s="38"/>
      <c r="AG90" s="38"/>
      <c r="AH90" s="34"/>
      <c r="AI90" s="34"/>
      <c r="AJ90" s="34"/>
      <c r="AK90" s="34"/>
      <c r="AL90" s="34"/>
      <c r="AM90" s="34"/>
    </row>
    <row r="91" spans="1:48" x14ac:dyDescent="0.35">
      <c r="A91" s="19">
        <v>1</v>
      </c>
      <c r="B91" s="19">
        <v>70</v>
      </c>
      <c r="C91" s="20" t="str">
        <f t="shared" si="53"/>
        <v>Thu</v>
      </c>
      <c r="D91" s="13">
        <v>44756</v>
      </c>
      <c r="E91">
        <f t="shared" si="67"/>
        <v>56</v>
      </c>
      <c r="F91" s="26">
        <f t="shared" si="62"/>
        <v>168</v>
      </c>
      <c r="G91" s="26">
        <f t="shared" si="54"/>
        <v>70</v>
      </c>
      <c r="H91" s="26">
        <f t="shared" si="55"/>
        <v>0</v>
      </c>
      <c r="I91" s="26">
        <f t="shared" si="63"/>
        <v>43</v>
      </c>
      <c r="J91" s="12">
        <f t="shared" si="64"/>
        <v>0.33333333333333331</v>
      </c>
      <c r="K91" s="12">
        <f t="shared" si="56"/>
        <v>0.14306155138821189</v>
      </c>
      <c r="L91" s="12">
        <f t="shared" si="65"/>
        <v>0.67261904761904767</v>
      </c>
      <c r="M91" s="12">
        <f t="shared" si="57"/>
        <v>0.38394127428212005</v>
      </c>
      <c r="N91" s="12">
        <f t="shared" si="58"/>
        <v>0</v>
      </c>
      <c r="O91" s="12">
        <f t="shared" si="59"/>
        <v>0</v>
      </c>
      <c r="P91" s="12">
        <f t="shared" si="66"/>
        <v>0.52700282567033196</v>
      </c>
      <c r="Q91" s="25">
        <f t="shared" si="60"/>
        <v>1</v>
      </c>
      <c r="R91" s="32">
        <v>37.844999999999999</v>
      </c>
      <c r="S91" s="32">
        <v>123.5</v>
      </c>
      <c r="T91" s="32">
        <v>43.5</v>
      </c>
      <c r="U91" s="25">
        <f t="shared" si="61"/>
        <v>100.24787195197551</v>
      </c>
      <c r="V91" s="25">
        <f t="shared" si="69"/>
        <v>101.53709105876005</v>
      </c>
      <c r="W91" s="48"/>
      <c r="X91" s="34"/>
      <c r="Y91" s="34"/>
      <c r="Z91" s="34"/>
      <c r="AA91" s="48"/>
      <c r="AB91" s="38"/>
      <c r="AC91" s="38"/>
      <c r="AD91" s="38"/>
      <c r="AE91" s="38"/>
      <c r="AF91" s="38"/>
      <c r="AG91" s="38"/>
      <c r="AH91" s="34"/>
      <c r="AI91" s="34"/>
      <c r="AJ91" s="34"/>
      <c r="AK91" s="34"/>
      <c r="AL91" s="34"/>
      <c r="AM91" s="34"/>
    </row>
    <row r="92" spans="1:48" x14ac:dyDescent="0.35">
      <c r="A92" s="19">
        <v>1</v>
      </c>
      <c r="B92" s="19">
        <v>71</v>
      </c>
      <c r="C92" s="20" t="str">
        <f t="shared" si="53"/>
        <v>Fri</v>
      </c>
      <c r="D92" s="13">
        <v>44757</v>
      </c>
      <c r="E92">
        <f t="shared" si="67"/>
        <v>55</v>
      </c>
      <c r="F92" s="26">
        <f t="shared" si="62"/>
        <v>168</v>
      </c>
      <c r="G92" s="26">
        <f t="shared" si="54"/>
        <v>71</v>
      </c>
      <c r="H92" s="26">
        <f t="shared" si="55"/>
        <v>0</v>
      </c>
      <c r="I92" s="26">
        <f t="shared" si="63"/>
        <v>43</v>
      </c>
      <c r="J92" s="12">
        <f t="shared" si="64"/>
        <v>0.32738095238095238</v>
      </c>
      <c r="K92" s="12">
        <f t="shared" si="56"/>
        <v>0.14050688082770812</v>
      </c>
      <c r="L92" s="12">
        <f t="shared" si="65"/>
        <v>0.6785714285714286</v>
      </c>
      <c r="M92" s="12">
        <f t="shared" si="57"/>
        <v>0.38733898467399724</v>
      </c>
      <c r="N92" s="12">
        <f t="shared" si="58"/>
        <v>0</v>
      </c>
      <c r="O92" s="12">
        <f t="shared" si="59"/>
        <v>0</v>
      </c>
      <c r="P92" s="12">
        <f t="shared" si="66"/>
        <v>0.52784586550170531</v>
      </c>
      <c r="Q92" s="25">
        <f t="shared" si="60"/>
        <v>1</v>
      </c>
      <c r="R92" s="32">
        <v>43.56</v>
      </c>
      <c r="S92" s="32">
        <v>121</v>
      </c>
      <c r="T92" s="32">
        <v>44</v>
      </c>
      <c r="U92" s="25">
        <f t="shared" si="61"/>
        <v>100.38630656705871</v>
      </c>
      <c r="V92" s="25">
        <f t="shared" si="69"/>
        <v>101.53709105876005</v>
      </c>
      <c r="W92" s="48"/>
      <c r="X92" s="34"/>
      <c r="Y92" s="34"/>
      <c r="Z92" s="34"/>
      <c r="AA92" s="48"/>
      <c r="AB92" s="38"/>
      <c r="AC92" s="38"/>
      <c r="AD92" s="38"/>
      <c r="AE92" s="38"/>
      <c r="AF92" s="38"/>
      <c r="AG92" s="38"/>
      <c r="AH92" s="34"/>
      <c r="AI92" s="34"/>
      <c r="AJ92" s="34"/>
      <c r="AK92" s="34"/>
      <c r="AL92" s="34"/>
      <c r="AM92" s="34"/>
    </row>
    <row r="93" spans="1:48" x14ac:dyDescent="0.35">
      <c r="A93" s="19">
        <v>1</v>
      </c>
      <c r="B93" s="19">
        <v>72</v>
      </c>
      <c r="C93" s="20" t="str">
        <f t="shared" si="53"/>
        <v>Mon</v>
      </c>
      <c r="D93" s="13">
        <v>44760</v>
      </c>
      <c r="E93">
        <f t="shared" si="67"/>
        <v>54</v>
      </c>
      <c r="F93" s="26">
        <f t="shared" si="62"/>
        <v>168</v>
      </c>
      <c r="G93" s="26">
        <f t="shared" si="54"/>
        <v>72</v>
      </c>
      <c r="H93" s="26">
        <f t="shared" si="55"/>
        <v>0</v>
      </c>
      <c r="I93" s="26">
        <f t="shared" si="63"/>
        <v>43</v>
      </c>
      <c r="J93" s="12">
        <f t="shared" si="64"/>
        <v>0.32142857142857145</v>
      </c>
      <c r="K93" s="12">
        <f t="shared" si="56"/>
        <v>0.13795221026720433</v>
      </c>
      <c r="L93" s="12">
        <f t="shared" si="65"/>
        <v>0.68452380952380953</v>
      </c>
      <c r="M93" s="12">
        <f t="shared" si="57"/>
        <v>0.39073669506587438</v>
      </c>
      <c r="N93" s="12">
        <f t="shared" si="58"/>
        <v>0</v>
      </c>
      <c r="O93" s="12">
        <f t="shared" si="59"/>
        <v>0</v>
      </c>
      <c r="P93" s="12">
        <f t="shared" si="66"/>
        <v>0.52868890533307877</v>
      </c>
      <c r="Q93" s="25">
        <f t="shared" si="60"/>
        <v>1</v>
      </c>
      <c r="R93" s="32">
        <v>39.605000000000004</v>
      </c>
      <c r="S93" s="32">
        <v>110.5</v>
      </c>
      <c r="T93" s="32">
        <v>44.5</v>
      </c>
      <c r="U93" s="25">
        <f t="shared" si="61"/>
        <v>92.001178011799041</v>
      </c>
      <c r="V93" s="25">
        <f t="shared" si="69"/>
        <v>101.53709105876005</v>
      </c>
      <c r="W93" s="48"/>
      <c r="X93" s="34"/>
      <c r="Y93" s="34"/>
      <c r="Z93" s="34"/>
      <c r="AA93" s="48"/>
      <c r="AB93" s="38"/>
      <c r="AC93" s="38"/>
      <c r="AD93" s="38"/>
      <c r="AE93" s="38"/>
      <c r="AF93" s="38"/>
      <c r="AG93" s="38"/>
      <c r="AH93" s="34"/>
      <c r="AI93" s="34"/>
      <c r="AJ93" s="34"/>
      <c r="AK93" s="34"/>
      <c r="AL93" s="34"/>
      <c r="AM93" s="34"/>
    </row>
    <row r="94" spans="1:48" x14ac:dyDescent="0.35">
      <c r="A94" s="19">
        <v>1</v>
      </c>
      <c r="B94" s="19">
        <v>73</v>
      </c>
      <c r="C94" s="20" t="str">
        <f t="shared" si="53"/>
        <v>Tue</v>
      </c>
      <c r="D94" s="13">
        <v>44761</v>
      </c>
      <c r="E94">
        <f t="shared" si="67"/>
        <v>53</v>
      </c>
      <c r="F94" s="26">
        <f t="shared" si="62"/>
        <v>168</v>
      </c>
      <c r="G94" s="26">
        <f t="shared" si="54"/>
        <v>73</v>
      </c>
      <c r="H94" s="26">
        <f t="shared" si="55"/>
        <v>0</v>
      </c>
      <c r="I94" s="26">
        <f t="shared" si="63"/>
        <v>43</v>
      </c>
      <c r="J94" s="12">
        <f t="shared" si="64"/>
        <v>0.31547619047619047</v>
      </c>
      <c r="K94" s="12">
        <f t="shared" si="56"/>
        <v>0.13539753970670054</v>
      </c>
      <c r="L94" s="12">
        <f t="shared" si="65"/>
        <v>0.69047619047619047</v>
      </c>
      <c r="M94" s="12">
        <f t="shared" si="57"/>
        <v>0.39413440545775152</v>
      </c>
      <c r="N94" s="12">
        <f t="shared" si="58"/>
        <v>0</v>
      </c>
      <c r="O94" s="12">
        <f t="shared" si="59"/>
        <v>0</v>
      </c>
      <c r="P94" s="12">
        <f t="shared" si="66"/>
        <v>0.52953194516445201</v>
      </c>
      <c r="Q94" s="25">
        <f t="shared" si="60"/>
        <v>1</v>
      </c>
      <c r="R94" s="32">
        <v>39.524999999999999</v>
      </c>
      <c r="S94" s="32">
        <v>113.5</v>
      </c>
      <c r="T94" s="32">
        <v>46.5</v>
      </c>
      <c r="U94" s="25">
        <f t="shared" si="61"/>
        <v>94.585120376085015</v>
      </c>
      <c r="V94" s="25">
        <f t="shared" ref="V94" si="70">AVERAGE(U88:U92)</f>
        <v>95.800754153634287</v>
      </c>
      <c r="W94" s="48"/>
      <c r="X94" s="34"/>
      <c r="Y94" s="34"/>
      <c r="Z94" s="34"/>
      <c r="AA94" s="48"/>
      <c r="AB94" s="38"/>
      <c r="AC94" s="38"/>
      <c r="AD94" s="38"/>
      <c r="AE94" s="38"/>
      <c r="AF94" s="38"/>
      <c r="AG94" s="38"/>
      <c r="AH94" s="34"/>
      <c r="AI94" s="34"/>
      <c r="AJ94" s="34"/>
      <c r="AK94" s="34"/>
      <c r="AL94" s="34"/>
      <c r="AM94" s="34"/>
    </row>
    <row r="95" spans="1:48" x14ac:dyDescent="0.35">
      <c r="A95" s="19">
        <v>1</v>
      </c>
      <c r="B95" s="19">
        <v>74</v>
      </c>
      <c r="C95" s="20" t="str">
        <f t="shared" si="53"/>
        <v>Wed</v>
      </c>
      <c r="D95" s="13">
        <v>44762</v>
      </c>
      <c r="E95">
        <f t="shared" si="67"/>
        <v>52</v>
      </c>
      <c r="F95" s="26">
        <f t="shared" si="62"/>
        <v>168</v>
      </c>
      <c r="G95" s="26">
        <f t="shared" si="54"/>
        <v>74</v>
      </c>
      <c r="H95" s="26">
        <f t="shared" si="55"/>
        <v>0</v>
      </c>
      <c r="I95" s="26">
        <f t="shared" si="63"/>
        <v>43</v>
      </c>
      <c r="J95" s="12">
        <f t="shared" si="64"/>
        <v>0.30952380952380953</v>
      </c>
      <c r="K95" s="12">
        <f t="shared" si="56"/>
        <v>0.13284286914619678</v>
      </c>
      <c r="L95" s="12">
        <f t="shared" si="65"/>
        <v>0.6964285714285714</v>
      </c>
      <c r="M95" s="12">
        <f t="shared" si="57"/>
        <v>0.39753211584962872</v>
      </c>
      <c r="N95" s="12">
        <f t="shared" si="58"/>
        <v>0</v>
      </c>
      <c r="O95" s="12">
        <f t="shared" si="59"/>
        <v>0</v>
      </c>
      <c r="P95" s="12">
        <f t="shared" si="66"/>
        <v>0.53037498499582547</v>
      </c>
      <c r="Q95" s="25">
        <f t="shared" si="60"/>
        <v>1</v>
      </c>
      <c r="R95" s="32">
        <v>43.699999999999996</v>
      </c>
      <c r="S95" s="32">
        <v>111</v>
      </c>
      <c r="T95" s="32">
        <v>46</v>
      </c>
      <c r="U95" s="25">
        <f t="shared" si="61"/>
        <v>94.143388458244488</v>
      </c>
      <c r="V95" s="25">
        <f t="shared" ref="V95:V98" si="71">V94</f>
        <v>95.800754153634287</v>
      </c>
      <c r="W95" s="48"/>
      <c r="X95" s="34"/>
      <c r="Y95" s="34"/>
      <c r="Z95" s="34"/>
      <c r="AA95" s="48"/>
      <c r="AB95" s="38"/>
      <c r="AC95" s="38"/>
      <c r="AD95" s="38"/>
      <c r="AE95" s="38"/>
      <c r="AF95" s="38"/>
      <c r="AG95" s="38"/>
      <c r="AH95" s="34"/>
      <c r="AI95" s="34"/>
      <c r="AJ95" s="34"/>
      <c r="AK95" s="34"/>
      <c r="AL95" s="34"/>
      <c r="AM95" s="34"/>
    </row>
    <row r="96" spans="1:48" x14ac:dyDescent="0.35">
      <c r="A96" s="19">
        <v>1</v>
      </c>
      <c r="B96" s="19">
        <v>75</v>
      </c>
      <c r="C96" s="20" t="str">
        <f t="shared" si="53"/>
        <v>Thu</v>
      </c>
      <c r="D96" s="13">
        <v>44763</v>
      </c>
      <c r="E96">
        <f t="shared" si="67"/>
        <v>51</v>
      </c>
      <c r="F96" s="26">
        <f t="shared" si="62"/>
        <v>168</v>
      </c>
      <c r="G96" s="26">
        <f t="shared" si="54"/>
        <v>75</v>
      </c>
      <c r="H96" s="26">
        <f t="shared" si="55"/>
        <v>0</v>
      </c>
      <c r="I96" s="26">
        <f t="shared" si="63"/>
        <v>43</v>
      </c>
      <c r="J96" s="12">
        <f t="shared" si="64"/>
        <v>0.30357142857142855</v>
      </c>
      <c r="K96" s="12">
        <f t="shared" si="56"/>
        <v>0.13028819858569296</v>
      </c>
      <c r="L96" s="12">
        <f t="shared" si="65"/>
        <v>0.70238095238095233</v>
      </c>
      <c r="M96" s="12">
        <f t="shared" si="57"/>
        <v>0.40092982624150586</v>
      </c>
      <c r="N96" s="12">
        <f t="shared" si="58"/>
        <v>0</v>
      </c>
      <c r="O96" s="12">
        <f t="shared" si="59"/>
        <v>0</v>
      </c>
      <c r="P96" s="12">
        <f t="shared" si="66"/>
        <v>0.53121802482719882</v>
      </c>
      <c r="Q96" s="25">
        <f t="shared" si="60"/>
        <v>1</v>
      </c>
      <c r="R96" s="32">
        <v>62.5</v>
      </c>
      <c r="S96" s="32">
        <v>95</v>
      </c>
      <c r="T96" s="32">
        <v>62.5</v>
      </c>
      <c r="U96" s="25">
        <f t="shared" si="61"/>
        <v>87.028948085087237</v>
      </c>
      <c r="V96" s="25">
        <f t="shared" si="71"/>
        <v>95.800754153634287</v>
      </c>
      <c r="W96" s="48"/>
      <c r="X96" s="34"/>
      <c r="Y96" s="34"/>
      <c r="Z96" s="34"/>
      <c r="AA96" s="48"/>
      <c r="AB96" s="38"/>
      <c r="AC96" s="38"/>
      <c r="AD96" s="38"/>
      <c r="AE96" s="38"/>
      <c r="AF96" s="38"/>
      <c r="AG96" s="38"/>
      <c r="AH96" s="34"/>
      <c r="AI96" s="34"/>
      <c r="AJ96" s="34"/>
      <c r="AK96" s="34"/>
      <c r="AL96" s="34"/>
      <c r="AM96" s="34"/>
    </row>
    <row r="97" spans="1:39" x14ac:dyDescent="0.35">
      <c r="A97" s="19">
        <v>1</v>
      </c>
      <c r="B97" s="19">
        <v>76</v>
      </c>
      <c r="C97" s="20" t="str">
        <f t="shared" si="53"/>
        <v>Fri</v>
      </c>
      <c r="D97" s="13">
        <v>44764</v>
      </c>
      <c r="E97">
        <f t="shared" si="67"/>
        <v>50</v>
      </c>
      <c r="F97" s="26">
        <f t="shared" si="62"/>
        <v>168</v>
      </c>
      <c r="G97" s="26">
        <f t="shared" si="54"/>
        <v>76</v>
      </c>
      <c r="H97" s="26">
        <f t="shared" si="55"/>
        <v>0</v>
      </c>
      <c r="I97" s="26">
        <f t="shared" si="63"/>
        <v>43</v>
      </c>
      <c r="J97" s="12">
        <f t="shared" si="64"/>
        <v>0.29761904761904762</v>
      </c>
      <c r="K97" s="12">
        <f t="shared" si="56"/>
        <v>0.1277335280251892</v>
      </c>
      <c r="L97" s="12">
        <f t="shared" si="65"/>
        <v>0.70833333333333337</v>
      </c>
      <c r="M97" s="12">
        <f t="shared" si="57"/>
        <v>0.40432753663338306</v>
      </c>
      <c r="N97" s="12">
        <f t="shared" si="58"/>
        <v>0</v>
      </c>
      <c r="O97" s="12">
        <f t="shared" si="59"/>
        <v>0</v>
      </c>
      <c r="P97" s="12">
        <f t="shared" si="66"/>
        <v>0.53206106465857228</v>
      </c>
      <c r="Q97" s="25">
        <f t="shared" si="60"/>
        <v>1</v>
      </c>
      <c r="R97" s="32">
        <v>48.84</v>
      </c>
      <c r="S97" s="32">
        <v>107</v>
      </c>
      <c r="T97" s="32">
        <v>55.5</v>
      </c>
      <c r="U97" s="25">
        <f t="shared" si="61"/>
        <v>93.03735081665441</v>
      </c>
      <c r="V97" s="25">
        <f t="shared" si="71"/>
        <v>95.800754153634287</v>
      </c>
      <c r="W97" s="48"/>
      <c r="X97" s="34"/>
      <c r="Y97" s="34"/>
      <c r="Z97" s="34"/>
      <c r="AA97" s="48"/>
      <c r="AB97" s="38"/>
      <c r="AC97" s="38"/>
      <c r="AD97" s="38"/>
      <c r="AE97" s="38"/>
      <c r="AF97" s="38"/>
      <c r="AG97" s="38"/>
      <c r="AH97" s="34"/>
      <c r="AI97" s="34"/>
      <c r="AJ97" s="34"/>
      <c r="AK97" s="34"/>
      <c r="AL97" s="34"/>
      <c r="AM97" s="34"/>
    </row>
    <row r="98" spans="1:39" x14ac:dyDescent="0.35">
      <c r="A98" s="19">
        <v>1</v>
      </c>
      <c r="B98" s="19">
        <v>77</v>
      </c>
      <c r="C98" s="20" t="str">
        <f t="shared" si="53"/>
        <v>Mon</v>
      </c>
      <c r="D98" s="13">
        <v>44767</v>
      </c>
      <c r="E98">
        <f t="shared" si="67"/>
        <v>49</v>
      </c>
      <c r="F98" s="26">
        <f t="shared" si="62"/>
        <v>168</v>
      </c>
      <c r="G98" s="26">
        <f t="shared" si="54"/>
        <v>77</v>
      </c>
      <c r="H98" s="26">
        <f t="shared" si="55"/>
        <v>0</v>
      </c>
      <c r="I98" s="26">
        <f t="shared" si="63"/>
        <v>43</v>
      </c>
      <c r="J98" s="12">
        <f t="shared" si="64"/>
        <v>0.29166666666666669</v>
      </c>
      <c r="K98" s="12">
        <f t="shared" si="56"/>
        <v>0.12517885746468541</v>
      </c>
      <c r="L98" s="12">
        <f t="shared" si="65"/>
        <v>0.7142857142857143</v>
      </c>
      <c r="M98" s="12">
        <f t="shared" si="57"/>
        <v>0.40772524702526025</v>
      </c>
      <c r="N98" s="12">
        <f t="shared" si="58"/>
        <v>0</v>
      </c>
      <c r="O98" s="12">
        <f t="shared" si="59"/>
        <v>0</v>
      </c>
      <c r="P98" s="12">
        <f t="shared" si="66"/>
        <v>0.53290410448994563</v>
      </c>
      <c r="Q98" s="25">
        <f t="shared" si="60"/>
        <v>1</v>
      </c>
      <c r="R98" s="32">
        <v>58.300000000000004</v>
      </c>
      <c r="S98" s="32">
        <v>104</v>
      </c>
      <c r="T98" s="32">
        <v>55</v>
      </c>
      <c r="U98" s="25">
        <f t="shared" si="61"/>
        <v>93.265097157374115</v>
      </c>
      <c r="V98" s="25">
        <f t="shared" si="71"/>
        <v>95.800754153634287</v>
      </c>
      <c r="W98" s="48"/>
      <c r="X98" s="34"/>
      <c r="Y98" s="34"/>
      <c r="Z98" s="34"/>
      <c r="AA98" s="48"/>
      <c r="AB98" s="38"/>
      <c r="AC98" s="38"/>
      <c r="AD98" s="38"/>
      <c r="AE98" s="38"/>
      <c r="AF98" s="38"/>
      <c r="AG98" s="38"/>
      <c r="AH98" s="34"/>
      <c r="AI98" s="34"/>
      <c r="AJ98" s="34"/>
      <c r="AK98" s="34"/>
      <c r="AL98" s="34"/>
      <c r="AM98" s="34"/>
    </row>
    <row r="99" spans="1:39" x14ac:dyDescent="0.35">
      <c r="A99" s="19">
        <v>1</v>
      </c>
      <c r="B99" s="19">
        <v>78</v>
      </c>
      <c r="C99" s="20" t="str">
        <f t="shared" si="53"/>
        <v>Tue</v>
      </c>
      <c r="D99" s="13">
        <v>44768</v>
      </c>
      <c r="E99">
        <f t="shared" si="67"/>
        <v>48</v>
      </c>
      <c r="F99" s="26">
        <f t="shared" si="62"/>
        <v>168</v>
      </c>
      <c r="G99" s="26">
        <f t="shared" si="54"/>
        <v>78</v>
      </c>
      <c r="H99" s="26">
        <f t="shared" si="55"/>
        <v>0</v>
      </c>
      <c r="I99" s="26">
        <f t="shared" si="63"/>
        <v>43</v>
      </c>
      <c r="J99" s="12">
        <f t="shared" si="64"/>
        <v>0.2857142857142857</v>
      </c>
      <c r="K99" s="12">
        <f t="shared" si="56"/>
        <v>0.12262418690418161</v>
      </c>
      <c r="L99" s="12">
        <f t="shared" si="65"/>
        <v>0.72023809523809523</v>
      </c>
      <c r="M99" s="12">
        <f t="shared" si="57"/>
        <v>0.41112295741713739</v>
      </c>
      <c r="N99" s="12">
        <f t="shared" si="58"/>
        <v>0</v>
      </c>
      <c r="O99" s="12">
        <f t="shared" si="59"/>
        <v>0</v>
      </c>
      <c r="P99" s="12">
        <f t="shared" si="66"/>
        <v>0.53374714432131898</v>
      </c>
      <c r="Q99" s="25">
        <f t="shared" si="60"/>
        <v>1</v>
      </c>
      <c r="R99" s="32">
        <v>48.879999999999995</v>
      </c>
      <c r="S99" s="32">
        <v>90.5</v>
      </c>
      <c r="T99" s="32">
        <v>52</v>
      </c>
      <c r="U99" s="25">
        <f t="shared" si="61"/>
        <v>80.938134024226969</v>
      </c>
      <c r="V99" s="25">
        <f t="shared" ref="V99" si="72">AVERAGE(U93:U97)</f>
        <v>92.159197149574027</v>
      </c>
      <c r="W99" s="48"/>
      <c r="X99" s="34"/>
      <c r="Y99" s="34"/>
      <c r="Z99" s="34"/>
      <c r="AA99" s="48"/>
      <c r="AB99" s="38"/>
      <c r="AC99" s="38"/>
      <c r="AD99" s="38"/>
      <c r="AE99" s="38"/>
      <c r="AF99" s="38"/>
      <c r="AG99" s="38"/>
      <c r="AH99" s="34"/>
      <c r="AI99" s="34"/>
      <c r="AJ99" s="34"/>
      <c r="AK99" s="34"/>
      <c r="AL99" s="34"/>
      <c r="AM99" s="34"/>
    </row>
    <row r="100" spans="1:39" x14ac:dyDescent="0.35">
      <c r="A100" s="19">
        <v>1</v>
      </c>
      <c r="B100" s="19">
        <v>79</v>
      </c>
      <c r="C100" s="20" t="str">
        <f t="shared" si="53"/>
        <v>Wed</v>
      </c>
      <c r="D100" s="13">
        <v>44769</v>
      </c>
      <c r="E100">
        <f t="shared" si="67"/>
        <v>47</v>
      </c>
      <c r="F100" s="26">
        <f t="shared" si="62"/>
        <v>168</v>
      </c>
      <c r="G100" s="26">
        <f t="shared" si="54"/>
        <v>79</v>
      </c>
      <c r="H100" s="26">
        <f t="shared" si="55"/>
        <v>0</v>
      </c>
      <c r="I100" s="26">
        <f t="shared" si="63"/>
        <v>43</v>
      </c>
      <c r="J100" s="12">
        <f t="shared" si="64"/>
        <v>0.27976190476190477</v>
      </c>
      <c r="K100" s="12">
        <f t="shared" si="56"/>
        <v>0.12006951634367785</v>
      </c>
      <c r="L100" s="12">
        <f t="shared" si="65"/>
        <v>0.72619047619047616</v>
      </c>
      <c r="M100" s="12">
        <f t="shared" si="57"/>
        <v>0.41452066780901453</v>
      </c>
      <c r="N100" s="12">
        <f t="shared" si="58"/>
        <v>0</v>
      </c>
      <c r="O100" s="12">
        <f t="shared" si="59"/>
        <v>0</v>
      </c>
      <c r="P100" s="12">
        <f t="shared" si="66"/>
        <v>0.53459018415269233</v>
      </c>
      <c r="Q100" s="25">
        <f t="shared" si="60"/>
        <v>1</v>
      </c>
      <c r="R100" s="32">
        <v>55.93</v>
      </c>
      <c r="S100" s="32">
        <v>95.5</v>
      </c>
      <c r="T100" s="32">
        <v>59.5</v>
      </c>
      <c r="U100" s="25">
        <f t="shared" si="61"/>
        <v>86.61253647642306</v>
      </c>
      <c r="V100" s="25">
        <f t="shared" ref="V100:V103" si="73">V99</f>
        <v>92.159197149574027</v>
      </c>
      <c r="W100" s="48"/>
      <c r="X100" s="34"/>
      <c r="Y100" s="34"/>
      <c r="Z100" s="34"/>
      <c r="AA100" s="48"/>
      <c r="AB100" s="38"/>
      <c r="AC100" s="38"/>
      <c r="AD100" s="38"/>
      <c r="AE100" s="38"/>
      <c r="AF100" s="38"/>
      <c r="AG100" s="38"/>
      <c r="AH100" s="34"/>
      <c r="AI100" s="34"/>
      <c r="AJ100" s="34"/>
      <c r="AK100" s="34"/>
      <c r="AL100" s="34"/>
      <c r="AM100" s="34"/>
    </row>
    <row r="101" spans="1:39" x14ac:dyDescent="0.35">
      <c r="A101" s="19">
        <v>1</v>
      </c>
      <c r="B101" s="19">
        <v>80</v>
      </c>
      <c r="C101" s="20" t="str">
        <f t="shared" si="53"/>
        <v>Thu</v>
      </c>
      <c r="D101" s="13">
        <v>44770</v>
      </c>
      <c r="E101">
        <f t="shared" si="67"/>
        <v>46</v>
      </c>
      <c r="F101" s="26">
        <f t="shared" si="62"/>
        <v>168</v>
      </c>
      <c r="G101" s="26">
        <f t="shared" si="54"/>
        <v>80</v>
      </c>
      <c r="H101" s="26">
        <f t="shared" si="55"/>
        <v>0</v>
      </c>
      <c r="I101" s="26">
        <f t="shared" si="63"/>
        <v>43</v>
      </c>
      <c r="J101" s="12">
        <f t="shared" si="64"/>
        <v>0.27380952380952384</v>
      </c>
      <c r="K101" s="12">
        <f t="shared" si="56"/>
        <v>0.11751484578317407</v>
      </c>
      <c r="L101" s="12">
        <f t="shared" si="65"/>
        <v>0.7321428571428571</v>
      </c>
      <c r="M101" s="12">
        <f t="shared" si="57"/>
        <v>0.41791837820089167</v>
      </c>
      <c r="N101" s="12">
        <f t="shared" si="58"/>
        <v>0</v>
      </c>
      <c r="O101" s="12">
        <f t="shared" si="59"/>
        <v>0</v>
      </c>
      <c r="P101" s="12">
        <f t="shared" si="66"/>
        <v>0.53543322398406579</v>
      </c>
      <c r="Q101" s="25">
        <f t="shared" si="60"/>
        <v>0.99999999999999989</v>
      </c>
      <c r="R101" s="32">
        <v>47.615000000000002</v>
      </c>
      <c r="S101" s="32">
        <v>91</v>
      </c>
      <c r="T101" s="32">
        <v>44.5</v>
      </c>
      <c r="U101" s="25">
        <f t="shared" si="61"/>
        <v>81.478025352317815</v>
      </c>
      <c r="V101" s="25">
        <f t="shared" si="73"/>
        <v>92.159197149574027</v>
      </c>
      <c r="W101" s="48"/>
      <c r="X101" s="34"/>
      <c r="Y101" s="34"/>
      <c r="Z101" s="34"/>
      <c r="AA101" s="48"/>
      <c r="AB101" s="38"/>
      <c r="AC101" s="38"/>
      <c r="AD101" s="38"/>
      <c r="AE101" s="38"/>
      <c r="AF101" s="38"/>
      <c r="AG101" s="38"/>
      <c r="AH101" s="34"/>
      <c r="AI101" s="34"/>
      <c r="AJ101" s="34"/>
      <c r="AK101" s="34"/>
      <c r="AL101" s="34"/>
      <c r="AM101" s="34"/>
    </row>
    <row r="102" spans="1:39" x14ac:dyDescent="0.35">
      <c r="A102" s="19">
        <v>1</v>
      </c>
      <c r="B102" s="19">
        <v>81</v>
      </c>
      <c r="C102" s="20" t="str">
        <f t="shared" si="53"/>
        <v>Fri</v>
      </c>
      <c r="D102" s="13">
        <v>44771</v>
      </c>
      <c r="E102">
        <f t="shared" si="67"/>
        <v>45</v>
      </c>
      <c r="F102" s="26">
        <f t="shared" si="62"/>
        <v>168</v>
      </c>
      <c r="G102" s="26">
        <f t="shared" si="54"/>
        <v>81</v>
      </c>
      <c r="H102" s="26">
        <f t="shared" si="55"/>
        <v>0</v>
      </c>
      <c r="I102" s="26">
        <f t="shared" si="63"/>
        <v>43</v>
      </c>
      <c r="J102" s="12">
        <f t="shared" si="64"/>
        <v>0.26785714285714285</v>
      </c>
      <c r="K102" s="12">
        <f t="shared" si="56"/>
        <v>0.11496017522267027</v>
      </c>
      <c r="L102" s="12">
        <f t="shared" si="65"/>
        <v>0.73809523809523814</v>
      </c>
      <c r="M102" s="12">
        <f t="shared" si="57"/>
        <v>0.42131608859276892</v>
      </c>
      <c r="N102" s="12">
        <f t="shared" si="58"/>
        <v>0</v>
      </c>
      <c r="O102" s="12">
        <f t="shared" si="59"/>
        <v>0</v>
      </c>
      <c r="P102" s="12">
        <f t="shared" si="66"/>
        <v>0.53627626381543925</v>
      </c>
      <c r="Q102" s="25">
        <f t="shared" si="60"/>
        <v>0.99999999999999978</v>
      </c>
      <c r="R102" s="32">
        <v>38.880000000000003</v>
      </c>
      <c r="S102" s="32">
        <v>73</v>
      </c>
      <c r="T102" s="32">
        <v>36</v>
      </c>
      <c r="U102" s="25">
        <f t="shared" si="61"/>
        <v>65.68578260262619</v>
      </c>
      <c r="V102" s="25">
        <f t="shared" si="73"/>
        <v>92.159197149574027</v>
      </c>
      <c r="W102" s="48"/>
      <c r="X102" s="34"/>
      <c r="Y102" s="34"/>
      <c r="Z102" s="34"/>
      <c r="AA102" s="48"/>
      <c r="AB102" s="38"/>
      <c r="AC102" s="38"/>
      <c r="AD102" s="38"/>
      <c r="AE102" s="38"/>
      <c r="AF102" s="38"/>
      <c r="AG102" s="38"/>
      <c r="AH102" s="34"/>
      <c r="AI102" s="34"/>
      <c r="AJ102" s="34"/>
      <c r="AK102" s="34"/>
      <c r="AL102" s="34"/>
      <c r="AM102" s="34"/>
    </row>
    <row r="103" spans="1:39" x14ac:dyDescent="0.35">
      <c r="A103" s="19">
        <v>1</v>
      </c>
      <c r="B103" s="19">
        <v>82</v>
      </c>
      <c r="C103" s="20" t="str">
        <f t="shared" si="53"/>
        <v>Mon</v>
      </c>
      <c r="D103" s="13">
        <v>44774</v>
      </c>
      <c r="E103">
        <f t="shared" si="67"/>
        <v>44</v>
      </c>
      <c r="F103" s="26">
        <f t="shared" si="62"/>
        <v>168</v>
      </c>
      <c r="G103" s="26">
        <f t="shared" si="54"/>
        <v>82</v>
      </c>
      <c r="H103" s="26">
        <f t="shared" si="55"/>
        <v>0</v>
      </c>
      <c r="I103" s="26">
        <f t="shared" si="63"/>
        <v>43</v>
      </c>
      <c r="J103" s="12">
        <f t="shared" si="64"/>
        <v>0.26190476190476192</v>
      </c>
      <c r="K103" s="12">
        <f t="shared" si="56"/>
        <v>0.11240550466216649</v>
      </c>
      <c r="L103" s="12">
        <f t="shared" si="65"/>
        <v>0.74404761904761907</v>
      </c>
      <c r="M103" s="12">
        <f t="shared" si="57"/>
        <v>0.42471379898464606</v>
      </c>
      <c r="N103" s="12">
        <f t="shared" si="58"/>
        <v>0</v>
      </c>
      <c r="O103" s="12">
        <f t="shared" si="59"/>
        <v>0</v>
      </c>
      <c r="P103" s="12">
        <f t="shared" si="66"/>
        <v>0.5371193036468126</v>
      </c>
      <c r="Q103" s="25">
        <f t="shared" si="60"/>
        <v>0.99999999999999989</v>
      </c>
      <c r="R103" s="32">
        <v>49.47</v>
      </c>
      <c r="S103" s="32">
        <v>83.5</v>
      </c>
      <c r="T103" s="32">
        <v>48.5</v>
      </c>
      <c r="U103" s="25">
        <f t="shared" si="61"/>
        <v>76.378380468394425</v>
      </c>
      <c r="V103" s="25">
        <f t="shared" si="73"/>
        <v>92.159197149574027</v>
      </c>
      <c r="W103" s="48"/>
      <c r="X103" s="34"/>
      <c r="Y103" s="34"/>
      <c r="Z103" s="34"/>
      <c r="AA103" s="48"/>
      <c r="AB103" s="38"/>
      <c r="AC103" s="38"/>
      <c r="AD103" s="38"/>
      <c r="AE103" s="38"/>
      <c r="AF103" s="38"/>
      <c r="AG103" s="38"/>
      <c r="AH103" s="34"/>
      <c r="AI103" s="34"/>
      <c r="AJ103" s="34"/>
      <c r="AK103" s="34"/>
      <c r="AL103" s="34"/>
      <c r="AM103" s="34"/>
    </row>
    <row r="104" spans="1:39" x14ac:dyDescent="0.35">
      <c r="A104" s="19">
        <v>1</v>
      </c>
      <c r="B104" s="19">
        <v>83</v>
      </c>
      <c r="C104" s="20" t="str">
        <f t="shared" si="53"/>
        <v>Tue</v>
      </c>
      <c r="D104" s="13">
        <v>44775</v>
      </c>
      <c r="E104">
        <f t="shared" si="67"/>
        <v>43</v>
      </c>
      <c r="F104" s="26">
        <f t="shared" si="62"/>
        <v>168</v>
      </c>
      <c r="G104" s="26">
        <f t="shared" si="54"/>
        <v>83</v>
      </c>
      <c r="H104" s="26">
        <f t="shared" si="55"/>
        <v>1</v>
      </c>
      <c r="I104" s="26">
        <f t="shared" si="63"/>
        <v>43</v>
      </c>
      <c r="J104" s="12">
        <f t="shared" si="64"/>
        <v>0.25595238095238093</v>
      </c>
      <c r="K104" s="12">
        <f t="shared" si="56"/>
        <v>0.1098508341016627</v>
      </c>
      <c r="L104" s="12">
        <f t="shared" si="65"/>
        <v>0.74404761904761907</v>
      </c>
      <c r="M104" s="12">
        <f t="shared" si="57"/>
        <v>0.42471379898464606</v>
      </c>
      <c r="N104" s="12">
        <f t="shared" si="58"/>
        <v>5.9523809523809521E-3</v>
      </c>
      <c r="O104" s="12">
        <f t="shared" si="59"/>
        <v>2.5546705605037838E-3</v>
      </c>
      <c r="P104" s="12">
        <f t="shared" si="66"/>
        <v>0.53711930364681248</v>
      </c>
      <c r="Q104" s="25">
        <f t="shared" si="60"/>
        <v>1.0000000000000002</v>
      </c>
      <c r="R104" s="32">
        <v>37.08</v>
      </c>
      <c r="S104" s="32">
        <v>94</v>
      </c>
      <c r="T104" s="32">
        <v>36</v>
      </c>
      <c r="U104" s="25">
        <f t="shared" si="61"/>
        <v>82.082944839039328</v>
      </c>
      <c r="V104" s="25">
        <f t="shared" ref="V104" si="74">AVERAGE(U98:U102)</f>
        <v>81.595915122593624</v>
      </c>
      <c r="W104" s="48"/>
      <c r="X104" s="34"/>
      <c r="Y104" s="34"/>
      <c r="Z104" s="34"/>
      <c r="AA104" s="48"/>
      <c r="AB104" s="38"/>
      <c r="AC104" s="38"/>
      <c r="AD104" s="38"/>
      <c r="AE104" s="38"/>
      <c r="AF104" s="38"/>
      <c r="AG104" s="38"/>
      <c r="AH104" s="34"/>
      <c r="AI104" s="34"/>
      <c r="AJ104" s="34"/>
      <c r="AK104" s="34"/>
      <c r="AL104" s="34"/>
      <c r="AM104" s="34"/>
    </row>
    <row r="105" spans="1:39" x14ac:dyDescent="0.35">
      <c r="A105" s="19">
        <v>1</v>
      </c>
      <c r="B105" s="19">
        <v>84</v>
      </c>
      <c r="C105" s="20" t="str">
        <f t="shared" si="53"/>
        <v>Wed</v>
      </c>
      <c r="D105" s="13">
        <v>44776</v>
      </c>
      <c r="E105">
        <f t="shared" si="67"/>
        <v>42</v>
      </c>
      <c r="F105" s="26">
        <f t="shared" si="62"/>
        <v>168</v>
      </c>
      <c r="G105" s="26">
        <f t="shared" si="54"/>
        <v>84</v>
      </c>
      <c r="H105" s="26">
        <f t="shared" si="55"/>
        <v>2</v>
      </c>
      <c r="I105" s="26">
        <f t="shared" si="63"/>
        <v>43</v>
      </c>
      <c r="J105" s="12">
        <f t="shared" si="64"/>
        <v>0.25</v>
      </c>
      <c r="K105" s="12">
        <f t="shared" si="56"/>
        <v>0.10729616354115892</v>
      </c>
      <c r="L105" s="12">
        <f t="shared" si="65"/>
        <v>0.74404761904761907</v>
      </c>
      <c r="M105" s="12">
        <f t="shared" si="57"/>
        <v>0.42471379898464606</v>
      </c>
      <c r="N105" s="12">
        <f t="shared" si="58"/>
        <v>1.1904761904761904E-2</v>
      </c>
      <c r="O105" s="12">
        <f t="shared" si="59"/>
        <v>5.1093411210075676E-3</v>
      </c>
      <c r="P105" s="12">
        <f t="shared" si="66"/>
        <v>0.5371193036468126</v>
      </c>
      <c r="Q105" s="25">
        <f t="shared" si="60"/>
        <v>0.99999999999999989</v>
      </c>
      <c r="R105" s="32">
        <v>57.750000000000007</v>
      </c>
      <c r="S105" s="32">
        <v>89</v>
      </c>
      <c r="T105" s="32">
        <v>52.5</v>
      </c>
      <c r="U105" s="25">
        <f t="shared" si="61"/>
        <v>82.410223692303902</v>
      </c>
      <c r="V105" s="25">
        <f t="shared" ref="V105:V108" si="75">V104</f>
        <v>81.595915122593624</v>
      </c>
      <c r="W105" s="48"/>
      <c r="X105" s="34"/>
      <c r="Y105" s="34"/>
      <c r="Z105" s="34"/>
      <c r="AA105" s="48"/>
      <c r="AB105" s="38"/>
      <c r="AC105" s="38"/>
      <c r="AD105" s="38"/>
      <c r="AE105" s="38"/>
      <c r="AF105" s="38"/>
      <c r="AG105" s="38"/>
      <c r="AH105" s="34"/>
      <c r="AI105" s="34"/>
      <c r="AJ105" s="34"/>
      <c r="AK105" s="34"/>
      <c r="AL105" s="34"/>
      <c r="AM105" s="34"/>
    </row>
    <row r="106" spans="1:39" x14ac:dyDescent="0.35">
      <c r="A106" s="19">
        <v>1</v>
      </c>
      <c r="B106" s="19">
        <v>85</v>
      </c>
      <c r="C106" s="20" t="str">
        <f t="shared" si="53"/>
        <v>Thu</v>
      </c>
      <c r="D106" s="13">
        <v>44777</v>
      </c>
      <c r="E106">
        <f t="shared" si="67"/>
        <v>41</v>
      </c>
      <c r="F106" s="26">
        <f t="shared" si="62"/>
        <v>168</v>
      </c>
      <c r="G106" s="26">
        <f t="shared" si="54"/>
        <v>85</v>
      </c>
      <c r="H106" s="26">
        <f t="shared" si="55"/>
        <v>3</v>
      </c>
      <c r="I106" s="26">
        <f t="shared" si="63"/>
        <v>43</v>
      </c>
      <c r="J106" s="12">
        <f t="shared" si="64"/>
        <v>0.24404761904761904</v>
      </c>
      <c r="K106" s="12">
        <f t="shared" si="56"/>
        <v>0.10474149298065513</v>
      </c>
      <c r="L106" s="12">
        <f t="shared" si="65"/>
        <v>0.74404761904761907</v>
      </c>
      <c r="M106" s="12">
        <f t="shared" si="57"/>
        <v>0.42471379898464606</v>
      </c>
      <c r="N106" s="12">
        <f t="shared" si="58"/>
        <v>1.7857142857142856E-2</v>
      </c>
      <c r="O106" s="12">
        <f t="shared" si="59"/>
        <v>7.6640116815113509E-3</v>
      </c>
      <c r="P106" s="12">
        <f t="shared" si="66"/>
        <v>0.53711930364681248</v>
      </c>
      <c r="Q106" s="25">
        <f t="shared" si="60"/>
        <v>1.0000000000000002</v>
      </c>
      <c r="R106" s="32">
        <v>45.45</v>
      </c>
      <c r="S106" s="32">
        <v>87.5</v>
      </c>
      <c r="T106" s="32">
        <v>50.5</v>
      </c>
      <c r="U106" s="25">
        <f t="shared" si="61"/>
        <v>78.772054122383466</v>
      </c>
      <c r="V106" s="25">
        <f t="shared" si="75"/>
        <v>81.595915122593624</v>
      </c>
      <c r="W106" s="48"/>
      <c r="X106" s="34"/>
      <c r="Y106" s="34"/>
      <c r="Z106" s="34"/>
      <c r="AA106" s="48"/>
      <c r="AB106" s="38"/>
      <c r="AC106" s="38"/>
      <c r="AD106" s="38"/>
      <c r="AE106" s="38"/>
      <c r="AF106" s="38"/>
      <c r="AG106" s="38"/>
      <c r="AH106" s="34"/>
      <c r="AI106" s="34"/>
      <c r="AJ106" s="34"/>
      <c r="AK106" s="34"/>
      <c r="AL106" s="34"/>
      <c r="AM106" s="34"/>
    </row>
    <row r="107" spans="1:39" x14ac:dyDescent="0.35">
      <c r="A107" s="19">
        <v>1</v>
      </c>
      <c r="B107" s="19">
        <v>86</v>
      </c>
      <c r="C107" s="20" t="str">
        <f t="shared" si="53"/>
        <v>Fri</v>
      </c>
      <c r="D107" s="13">
        <v>44778</v>
      </c>
      <c r="E107">
        <f t="shared" si="67"/>
        <v>40</v>
      </c>
      <c r="F107" s="26">
        <f t="shared" si="62"/>
        <v>168</v>
      </c>
      <c r="G107" s="26">
        <f t="shared" si="54"/>
        <v>86</v>
      </c>
      <c r="H107" s="26">
        <f t="shared" si="55"/>
        <v>4</v>
      </c>
      <c r="I107" s="26">
        <f t="shared" si="63"/>
        <v>43</v>
      </c>
      <c r="J107" s="12">
        <f t="shared" si="64"/>
        <v>0.23809523809523808</v>
      </c>
      <c r="K107" s="12">
        <f t="shared" si="56"/>
        <v>0.10218682242015135</v>
      </c>
      <c r="L107" s="12">
        <f t="shared" si="65"/>
        <v>0.74404761904761907</v>
      </c>
      <c r="M107" s="12">
        <f t="shared" si="57"/>
        <v>0.42471379898464606</v>
      </c>
      <c r="N107" s="12">
        <f t="shared" si="58"/>
        <v>2.3809523809523808E-2</v>
      </c>
      <c r="O107" s="12">
        <f t="shared" si="59"/>
        <v>1.0218682242015135E-2</v>
      </c>
      <c r="P107" s="12">
        <f t="shared" si="66"/>
        <v>0.5371193036468126</v>
      </c>
      <c r="Q107" s="25">
        <f t="shared" si="60"/>
        <v>1</v>
      </c>
      <c r="R107" s="32">
        <v>47.94</v>
      </c>
      <c r="S107" s="32">
        <v>89.5</v>
      </c>
      <c r="T107" s="32">
        <v>47</v>
      </c>
      <c r="U107" s="25">
        <f t="shared" si="61"/>
        <v>80.78465816945338</v>
      </c>
      <c r="V107" s="25">
        <f t="shared" si="75"/>
        <v>81.595915122593624</v>
      </c>
      <c r="W107" s="48"/>
      <c r="X107" s="34"/>
      <c r="Y107" s="34"/>
      <c r="Z107" s="34"/>
      <c r="AA107" s="48"/>
      <c r="AB107" s="38"/>
      <c r="AC107" s="38"/>
      <c r="AD107" s="38"/>
      <c r="AE107" s="38"/>
      <c r="AF107" s="38"/>
      <c r="AG107" s="38"/>
      <c r="AH107" s="34"/>
      <c r="AI107" s="34"/>
      <c r="AJ107" s="34"/>
      <c r="AK107" s="34"/>
      <c r="AL107" s="34"/>
      <c r="AM107" s="34"/>
    </row>
    <row r="108" spans="1:39" x14ac:dyDescent="0.35">
      <c r="A108" s="19">
        <v>1</v>
      </c>
      <c r="B108" s="19">
        <v>87</v>
      </c>
      <c r="C108" s="20" t="str">
        <f t="shared" si="53"/>
        <v>Mon</v>
      </c>
      <c r="D108" s="13">
        <v>44781</v>
      </c>
      <c r="E108">
        <f t="shared" si="67"/>
        <v>39</v>
      </c>
      <c r="F108" s="26">
        <f t="shared" si="62"/>
        <v>168</v>
      </c>
      <c r="G108" s="26">
        <f t="shared" si="54"/>
        <v>87</v>
      </c>
      <c r="H108" s="26">
        <f t="shared" si="55"/>
        <v>5</v>
      </c>
      <c r="I108" s="26">
        <f t="shared" si="63"/>
        <v>43</v>
      </c>
      <c r="J108" s="12">
        <f t="shared" si="64"/>
        <v>0.23214285714285715</v>
      </c>
      <c r="K108" s="12">
        <f t="shared" si="56"/>
        <v>9.9632151859647577E-2</v>
      </c>
      <c r="L108" s="12">
        <f t="shared" si="65"/>
        <v>0.74404761904761907</v>
      </c>
      <c r="M108" s="12">
        <f t="shared" si="57"/>
        <v>0.42471379898464606</v>
      </c>
      <c r="N108" s="12">
        <f t="shared" si="58"/>
        <v>2.976190476190476E-2</v>
      </c>
      <c r="O108" s="12">
        <f t="shared" si="59"/>
        <v>1.2773352802518919E-2</v>
      </c>
      <c r="P108" s="12">
        <f t="shared" si="66"/>
        <v>0.53711930364681248</v>
      </c>
      <c r="Q108" s="25">
        <f t="shared" si="60"/>
        <v>1.0000000000000002</v>
      </c>
      <c r="R108" s="32">
        <v>53.32</v>
      </c>
      <c r="S108" s="32">
        <v>69.5</v>
      </c>
      <c r="T108" s="32">
        <v>62</v>
      </c>
      <c r="U108" s="25">
        <f t="shared" si="61"/>
        <v>66.320355642568757</v>
      </c>
      <c r="V108" s="25">
        <f t="shared" si="75"/>
        <v>81.595915122593624</v>
      </c>
      <c r="W108" s="48"/>
      <c r="X108" s="34"/>
      <c r="Y108" s="34"/>
      <c r="Z108" s="34"/>
      <c r="AA108" s="48"/>
      <c r="AB108" s="38"/>
      <c r="AC108" s="38"/>
      <c r="AD108" s="38"/>
      <c r="AE108" s="38"/>
      <c r="AF108" s="38"/>
      <c r="AG108" s="38"/>
      <c r="AH108" s="34"/>
      <c r="AI108" s="34"/>
      <c r="AJ108" s="34"/>
      <c r="AK108" s="34"/>
      <c r="AL108" s="34"/>
      <c r="AM108" s="34"/>
    </row>
    <row r="109" spans="1:39" x14ac:dyDescent="0.35">
      <c r="A109" s="19">
        <v>1</v>
      </c>
      <c r="B109" s="19">
        <v>88</v>
      </c>
      <c r="C109" s="20" t="str">
        <f t="shared" si="53"/>
        <v>Tue</v>
      </c>
      <c r="D109" s="13">
        <v>44782</v>
      </c>
      <c r="E109">
        <f t="shared" si="67"/>
        <v>38</v>
      </c>
      <c r="F109" s="26">
        <f t="shared" si="62"/>
        <v>168</v>
      </c>
      <c r="G109" s="26">
        <f t="shared" si="54"/>
        <v>88</v>
      </c>
      <c r="H109" s="26">
        <f t="shared" si="55"/>
        <v>6</v>
      </c>
      <c r="I109" s="26">
        <f t="shared" si="63"/>
        <v>43</v>
      </c>
      <c r="J109" s="12">
        <f t="shared" si="64"/>
        <v>0.22619047619047619</v>
      </c>
      <c r="K109" s="12">
        <f t="shared" si="56"/>
        <v>9.7077481299143786E-2</v>
      </c>
      <c r="L109" s="12">
        <f t="shared" si="65"/>
        <v>0.74404761904761907</v>
      </c>
      <c r="M109" s="12">
        <f t="shared" si="57"/>
        <v>0.42471379898464606</v>
      </c>
      <c r="N109" s="12">
        <f t="shared" si="58"/>
        <v>3.5714285714285712E-2</v>
      </c>
      <c r="O109" s="12">
        <f t="shared" si="59"/>
        <v>1.5328023363022702E-2</v>
      </c>
      <c r="P109" s="12">
        <f t="shared" si="66"/>
        <v>0.5371193036468126</v>
      </c>
      <c r="Q109" s="25">
        <f t="shared" si="60"/>
        <v>1</v>
      </c>
      <c r="R109" s="32">
        <v>37.44</v>
      </c>
      <c r="S109" s="32">
        <v>63</v>
      </c>
      <c r="T109" s="32">
        <v>39</v>
      </c>
      <c r="U109" s="25">
        <f t="shared" si="61"/>
        <v>57.69545599390306</v>
      </c>
      <c r="V109" s="25">
        <f t="shared" ref="V109" si="76">AVERAGE(U103:U107)</f>
        <v>80.085652258314909</v>
      </c>
      <c r="W109" s="48"/>
      <c r="X109" s="34"/>
      <c r="Y109" s="34"/>
      <c r="Z109" s="34"/>
      <c r="AA109" s="48"/>
      <c r="AB109" s="38"/>
      <c r="AC109" s="38"/>
      <c r="AD109" s="38"/>
      <c r="AE109" s="38"/>
      <c r="AF109" s="38"/>
      <c r="AG109" s="38"/>
      <c r="AH109" s="34"/>
      <c r="AI109" s="34"/>
      <c r="AJ109" s="34"/>
      <c r="AK109" s="34"/>
      <c r="AL109" s="34"/>
      <c r="AM109" s="34"/>
    </row>
    <row r="110" spans="1:39" x14ac:dyDescent="0.35">
      <c r="A110" s="19">
        <v>1</v>
      </c>
      <c r="B110" s="19">
        <v>89</v>
      </c>
      <c r="C110" s="20" t="str">
        <f t="shared" si="53"/>
        <v>Wed</v>
      </c>
      <c r="D110" s="13">
        <v>44783</v>
      </c>
      <c r="E110">
        <f t="shared" si="67"/>
        <v>37</v>
      </c>
      <c r="F110" s="26">
        <f t="shared" si="62"/>
        <v>168</v>
      </c>
      <c r="G110" s="26">
        <f t="shared" si="54"/>
        <v>89</v>
      </c>
      <c r="H110" s="26">
        <f t="shared" si="55"/>
        <v>7</v>
      </c>
      <c r="I110" s="26">
        <f t="shared" si="63"/>
        <v>43</v>
      </c>
      <c r="J110" s="12">
        <f t="shared" si="64"/>
        <v>0.22023809523809523</v>
      </c>
      <c r="K110" s="12">
        <f t="shared" si="56"/>
        <v>9.4522810738639995E-2</v>
      </c>
      <c r="L110" s="12">
        <f t="shared" si="65"/>
        <v>0.74404761904761907</v>
      </c>
      <c r="M110" s="12">
        <f t="shared" si="57"/>
        <v>0.42471379898464606</v>
      </c>
      <c r="N110" s="12">
        <f t="shared" si="58"/>
        <v>4.1666666666666664E-2</v>
      </c>
      <c r="O110" s="12">
        <f t="shared" si="59"/>
        <v>1.7882693923526486E-2</v>
      </c>
      <c r="P110" s="12">
        <f t="shared" si="66"/>
        <v>0.5371193036468126</v>
      </c>
      <c r="Q110" s="25">
        <f t="shared" si="60"/>
        <v>1</v>
      </c>
      <c r="R110" s="32">
        <v>52.03</v>
      </c>
      <c r="S110" s="32">
        <v>77</v>
      </c>
      <c r="T110" s="32">
        <v>60.5</v>
      </c>
      <c r="U110" s="25">
        <f t="shared" si="61"/>
        <v>72.056407364520922</v>
      </c>
      <c r="V110" s="25">
        <f t="shared" ref="V110:V113" si="77">V109</f>
        <v>80.085652258314909</v>
      </c>
      <c r="W110" s="48"/>
      <c r="X110" s="34"/>
      <c r="Y110" s="34"/>
      <c r="Z110" s="34"/>
      <c r="AA110" s="48"/>
      <c r="AB110" s="38"/>
      <c r="AC110" s="38"/>
      <c r="AD110" s="38"/>
      <c r="AE110" s="38"/>
      <c r="AF110" s="38"/>
      <c r="AG110" s="38"/>
      <c r="AH110" s="34"/>
      <c r="AI110" s="34"/>
      <c r="AJ110" s="34"/>
      <c r="AK110" s="34"/>
      <c r="AL110" s="34"/>
      <c r="AM110" s="34"/>
    </row>
    <row r="111" spans="1:39" x14ac:dyDescent="0.35">
      <c r="A111" s="19">
        <v>1</v>
      </c>
      <c r="B111" s="19">
        <v>90</v>
      </c>
      <c r="C111" s="20" t="str">
        <f t="shared" si="53"/>
        <v>Thu</v>
      </c>
      <c r="D111" s="13">
        <v>44784</v>
      </c>
      <c r="E111">
        <f t="shared" si="67"/>
        <v>36</v>
      </c>
      <c r="F111" s="26">
        <f t="shared" si="62"/>
        <v>168</v>
      </c>
      <c r="G111" s="26">
        <f t="shared" si="54"/>
        <v>90</v>
      </c>
      <c r="H111" s="26">
        <f t="shared" si="55"/>
        <v>8</v>
      </c>
      <c r="I111" s="26">
        <f t="shared" si="63"/>
        <v>43</v>
      </c>
      <c r="J111" s="12">
        <f t="shared" si="64"/>
        <v>0.21428571428571427</v>
      </c>
      <c r="K111" s="12">
        <f t="shared" si="56"/>
        <v>9.1968140178136218E-2</v>
      </c>
      <c r="L111" s="12">
        <f t="shared" si="65"/>
        <v>0.74404761904761907</v>
      </c>
      <c r="M111" s="12">
        <f t="shared" si="57"/>
        <v>0.42471379898464606</v>
      </c>
      <c r="N111" s="12">
        <f t="shared" si="58"/>
        <v>4.7619047619047616E-2</v>
      </c>
      <c r="O111" s="12">
        <f t="shared" si="59"/>
        <v>2.043736448403027E-2</v>
      </c>
      <c r="P111" s="12">
        <f t="shared" si="66"/>
        <v>0.53711930364681248</v>
      </c>
      <c r="Q111" s="25">
        <f t="shared" si="60"/>
        <v>1.0000000000000002</v>
      </c>
      <c r="R111" s="32">
        <v>61.274999999999999</v>
      </c>
      <c r="S111" s="32">
        <v>71.5</v>
      </c>
      <c r="T111" s="32">
        <v>64.5</v>
      </c>
      <c r="U111" s="25">
        <f t="shared" si="61"/>
        <v>69.482876844392706</v>
      </c>
      <c r="V111" s="25">
        <f t="shared" si="77"/>
        <v>80.085652258314909</v>
      </c>
      <c r="W111" s="48"/>
      <c r="X111" s="34"/>
      <c r="Y111" s="34"/>
      <c r="Z111" s="34"/>
      <c r="AA111" s="48"/>
      <c r="AB111" s="38"/>
      <c r="AC111" s="38"/>
      <c r="AD111" s="38"/>
      <c r="AE111" s="38"/>
      <c r="AF111" s="38"/>
      <c r="AG111" s="38"/>
      <c r="AH111" s="34"/>
      <c r="AI111" s="34"/>
      <c r="AJ111" s="34"/>
      <c r="AK111" s="34"/>
      <c r="AL111" s="34"/>
      <c r="AM111" s="34"/>
    </row>
    <row r="112" spans="1:39" x14ac:dyDescent="0.35">
      <c r="A112" s="19">
        <v>1</v>
      </c>
      <c r="B112" s="19">
        <v>91</v>
      </c>
      <c r="C112" s="20" t="str">
        <f t="shared" si="53"/>
        <v>Fri</v>
      </c>
      <c r="D112" s="13">
        <v>44785</v>
      </c>
      <c r="E112">
        <f t="shared" si="67"/>
        <v>35</v>
      </c>
      <c r="F112" s="26">
        <f t="shared" si="62"/>
        <v>168</v>
      </c>
      <c r="G112" s="26">
        <f t="shared" si="54"/>
        <v>91</v>
      </c>
      <c r="H112" s="26">
        <f t="shared" si="55"/>
        <v>9</v>
      </c>
      <c r="I112" s="26">
        <f t="shared" si="63"/>
        <v>43</v>
      </c>
      <c r="J112" s="12">
        <f t="shared" si="64"/>
        <v>0.20833333333333334</v>
      </c>
      <c r="K112" s="12">
        <f t="shared" si="56"/>
        <v>8.9413469617632441E-2</v>
      </c>
      <c r="L112" s="12">
        <f t="shared" si="65"/>
        <v>0.74404761904761907</v>
      </c>
      <c r="M112" s="12">
        <f t="shared" si="57"/>
        <v>0.42471379898464606</v>
      </c>
      <c r="N112" s="12">
        <f t="shared" si="58"/>
        <v>5.3571428571428568E-2</v>
      </c>
      <c r="O112" s="12">
        <f t="shared" si="59"/>
        <v>2.2992035044534054E-2</v>
      </c>
      <c r="P112" s="12">
        <f t="shared" si="66"/>
        <v>0.5371193036468126</v>
      </c>
      <c r="Q112" s="25">
        <f t="shared" si="60"/>
        <v>1</v>
      </c>
      <c r="R112" s="32">
        <v>40.330000000000005</v>
      </c>
      <c r="S112" s="32">
        <v>67.5</v>
      </c>
      <c r="T112" s="32">
        <v>37</v>
      </c>
      <c r="U112" s="25">
        <f t="shared" si="61"/>
        <v>61.67146057288619</v>
      </c>
      <c r="V112" s="25">
        <f t="shared" si="77"/>
        <v>80.085652258314909</v>
      </c>
      <c r="W112" s="48"/>
      <c r="X112" s="34"/>
      <c r="Y112" s="34"/>
      <c r="Z112" s="34"/>
      <c r="AA112" s="48"/>
      <c r="AB112" s="38"/>
      <c r="AC112" s="38"/>
      <c r="AD112" s="38"/>
      <c r="AE112" s="38"/>
      <c r="AF112" s="38"/>
      <c r="AG112" s="38"/>
      <c r="AH112" s="34"/>
      <c r="AI112" s="34"/>
      <c r="AJ112" s="34"/>
      <c r="AK112" s="34"/>
      <c r="AL112" s="34"/>
      <c r="AM112" s="34"/>
    </row>
    <row r="113" spans="1:39" x14ac:dyDescent="0.35">
      <c r="A113" s="19">
        <v>1</v>
      </c>
      <c r="B113" s="19">
        <v>92</v>
      </c>
      <c r="C113" s="20" t="str">
        <f t="shared" si="53"/>
        <v>Mon</v>
      </c>
      <c r="D113" s="13">
        <v>44788</v>
      </c>
      <c r="E113">
        <f t="shared" si="67"/>
        <v>34</v>
      </c>
      <c r="F113" s="26">
        <f t="shared" si="62"/>
        <v>168</v>
      </c>
      <c r="G113" s="26">
        <f t="shared" si="54"/>
        <v>92</v>
      </c>
      <c r="H113" s="26">
        <f t="shared" si="55"/>
        <v>10</v>
      </c>
      <c r="I113" s="26">
        <f t="shared" si="63"/>
        <v>43</v>
      </c>
      <c r="J113" s="12">
        <f t="shared" si="64"/>
        <v>0.20238095238095238</v>
      </c>
      <c r="K113" s="12">
        <f t="shared" si="56"/>
        <v>8.6858799057128649E-2</v>
      </c>
      <c r="L113" s="12">
        <f t="shared" si="65"/>
        <v>0.74404761904761907</v>
      </c>
      <c r="M113" s="12">
        <f t="shared" si="57"/>
        <v>0.42471379898464606</v>
      </c>
      <c r="N113" s="12">
        <f t="shared" si="58"/>
        <v>5.9523809523809521E-2</v>
      </c>
      <c r="O113" s="12">
        <f t="shared" si="59"/>
        <v>2.5546705605037839E-2</v>
      </c>
      <c r="P113" s="12">
        <f t="shared" si="66"/>
        <v>0.53711930364681248</v>
      </c>
      <c r="Q113" s="25">
        <f t="shared" si="60"/>
        <v>1.0000000000000002</v>
      </c>
      <c r="R113" s="32">
        <v>44.65</v>
      </c>
      <c r="S113" s="32">
        <v>77</v>
      </c>
      <c r="T113" s="32">
        <v>47</v>
      </c>
      <c r="U113" s="25">
        <f t="shared" si="61"/>
        <v>70.341733776150306</v>
      </c>
      <c r="V113" s="25">
        <f t="shared" si="77"/>
        <v>80.085652258314909</v>
      </c>
      <c r="W113" s="48"/>
      <c r="X113" s="34"/>
      <c r="Y113" s="34"/>
      <c r="Z113" s="34"/>
      <c r="AA113" s="48"/>
      <c r="AB113" s="38"/>
      <c r="AC113" s="38"/>
      <c r="AD113" s="38"/>
      <c r="AE113" s="38"/>
      <c r="AF113" s="38"/>
      <c r="AG113" s="38"/>
      <c r="AH113" s="34"/>
      <c r="AI113" s="34"/>
      <c r="AJ113" s="34"/>
      <c r="AK113" s="34"/>
      <c r="AL113" s="34"/>
      <c r="AM113" s="34"/>
    </row>
    <row r="114" spans="1:39" x14ac:dyDescent="0.35">
      <c r="A114" s="19">
        <v>1</v>
      </c>
      <c r="B114" s="19">
        <v>93</v>
      </c>
      <c r="C114" s="20" t="str">
        <f t="shared" si="53"/>
        <v>Tue</v>
      </c>
      <c r="D114" s="13">
        <v>44789</v>
      </c>
      <c r="E114">
        <f t="shared" si="67"/>
        <v>33</v>
      </c>
      <c r="F114" s="26">
        <f t="shared" si="62"/>
        <v>168</v>
      </c>
      <c r="G114" s="26">
        <f t="shared" si="54"/>
        <v>93</v>
      </c>
      <c r="H114" s="26">
        <f t="shared" si="55"/>
        <v>11</v>
      </c>
      <c r="I114" s="26">
        <f t="shared" si="63"/>
        <v>43</v>
      </c>
      <c r="J114" s="12">
        <f t="shared" si="64"/>
        <v>0.19642857142857142</v>
      </c>
      <c r="K114" s="12">
        <f t="shared" si="56"/>
        <v>8.4304128496624872E-2</v>
      </c>
      <c r="L114" s="12">
        <f t="shared" si="65"/>
        <v>0.74404761904761907</v>
      </c>
      <c r="M114" s="12">
        <f t="shared" si="57"/>
        <v>0.42471379898464606</v>
      </c>
      <c r="N114" s="12">
        <f t="shared" si="58"/>
        <v>6.5476190476190479E-2</v>
      </c>
      <c r="O114" s="12">
        <f t="shared" si="59"/>
        <v>2.8101376165541623E-2</v>
      </c>
      <c r="P114" s="12">
        <f t="shared" si="66"/>
        <v>0.5371193036468126</v>
      </c>
      <c r="Q114" s="25">
        <f t="shared" si="60"/>
        <v>1</v>
      </c>
      <c r="R114" s="32">
        <v>56.680000000000007</v>
      </c>
      <c r="S114" s="32">
        <v>59.5</v>
      </c>
      <c r="T114" s="32">
        <v>52</v>
      </c>
      <c r="U114" s="25">
        <f t="shared" si="61"/>
        <v>58.664993772227263</v>
      </c>
      <c r="V114" s="25">
        <f t="shared" ref="V114" si="78">AVERAGE(U108:U112)</f>
        <v>65.44531128365432</v>
      </c>
      <c r="W114" s="48"/>
      <c r="X114" s="34"/>
      <c r="Y114" s="34"/>
      <c r="Z114" s="34"/>
      <c r="AA114" s="48"/>
      <c r="AB114" s="38"/>
      <c r="AC114" s="38"/>
      <c r="AD114" s="38"/>
      <c r="AE114" s="38"/>
      <c r="AF114" s="38"/>
      <c r="AG114" s="38"/>
      <c r="AH114" s="34"/>
      <c r="AI114" s="34"/>
      <c r="AJ114" s="34"/>
      <c r="AK114" s="34"/>
      <c r="AL114" s="34"/>
      <c r="AM114" s="34"/>
    </row>
    <row r="115" spans="1:39" x14ac:dyDescent="0.35">
      <c r="A115" s="19">
        <v>1</v>
      </c>
      <c r="B115" s="19">
        <v>94</v>
      </c>
      <c r="C115" s="20" t="str">
        <f t="shared" si="53"/>
        <v>Wed</v>
      </c>
      <c r="D115" s="13">
        <v>44790</v>
      </c>
      <c r="E115">
        <f t="shared" si="67"/>
        <v>32</v>
      </c>
      <c r="F115" s="26">
        <f t="shared" si="62"/>
        <v>168</v>
      </c>
      <c r="G115" s="26">
        <f t="shared" si="54"/>
        <v>94</v>
      </c>
      <c r="H115" s="26">
        <f t="shared" si="55"/>
        <v>12</v>
      </c>
      <c r="I115" s="26">
        <f t="shared" si="63"/>
        <v>43</v>
      </c>
      <c r="J115" s="12">
        <f t="shared" si="64"/>
        <v>0.19047619047619047</v>
      </c>
      <c r="K115" s="12">
        <f t="shared" si="56"/>
        <v>8.1749457936121081E-2</v>
      </c>
      <c r="L115" s="12">
        <f t="shared" si="65"/>
        <v>0.74404761904761907</v>
      </c>
      <c r="M115" s="12">
        <f t="shared" si="57"/>
        <v>0.42471379898464606</v>
      </c>
      <c r="N115" s="12">
        <f t="shared" si="58"/>
        <v>7.1428571428571425E-2</v>
      </c>
      <c r="O115" s="12">
        <f t="shared" si="59"/>
        <v>3.0656046726045404E-2</v>
      </c>
      <c r="P115" s="12">
        <f t="shared" si="66"/>
        <v>0.53711930364681248</v>
      </c>
      <c r="Q115" s="25">
        <f t="shared" si="60"/>
        <v>1.0000000000000002</v>
      </c>
      <c r="R115" s="32">
        <v>42.68</v>
      </c>
      <c r="S115" s="32">
        <v>47.5</v>
      </c>
      <c r="T115" s="32">
        <v>48.5</v>
      </c>
      <c r="U115" s="25">
        <f t="shared" si="61"/>
        <v>46.823471828216036</v>
      </c>
      <c r="V115" s="25">
        <f t="shared" ref="V115:V118" si="79">V114</f>
        <v>65.44531128365432</v>
      </c>
      <c r="W115" s="48"/>
      <c r="X115" s="34"/>
      <c r="Y115" s="34"/>
      <c r="Z115" s="34"/>
      <c r="AA115" s="48"/>
      <c r="AB115" s="38"/>
      <c r="AC115" s="38"/>
      <c r="AD115" s="38"/>
      <c r="AE115" s="38"/>
      <c r="AF115" s="38"/>
      <c r="AG115" s="38"/>
      <c r="AH115" s="34"/>
      <c r="AI115" s="34"/>
      <c r="AJ115" s="34"/>
      <c r="AK115" s="34"/>
      <c r="AL115" s="34"/>
      <c r="AM115" s="34"/>
    </row>
    <row r="116" spans="1:39" x14ac:dyDescent="0.35">
      <c r="A116" s="19">
        <v>1</v>
      </c>
      <c r="B116" s="19">
        <v>95</v>
      </c>
      <c r="C116" s="20" t="str">
        <f t="shared" si="53"/>
        <v>Thu</v>
      </c>
      <c r="D116" s="13">
        <v>44791</v>
      </c>
      <c r="E116">
        <f t="shared" si="67"/>
        <v>31</v>
      </c>
      <c r="F116" s="26">
        <f t="shared" si="62"/>
        <v>168</v>
      </c>
      <c r="G116" s="26">
        <f t="shared" si="54"/>
        <v>95</v>
      </c>
      <c r="H116" s="26">
        <f t="shared" si="55"/>
        <v>13</v>
      </c>
      <c r="I116" s="26">
        <f t="shared" si="63"/>
        <v>43</v>
      </c>
      <c r="J116" s="12">
        <f t="shared" si="64"/>
        <v>0.18452380952380953</v>
      </c>
      <c r="K116" s="12">
        <f t="shared" si="56"/>
        <v>7.9194787375617304E-2</v>
      </c>
      <c r="L116" s="12">
        <f t="shared" si="65"/>
        <v>0.74404761904761907</v>
      </c>
      <c r="M116" s="12">
        <f t="shared" si="57"/>
        <v>0.42471379898464606</v>
      </c>
      <c r="N116" s="12">
        <f t="shared" si="58"/>
        <v>7.7380952380952384E-2</v>
      </c>
      <c r="O116" s="12">
        <f t="shared" si="59"/>
        <v>3.3210717286549195E-2</v>
      </c>
      <c r="P116" s="12">
        <f t="shared" si="66"/>
        <v>0.5371193036468126</v>
      </c>
      <c r="Q116" s="25">
        <f t="shared" si="60"/>
        <v>1</v>
      </c>
      <c r="R116" s="32">
        <v>36.450000000000003</v>
      </c>
      <c r="S116" s="32">
        <v>64</v>
      </c>
      <c r="T116" s="32">
        <v>40.5</v>
      </c>
      <c r="U116" s="25">
        <f t="shared" si="61"/>
        <v>58.484897064172486</v>
      </c>
      <c r="V116" s="25">
        <f t="shared" si="79"/>
        <v>65.44531128365432</v>
      </c>
      <c r="W116" s="48"/>
      <c r="X116" s="34"/>
      <c r="Y116" s="34"/>
      <c r="Z116" s="34"/>
      <c r="AA116" s="48"/>
      <c r="AB116" s="38"/>
      <c r="AC116" s="38"/>
      <c r="AD116" s="38"/>
      <c r="AE116" s="38"/>
      <c r="AF116" s="38"/>
      <c r="AG116" s="38"/>
      <c r="AH116" s="34"/>
      <c r="AI116" s="34"/>
      <c r="AJ116" s="34"/>
      <c r="AK116" s="34"/>
      <c r="AL116" s="34"/>
      <c r="AM116" s="34"/>
    </row>
    <row r="117" spans="1:39" x14ac:dyDescent="0.35">
      <c r="A117" s="19">
        <v>1</v>
      </c>
      <c r="B117" s="19">
        <v>96</v>
      </c>
      <c r="C117" s="20" t="str">
        <f t="shared" si="53"/>
        <v>Fri</v>
      </c>
      <c r="D117" s="13">
        <v>44792</v>
      </c>
      <c r="E117">
        <f t="shared" si="67"/>
        <v>30</v>
      </c>
      <c r="F117" s="26">
        <f t="shared" si="62"/>
        <v>168</v>
      </c>
      <c r="G117" s="26">
        <f t="shared" si="54"/>
        <v>96</v>
      </c>
      <c r="H117" s="26">
        <f t="shared" si="55"/>
        <v>14</v>
      </c>
      <c r="I117" s="26">
        <f t="shared" si="63"/>
        <v>43</v>
      </c>
      <c r="J117" s="12">
        <f t="shared" si="64"/>
        <v>0.17857142857142858</v>
      </c>
      <c r="K117" s="12">
        <f t="shared" si="56"/>
        <v>7.6640116815113513E-2</v>
      </c>
      <c r="L117" s="12">
        <f t="shared" si="65"/>
        <v>0.74404761904761907</v>
      </c>
      <c r="M117" s="12">
        <f t="shared" si="57"/>
        <v>0.42471379898464606</v>
      </c>
      <c r="N117" s="12">
        <f t="shared" si="58"/>
        <v>8.3333333333333329E-2</v>
      </c>
      <c r="O117" s="12">
        <f t="shared" si="59"/>
        <v>3.5765387847052972E-2</v>
      </c>
      <c r="P117" s="12">
        <f t="shared" si="66"/>
        <v>0.53711930364681248</v>
      </c>
      <c r="Q117" s="25">
        <f t="shared" si="60"/>
        <v>1.0000000000000002</v>
      </c>
      <c r="R117" s="32">
        <v>37.984999999999999</v>
      </c>
      <c r="S117" s="32">
        <v>63.5</v>
      </c>
      <c r="T117" s="32">
        <v>35.5</v>
      </c>
      <c r="U117" s="25">
        <f t="shared" si="61"/>
        <v>57.994885176944905</v>
      </c>
      <c r="V117" s="25">
        <f t="shared" si="79"/>
        <v>65.44531128365432</v>
      </c>
      <c r="W117" s="48"/>
      <c r="X117" s="34"/>
      <c r="Y117" s="34"/>
      <c r="Z117" s="34"/>
      <c r="AA117" s="48"/>
      <c r="AB117" s="38"/>
      <c r="AC117" s="38"/>
      <c r="AD117" s="38"/>
      <c r="AE117" s="38"/>
      <c r="AF117" s="38"/>
      <c r="AG117" s="38"/>
      <c r="AH117" s="34"/>
      <c r="AI117" s="34"/>
      <c r="AJ117" s="34"/>
      <c r="AK117" s="34"/>
      <c r="AL117" s="34"/>
      <c r="AM117" s="34"/>
    </row>
    <row r="118" spans="1:39" x14ac:dyDescent="0.35">
      <c r="A118" s="19">
        <v>1</v>
      </c>
      <c r="B118" s="19">
        <v>97</v>
      </c>
      <c r="C118" s="20" t="str">
        <f t="shared" ref="C118:C146" si="80">TEXT(D118,"ddd")</f>
        <v>Mon</v>
      </c>
      <c r="D118" s="13">
        <v>44795</v>
      </c>
      <c r="E118">
        <f t="shared" si="67"/>
        <v>29</v>
      </c>
      <c r="F118" s="26">
        <f t="shared" si="62"/>
        <v>168</v>
      </c>
      <c r="G118" s="26">
        <f t="shared" ref="G118:G146" si="81">B118</f>
        <v>97</v>
      </c>
      <c r="H118" s="26">
        <f t="shared" ref="H118:H146" si="82">IF(D118&lt;$D$103,0,B118-82)</f>
        <v>15</v>
      </c>
      <c r="I118" s="26">
        <f t="shared" si="63"/>
        <v>43</v>
      </c>
      <c r="J118" s="12">
        <f t="shared" si="64"/>
        <v>0.17261904761904762</v>
      </c>
      <c r="K118" s="12">
        <f t="shared" ref="K118:K146" si="83">J118*$D$6</f>
        <v>7.4085446254609735E-2</v>
      </c>
      <c r="L118" s="12">
        <f t="shared" si="65"/>
        <v>0.74404761904761907</v>
      </c>
      <c r="M118" s="12">
        <f t="shared" ref="M118:M146" si="84">L118*$D$7</f>
        <v>0.42471379898464606</v>
      </c>
      <c r="N118" s="12">
        <f t="shared" ref="N118:N146" si="85">H118/F118</f>
        <v>8.9285714285714288E-2</v>
      </c>
      <c r="O118" s="12">
        <f t="shared" ref="O118:O146" si="86">N118*$D$6</f>
        <v>3.8320058407556756E-2</v>
      </c>
      <c r="P118" s="12">
        <f t="shared" si="66"/>
        <v>0.53711930364681248</v>
      </c>
      <c r="Q118" s="25">
        <f t="shared" ref="Q118:Q146" si="87">(K118/P118)+(M118/P118)+(O118/P118)</f>
        <v>1.0000000000000002</v>
      </c>
      <c r="R118" s="32">
        <v>51.230000000000004</v>
      </c>
      <c r="S118" s="32">
        <v>45</v>
      </c>
      <c r="T118" s="32">
        <v>47</v>
      </c>
      <c r="U118" s="25">
        <f t="shared" ref="U118:U146" si="88">((R118*K118)+(S118*M118)+(T118*O118))/(K118+M118+O118)</f>
        <v>46.001997960838942</v>
      </c>
      <c r="V118" s="25">
        <f t="shared" si="79"/>
        <v>65.44531128365432</v>
      </c>
      <c r="W118" s="48"/>
      <c r="X118" s="34"/>
      <c r="Y118" s="34"/>
      <c r="Z118" s="34"/>
      <c r="AA118" s="48"/>
      <c r="AB118" s="38"/>
      <c r="AC118" s="38"/>
      <c r="AD118" s="38"/>
      <c r="AE118" s="38"/>
      <c r="AF118" s="38"/>
      <c r="AG118" s="38"/>
      <c r="AH118" s="34"/>
      <c r="AI118" s="34"/>
      <c r="AJ118" s="34"/>
      <c r="AK118" s="34"/>
      <c r="AL118" s="34"/>
      <c r="AM118" s="34"/>
    </row>
    <row r="119" spans="1:39" x14ac:dyDescent="0.35">
      <c r="A119" s="19">
        <v>1</v>
      </c>
      <c r="B119" s="19">
        <v>98</v>
      </c>
      <c r="C119" s="20" t="str">
        <f t="shared" si="80"/>
        <v>Tue</v>
      </c>
      <c r="D119" s="13">
        <v>44796</v>
      </c>
      <c r="E119">
        <f t="shared" si="67"/>
        <v>28</v>
      </c>
      <c r="F119" s="26">
        <f t="shared" si="62"/>
        <v>168</v>
      </c>
      <c r="G119" s="26">
        <f t="shared" si="81"/>
        <v>98</v>
      </c>
      <c r="H119" s="26">
        <f t="shared" si="82"/>
        <v>16</v>
      </c>
      <c r="I119" s="26">
        <f t="shared" si="63"/>
        <v>43</v>
      </c>
      <c r="J119" s="12">
        <f t="shared" si="64"/>
        <v>0.16666666666666666</v>
      </c>
      <c r="K119" s="12">
        <f t="shared" si="83"/>
        <v>7.1530775694105944E-2</v>
      </c>
      <c r="L119" s="12">
        <f t="shared" si="65"/>
        <v>0.74404761904761907</v>
      </c>
      <c r="M119" s="12">
        <f t="shared" si="84"/>
        <v>0.42471379898464606</v>
      </c>
      <c r="N119" s="12">
        <f t="shared" si="85"/>
        <v>9.5238095238095233E-2</v>
      </c>
      <c r="O119" s="12">
        <f t="shared" si="86"/>
        <v>4.0874728968060541E-2</v>
      </c>
      <c r="P119" s="12">
        <f t="shared" si="66"/>
        <v>0.53711930364681248</v>
      </c>
      <c r="Q119" s="25">
        <f t="shared" si="87"/>
        <v>1.0000000000000002</v>
      </c>
      <c r="R119" s="32">
        <v>56.175000000000004</v>
      </c>
      <c r="S119" s="32">
        <v>51</v>
      </c>
      <c r="T119" s="32">
        <v>53.5</v>
      </c>
      <c r="U119" s="25">
        <f t="shared" si="88"/>
        <v>51.879429548389041</v>
      </c>
      <c r="V119" s="25">
        <f t="shared" ref="V119" si="89">AVERAGE(U113:U117)</f>
        <v>58.461996323542202</v>
      </c>
      <c r="W119" s="48"/>
      <c r="X119" s="34"/>
      <c r="Y119" s="34"/>
      <c r="Z119" s="34"/>
      <c r="AA119" s="48"/>
      <c r="AB119" s="38"/>
      <c r="AC119" s="38"/>
      <c r="AD119" s="38"/>
      <c r="AE119" s="38"/>
      <c r="AF119" s="38"/>
      <c r="AG119" s="38"/>
      <c r="AH119" s="34"/>
      <c r="AI119" s="34"/>
      <c r="AJ119" s="34"/>
      <c r="AK119" s="34"/>
      <c r="AL119" s="34"/>
      <c r="AM119" s="34"/>
    </row>
    <row r="120" spans="1:39" x14ac:dyDescent="0.35">
      <c r="A120" s="19">
        <v>1</v>
      </c>
      <c r="B120" s="19">
        <v>99</v>
      </c>
      <c r="C120" s="20" t="str">
        <f t="shared" si="80"/>
        <v>Wed</v>
      </c>
      <c r="D120" s="13">
        <v>44797</v>
      </c>
      <c r="E120">
        <f t="shared" si="67"/>
        <v>27</v>
      </c>
      <c r="F120" s="26">
        <f t="shared" si="62"/>
        <v>168</v>
      </c>
      <c r="G120" s="26">
        <f t="shared" si="81"/>
        <v>99</v>
      </c>
      <c r="H120" s="26">
        <f t="shared" si="82"/>
        <v>17</v>
      </c>
      <c r="I120" s="26">
        <f t="shared" si="63"/>
        <v>43</v>
      </c>
      <c r="J120" s="12">
        <f t="shared" si="64"/>
        <v>0.16071428571428573</v>
      </c>
      <c r="K120" s="12">
        <f t="shared" si="83"/>
        <v>6.8976105133602167E-2</v>
      </c>
      <c r="L120" s="12">
        <f t="shared" si="65"/>
        <v>0.74404761904761907</v>
      </c>
      <c r="M120" s="12">
        <f t="shared" si="84"/>
        <v>0.42471379898464606</v>
      </c>
      <c r="N120" s="12">
        <f t="shared" si="85"/>
        <v>0.10119047619047619</v>
      </c>
      <c r="O120" s="12">
        <f t="shared" si="86"/>
        <v>4.3429399528564325E-2</v>
      </c>
      <c r="P120" s="12">
        <f t="shared" si="66"/>
        <v>0.53711930364681248</v>
      </c>
      <c r="Q120" s="25">
        <f t="shared" si="87"/>
        <v>1.0000000000000002</v>
      </c>
      <c r="R120" s="32">
        <v>60.900000000000006</v>
      </c>
      <c r="S120" s="32">
        <v>56</v>
      </c>
      <c r="T120" s="32">
        <v>58</v>
      </c>
      <c r="U120" s="25">
        <f t="shared" si="88"/>
        <v>56.790963406690629</v>
      </c>
      <c r="V120" s="25">
        <f t="shared" ref="V120:V123" si="90">V119</f>
        <v>58.461996323542202</v>
      </c>
      <c r="W120" s="48"/>
      <c r="X120" s="34"/>
      <c r="Y120" s="34"/>
      <c r="Z120" s="34"/>
      <c r="AA120" s="48"/>
      <c r="AB120" s="38"/>
      <c r="AC120" s="38"/>
      <c r="AD120" s="38"/>
      <c r="AE120" s="38"/>
      <c r="AF120" s="38"/>
      <c r="AG120" s="38"/>
      <c r="AH120" s="34"/>
      <c r="AI120" s="34"/>
      <c r="AJ120" s="34"/>
      <c r="AK120" s="34"/>
      <c r="AL120" s="34"/>
      <c r="AM120" s="34"/>
    </row>
    <row r="121" spans="1:39" x14ac:dyDescent="0.35">
      <c r="A121" s="19">
        <v>1</v>
      </c>
      <c r="B121" s="19">
        <v>100</v>
      </c>
      <c r="C121" s="20" t="str">
        <f t="shared" si="80"/>
        <v>Thu</v>
      </c>
      <c r="D121" s="13">
        <v>44798</v>
      </c>
      <c r="E121">
        <f t="shared" si="67"/>
        <v>26</v>
      </c>
      <c r="F121" s="26">
        <f t="shared" si="62"/>
        <v>168</v>
      </c>
      <c r="G121" s="26">
        <f t="shared" si="81"/>
        <v>100</v>
      </c>
      <c r="H121" s="26">
        <f t="shared" si="82"/>
        <v>18</v>
      </c>
      <c r="I121" s="26">
        <f t="shared" si="63"/>
        <v>43</v>
      </c>
      <c r="J121" s="12">
        <f t="shared" si="64"/>
        <v>0.15476190476190477</v>
      </c>
      <c r="K121" s="12">
        <f t="shared" si="83"/>
        <v>6.642143457309839E-2</v>
      </c>
      <c r="L121" s="12">
        <f t="shared" si="65"/>
        <v>0.74404761904761907</v>
      </c>
      <c r="M121" s="12">
        <f t="shared" si="84"/>
        <v>0.42471379898464606</v>
      </c>
      <c r="N121" s="12">
        <f t="shared" si="85"/>
        <v>0.10714285714285714</v>
      </c>
      <c r="O121" s="12">
        <f t="shared" si="86"/>
        <v>4.5984070089068109E-2</v>
      </c>
      <c r="P121" s="12">
        <f t="shared" si="66"/>
        <v>0.5371193036468126</v>
      </c>
      <c r="Q121" s="25">
        <f t="shared" si="87"/>
        <v>0.99999999999999989</v>
      </c>
      <c r="R121" s="32">
        <v>45.76</v>
      </c>
      <c r="S121" s="32">
        <v>51.5</v>
      </c>
      <c r="T121" s="32">
        <v>52</v>
      </c>
      <c r="U121" s="25">
        <f t="shared" si="88"/>
        <v>50.832984316570688</v>
      </c>
      <c r="V121" s="25">
        <f t="shared" si="90"/>
        <v>58.461996323542202</v>
      </c>
      <c r="W121" s="48"/>
      <c r="X121" s="34"/>
      <c r="Y121" s="34"/>
      <c r="Z121" s="34"/>
      <c r="AA121" s="48"/>
      <c r="AB121" s="38"/>
      <c r="AC121" s="38"/>
      <c r="AD121" s="38"/>
      <c r="AE121" s="38"/>
      <c r="AF121" s="38"/>
      <c r="AG121" s="38"/>
      <c r="AH121" s="34"/>
      <c r="AI121" s="34"/>
      <c r="AJ121" s="34"/>
      <c r="AK121" s="34"/>
      <c r="AL121" s="34"/>
      <c r="AM121" s="34"/>
    </row>
    <row r="122" spans="1:39" x14ac:dyDescent="0.35">
      <c r="A122" s="19">
        <v>1</v>
      </c>
      <c r="B122" s="19">
        <v>101</v>
      </c>
      <c r="C122" s="20" t="str">
        <f t="shared" si="80"/>
        <v>Fri</v>
      </c>
      <c r="D122" s="13">
        <v>44799</v>
      </c>
      <c r="E122">
        <f t="shared" si="67"/>
        <v>25</v>
      </c>
      <c r="F122" s="26">
        <f t="shared" si="62"/>
        <v>168</v>
      </c>
      <c r="G122" s="26">
        <f t="shared" si="81"/>
        <v>101</v>
      </c>
      <c r="H122" s="26">
        <f t="shared" si="82"/>
        <v>19</v>
      </c>
      <c r="I122" s="26">
        <f t="shared" si="63"/>
        <v>43</v>
      </c>
      <c r="J122" s="12">
        <f t="shared" si="64"/>
        <v>0.14880952380952381</v>
      </c>
      <c r="K122" s="12">
        <f t="shared" si="83"/>
        <v>6.3866764012594598E-2</v>
      </c>
      <c r="L122" s="12">
        <f t="shared" si="65"/>
        <v>0.74404761904761907</v>
      </c>
      <c r="M122" s="12">
        <f t="shared" si="84"/>
        <v>0.42471379898464606</v>
      </c>
      <c r="N122" s="12">
        <f t="shared" si="85"/>
        <v>0.1130952380952381</v>
      </c>
      <c r="O122" s="12">
        <f t="shared" si="86"/>
        <v>4.8538740649571893E-2</v>
      </c>
      <c r="P122" s="12">
        <f t="shared" si="66"/>
        <v>0.5371193036468126</v>
      </c>
      <c r="Q122" s="25">
        <f t="shared" si="87"/>
        <v>0.99999999999999989</v>
      </c>
      <c r="R122" s="32">
        <v>53.9</v>
      </c>
      <c r="S122" s="32">
        <v>56</v>
      </c>
      <c r="T122" s="32">
        <v>55</v>
      </c>
      <c r="U122" s="25">
        <f t="shared" si="88"/>
        <v>55.659928541320625</v>
      </c>
      <c r="V122" s="25">
        <f t="shared" si="90"/>
        <v>58.461996323542202</v>
      </c>
      <c r="W122" s="48"/>
      <c r="X122" s="34"/>
      <c r="Y122" s="34"/>
      <c r="Z122" s="34"/>
      <c r="AA122" s="48"/>
      <c r="AB122" s="38"/>
      <c r="AC122" s="38"/>
      <c r="AD122" s="38"/>
      <c r="AE122" s="38"/>
      <c r="AF122" s="38"/>
      <c r="AG122" s="38"/>
      <c r="AH122" s="34"/>
      <c r="AI122" s="34"/>
      <c r="AJ122" s="34"/>
      <c r="AK122" s="34"/>
      <c r="AL122" s="34"/>
      <c r="AM122" s="34"/>
    </row>
    <row r="123" spans="1:39" x14ac:dyDescent="0.35">
      <c r="A123" s="19">
        <v>1</v>
      </c>
      <c r="B123" s="19">
        <v>102</v>
      </c>
      <c r="C123" s="20" t="str">
        <f t="shared" si="80"/>
        <v>Tue</v>
      </c>
      <c r="D123" s="13">
        <v>44803</v>
      </c>
      <c r="E123">
        <f t="shared" si="67"/>
        <v>24</v>
      </c>
      <c r="F123" s="26">
        <f t="shared" si="62"/>
        <v>168</v>
      </c>
      <c r="G123" s="26">
        <f t="shared" si="81"/>
        <v>102</v>
      </c>
      <c r="H123" s="26">
        <f t="shared" si="82"/>
        <v>20</v>
      </c>
      <c r="I123" s="26">
        <f t="shared" si="63"/>
        <v>43</v>
      </c>
      <c r="J123" s="12">
        <f t="shared" si="64"/>
        <v>0.14285714285714285</v>
      </c>
      <c r="K123" s="12">
        <f t="shared" si="83"/>
        <v>6.1312093452090807E-2</v>
      </c>
      <c r="L123" s="12">
        <f t="shared" si="65"/>
        <v>0.74404761904761907</v>
      </c>
      <c r="M123" s="12">
        <f t="shared" si="84"/>
        <v>0.42471379898464606</v>
      </c>
      <c r="N123" s="12">
        <f t="shared" si="85"/>
        <v>0.11904761904761904</v>
      </c>
      <c r="O123" s="12">
        <f t="shared" si="86"/>
        <v>5.1093411210075677E-2</v>
      </c>
      <c r="P123" s="12">
        <f t="shared" si="66"/>
        <v>0.5371193036468126</v>
      </c>
      <c r="Q123" s="25">
        <f t="shared" si="87"/>
        <v>0.99999999999999989</v>
      </c>
      <c r="R123" s="32">
        <v>45.12</v>
      </c>
      <c r="S123" s="32">
        <v>48.5</v>
      </c>
      <c r="T123" s="32">
        <v>47</v>
      </c>
      <c r="U123" s="25">
        <f t="shared" si="88"/>
        <v>47.971486147014652</v>
      </c>
      <c r="V123" s="25">
        <f t="shared" si="90"/>
        <v>58.461996323542202</v>
      </c>
      <c r="W123" s="48"/>
      <c r="X123" s="34"/>
      <c r="Y123" s="34"/>
      <c r="Z123" s="34"/>
      <c r="AA123" s="48"/>
      <c r="AB123" s="38"/>
      <c r="AC123" s="38"/>
      <c r="AD123" s="38"/>
      <c r="AE123" s="38"/>
      <c r="AF123" s="38"/>
      <c r="AG123" s="38"/>
      <c r="AH123" s="34"/>
      <c r="AI123" s="34"/>
      <c r="AJ123" s="34"/>
      <c r="AK123" s="34"/>
      <c r="AL123" s="34"/>
      <c r="AM123" s="34"/>
    </row>
    <row r="124" spans="1:39" x14ac:dyDescent="0.35">
      <c r="A124" s="19">
        <v>1</v>
      </c>
      <c r="B124" s="19">
        <v>103</v>
      </c>
      <c r="C124" s="20" t="str">
        <f t="shared" si="80"/>
        <v>Wed</v>
      </c>
      <c r="D124" s="13">
        <v>44804</v>
      </c>
      <c r="E124">
        <f t="shared" si="67"/>
        <v>23</v>
      </c>
      <c r="F124" s="26">
        <f t="shared" si="62"/>
        <v>168</v>
      </c>
      <c r="G124" s="26">
        <f t="shared" si="81"/>
        <v>103</v>
      </c>
      <c r="H124" s="26">
        <f t="shared" si="82"/>
        <v>21</v>
      </c>
      <c r="I124" s="26">
        <f t="shared" si="63"/>
        <v>43</v>
      </c>
      <c r="J124" s="12">
        <f t="shared" si="64"/>
        <v>0.13690476190476192</v>
      </c>
      <c r="K124" s="12">
        <f t="shared" si="83"/>
        <v>5.8757422891587037E-2</v>
      </c>
      <c r="L124" s="12">
        <f t="shared" si="65"/>
        <v>0.74404761904761907</v>
      </c>
      <c r="M124" s="12">
        <f t="shared" si="84"/>
        <v>0.42471379898464606</v>
      </c>
      <c r="N124" s="12">
        <f t="shared" si="85"/>
        <v>0.125</v>
      </c>
      <c r="O124" s="12">
        <f t="shared" si="86"/>
        <v>5.3648081770579462E-2</v>
      </c>
      <c r="P124" s="12">
        <f t="shared" si="66"/>
        <v>0.5371193036468126</v>
      </c>
      <c r="Q124" s="25">
        <f t="shared" si="87"/>
        <v>0.99999999999999989</v>
      </c>
      <c r="R124" s="32">
        <v>49.47</v>
      </c>
      <c r="S124" s="32">
        <v>68</v>
      </c>
      <c r="T124" s="32">
        <v>51</v>
      </c>
      <c r="U124" s="25">
        <f t="shared" si="88"/>
        <v>64.274957122753875</v>
      </c>
      <c r="V124" s="25">
        <f t="shared" ref="V124" si="91">AVERAGE(U118:U122)</f>
        <v>52.233060754761979</v>
      </c>
      <c r="W124" s="48"/>
      <c r="X124" s="34"/>
      <c r="Y124" s="34"/>
      <c r="Z124" s="34"/>
      <c r="AA124" s="48"/>
      <c r="AB124" s="38"/>
      <c r="AC124" s="38"/>
      <c r="AD124" s="38"/>
      <c r="AE124" s="38"/>
      <c r="AF124" s="38"/>
      <c r="AG124" s="38"/>
      <c r="AH124" s="34"/>
      <c r="AI124" s="34"/>
      <c r="AJ124" s="34"/>
      <c r="AK124" s="34"/>
      <c r="AL124" s="34"/>
      <c r="AM124" s="34"/>
    </row>
    <row r="125" spans="1:39" x14ac:dyDescent="0.35">
      <c r="A125" s="19">
        <v>1</v>
      </c>
      <c r="B125" s="19">
        <v>104</v>
      </c>
      <c r="C125" s="20" t="str">
        <f t="shared" si="80"/>
        <v>Thu</v>
      </c>
      <c r="D125" s="13">
        <v>44805</v>
      </c>
      <c r="E125">
        <f t="shared" si="67"/>
        <v>22</v>
      </c>
      <c r="F125" s="26">
        <f t="shared" si="62"/>
        <v>168</v>
      </c>
      <c r="G125" s="26">
        <f t="shared" si="81"/>
        <v>104</v>
      </c>
      <c r="H125" s="26">
        <f t="shared" si="82"/>
        <v>22</v>
      </c>
      <c r="I125" s="26">
        <f t="shared" si="63"/>
        <v>43</v>
      </c>
      <c r="J125" s="12">
        <f t="shared" si="64"/>
        <v>0.13095238095238096</v>
      </c>
      <c r="K125" s="12">
        <f t="shared" si="83"/>
        <v>5.6202752331083246E-2</v>
      </c>
      <c r="L125" s="12">
        <f t="shared" si="65"/>
        <v>0.74404761904761907</v>
      </c>
      <c r="M125" s="12">
        <f t="shared" si="84"/>
        <v>0.42471379898464606</v>
      </c>
      <c r="N125" s="12">
        <f t="shared" si="85"/>
        <v>0.13095238095238096</v>
      </c>
      <c r="O125" s="12">
        <f t="shared" si="86"/>
        <v>5.6202752331083246E-2</v>
      </c>
      <c r="P125" s="12">
        <f t="shared" si="66"/>
        <v>0.5371193036468126</v>
      </c>
      <c r="Q125" s="25">
        <f t="shared" si="87"/>
        <v>0.99999999999999989</v>
      </c>
      <c r="R125" s="32">
        <v>62.06</v>
      </c>
      <c r="S125" s="32">
        <v>50</v>
      </c>
      <c r="T125" s="32">
        <v>58</v>
      </c>
      <c r="U125" s="25">
        <f t="shared" si="88"/>
        <v>52.099025680340986</v>
      </c>
      <c r="V125" s="25">
        <f t="shared" ref="V125:V128" si="92">V124</f>
        <v>52.233060754761979</v>
      </c>
      <c r="W125" s="48"/>
      <c r="X125" s="34"/>
      <c r="Y125" s="34"/>
      <c r="Z125" s="34"/>
      <c r="AA125" s="48"/>
      <c r="AB125" s="38"/>
      <c r="AC125" s="38"/>
      <c r="AD125" s="38"/>
      <c r="AE125" s="38"/>
      <c r="AF125" s="38"/>
      <c r="AG125" s="38"/>
      <c r="AH125" s="34"/>
      <c r="AI125" s="34"/>
      <c r="AJ125" s="34"/>
      <c r="AK125" s="34"/>
      <c r="AL125" s="34"/>
      <c r="AM125" s="34"/>
    </row>
    <row r="126" spans="1:39" x14ac:dyDescent="0.35">
      <c r="A126" s="19">
        <v>1</v>
      </c>
      <c r="B126" s="19">
        <v>105</v>
      </c>
      <c r="C126" s="20" t="str">
        <f t="shared" si="80"/>
        <v>Fri</v>
      </c>
      <c r="D126" s="13">
        <v>44806</v>
      </c>
      <c r="E126">
        <f t="shared" si="67"/>
        <v>21</v>
      </c>
      <c r="F126" s="26">
        <f t="shared" si="62"/>
        <v>168</v>
      </c>
      <c r="G126" s="26">
        <f t="shared" si="81"/>
        <v>105</v>
      </c>
      <c r="H126" s="26">
        <f t="shared" si="82"/>
        <v>23</v>
      </c>
      <c r="I126" s="26">
        <f t="shared" si="63"/>
        <v>43</v>
      </c>
      <c r="J126" s="12">
        <f t="shared" si="64"/>
        <v>0.125</v>
      </c>
      <c r="K126" s="12">
        <f t="shared" si="83"/>
        <v>5.3648081770579462E-2</v>
      </c>
      <c r="L126" s="12">
        <f t="shared" si="65"/>
        <v>0.74404761904761907</v>
      </c>
      <c r="M126" s="12">
        <f t="shared" si="84"/>
        <v>0.42471379898464606</v>
      </c>
      <c r="N126" s="12">
        <f t="shared" si="85"/>
        <v>0.13690476190476192</v>
      </c>
      <c r="O126" s="12">
        <f t="shared" si="86"/>
        <v>5.8757422891587037E-2</v>
      </c>
      <c r="P126" s="12">
        <f t="shared" si="66"/>
        <v>0.5371193036468126</v>
      </c>
      <c r="Q126" s="25">
        <f t="shared" si="87"/>
        <v>0.99999999999999989</v>
      </c>
      <c r="R126" s="32">
        <v>63.699999999999996</v>
      </c>
      <c r="S126" s="32">
        <v>72</v>
      </c>
      <c r="T126" s="32">
        <v>65</v>
      </c>
      <c r="U126" s="25">
        <f t="shared" si="88"/>
        <v>70.405231327339948</v>
      </c>
      <c r="V126" s="25">
        <f t="shared" si="92"/>
        <v>52.233060754761979</v>
      </c>
      <c r="W126" s="48"/>
      <c r="X126" s="34"/>
      <c r="Y126" s="34"/>
      <c r="Z126" s="34"/>
      <c r="AA126" s="48"/>
      <c r="AB126" s="38"/>
      <c r="AC126" s="38"/>
      <c r="AD126" s="38"/>
      <c r="AE126" s="38"/>
      <c r="AF126" s="38"/>
      <c r="AG126" s="38"/>
      <c r="AH126" s="34"/>
      <c r="AI126" s="34"/>
      <c r="AJ126" s="34"/>
      <c r="AK126" s="34"/>
      <c r="AL126" s="34"/>
      <c r="AM126" s="34"/>
    </row>
    <row r="127" spans="1:39" x14ac:dyDescent="0.35">
      <c r="A127" s="19">
        <v>1</v>
      </c>
      <c r="B127" s="19">
        <v>106</v>
      </c>
      <c r="C127" s="20" t="str">
        <f t="shared" si="80"/>
        <v>Mon</v>
      </c>
      <c r="D127" s="13">
        <v>44809</v>
      </c>
      <c r="E127">
        <f t="shared" si="67"/>
        <v>20</v>
      </c>
      <c r="F127" s="26">
        <f t="shared" si="62"/>
        <v>168</v>
      </c>
      <c r="G127" s="26">
        <f t="shared" si="81"/>
        <v>106</v>
      </c>
      <c r="H127" s="26">
        <f t="shared" si="82"/>
        <v>24</v>
      </c>
      <c r="I127" s="26">
        <f t="shared" si="63"/>
        <v>43</v>
      </c>
      <c r="J127" s="12">
        <f t="shared" si="64"/>
        <v>0.11904761904761904</v>
      </c>
      <c r="K127" s="12">
        <f t="shared" si="83"/>
        <v>5.1093411210075677E-2</v>
      </c>
      <c r="L127" s="12">
        <f t="shared" si="65"/>
        <v>0.74404761904761907</v>
      </c>
      <c r="M127" s="12">
        <f t="shared" si="84"/>
        <v>0.42471379898464606</v>
      </c>
      <c r="N127" s="12">
        <f t="shared" si="85"/>
        <v>0.14285714285714285</v>
      </c>
      <c r="O127" s="12">
        <f t="shared" si="86"/>
        <v>6.1312093452090807E-2</v>
      </c>
      <c r="P127" s="12">
        <f t="shared" si="66"/>
        <v>0.53711930364681248</v>
      </c>
      <c r="Q127" s="25">
        <f t="shared" si="87"/>
        <v>1.0000000000000002</v>
      </c>
      <c r="R127" s="32">
        <v>57.24</v>
      </c>
      <c r="S127" s="32">
        <v>51.5</v>
      </c>
      <c r="T127" s="32">
        <v>53</v>
      </c>
      <c r="U127" s="25">
        <f t="shared" si="88"/>
        <v>52.217241621941959</v>
      </c>
      <c r="V127" s="25">
        <f t="shared" si="92"/>
        <v>52.233060754761979</v>
      </c>
      <c r="W127" s="48"/>
      <c r="X127" s="34"/>
      <c r="Y127" s="34"/>
      <c r="Z127" s="34"/>
      <c r="AA127" s="48"/>
      <c r="AB127" s="38"/>
      <c r="AC127" s="38"/>
      <c r="AD127" s="38"/>
      <c r="AE127" s="38"/>
      <c r="AF127" s="38"/>
      <c r="AG127" s="38"/>
      <c r="AH127" s="34"/>
      <c r="AI127" s="34"/>
      <c r="AJ127" s="34"/>
      <c r="AK127" s="34"/>
      <c r="AL127" s="34"/>
      <c r="AM127" s="34"/>
    </row>
    <row r="128" spans="1:39" x14ac:dyDescent="0.35">
      <c r="A128" s="19">
        <v>1</v>
      </c>
      <c r="B128" s="19">
        <v>107</v>
      </c>
      <c r="C128" s="20" t="str">
        <f t="shared" si="80"/>
        <v>Tue</v>
      </c>
      <c r="D128" s="13">
        <v>44810</v>
      </c>
      <c r="E128">
        <f t="shared" si="67"/>
        <v>19</v>
      </c>
      <c r="F128" s="26">
        <f t="shared" si="62"/>
        <v>168</v>
      </c>
      <c r="G128" s="26">
        <f t="shared" si="81"/>
        <v>107</v>
      </c>
      <c r="H128" s="26">
        <f t="shared" si="82"/>
        <v>25</v>
      </c>
      <c r="I128" s="26">
        <f t="shared" si="63"/>
        <v>43</v>
      </c>
      <c r="J128" s="12">
        <f t="shared" si="64"/>
        <v>0.1130952380952381</v>
      </c>
      <c r="K128" s="12">
        <f t="shared" si="83"/>
        <v>4.8538740649571893E-2</v>
      </c>
      <c r="L128" s="12">
        <f t="shared" si="65"/>
        <v>0.74404761904761907</v>
      </c>
      <c r="M128" s="12">
        <f t="shared" si="84"/>
        <v>0.42471379898464606</v>
      </c>
      <c r="N128" s="12">
        <f t="shared" si="85"/>
        <v>0.14880952380952381</v>
      </c>
      <c r="O128" s="12">
        <f t="shared" si="86"/>
        <v>6.3866764012594598E-2</v>
      </c>
      <c r="P128" s="12">
        <f t="shared" si="66"/>
        <v>0.5371193036468126</v>
      </c>
      <c r="Q128" s="25">
        <f t="shared" si="87"/>
        <v>0.99999999999999989</v>
      </c>
      <c r="R128" s="32">
        <v>38.714999999999996</v>
      </c>
      <c r="S128" s="32">
        <v>54</v>
      </c>
      <c r="T128" s="32">
        <v>44.5</v>
      </c>
      <c r="U128" s="25">
        <f t="shared" si="88"/>
        <v>51.489107355122776</v>
      </c>
      <c r="V128" s="25">
        <f t="shared" si="92"/>
        <v>52.233060754761979</v>
      </c>
      <c r="W128" s="48"/>
      <c r="X128" s="34"/>
      <c r="Y128" s="34"/>
      <c r="Z128" s="34"/>
      <c r="AA128" s="48"/>
      <c r="AB128" s="38"/>
      <c r="AC128" s="38"/>
      <c r="AD128" s="38"/>
      <c r="AE128" s="38"/>
      <c r="AF128" s="38"/>
      <c r="AG128" s="38"/>
      <c r="AH128" s="34"/>
      <c r="AI128" s="34"/>
      <c r="AJ128" s="34"/>
      <c r="AK128" s="34"/>
      <c r="AL128" s="34"/>
      <c r="AM128" s="34"/>
    </row>
    <row r="129" spans="1:39" x14ac:dyDescent="0.35">
      <c r="A129" s="19">
        <v>1</v>
      </c>
      <c r="B129" s="19">
        <v>108</v>
      </c>
      <c r="C129" s="20" t="str">
        <f t="shared" si="80"/>
        <v>Wed</v>
      </c>
      <c r="D129" s="13">
        <v>44811</v>
      </c>
      <c r="E129">
        <f t="shared" si="67"/>
        <v>18</v>
      </c>
      <c r="F129" s="26">
        <f t="shared" si="62"/>
        <v>168</v>
      </c>
      <c r="G129" s="26">
        <f t="shared" si="81"/>
        <v>108</v>
      </c>
      <c r="H129" s="26">
        <f t="shared" si="82"/>
        <v>26</v>
      </c>
      <c r="I129" s="26">
        <f t="shared" si="63"/>
        <v>43</v>
      </c>
      <c r="J129" s="12">
        <f t="shared" si="64"/>
        <v>0.10714285714285714</v>
      </c>
      <c r="K129" s="12">
        <f t="shared" si="83"/>
        <v>4.5984070089068109E-2</v>
      </c>
      <c r="L129" s="12">
        <f t="shared" si="65"/>
        <v>0.74404761904761907</v>
      </c>
      <c r="M129" s="12">
        <f t="shared" si="84"/>
        <v>0.42471379898464606</v>
      </c>
      <c r="N129" s="12">
        <f t="shared" si="85"/>
        <v>0.15476190476190477</v>
      </c>
      <c r="O129" s="12">
        <f t="shared" si="86"/>
        <v>6.642143457309839E-2</v>
      </c>
      <c r="P129" s="12">
        <f t="shared" si="66"/>
        <v>0.5371193036468126</v>
      </c>
      <c r="Q129" s="25">
        <f t="shared" si="87"/>
        <v>0.99999999999999989</v>
      </c>
      <c r="R129" s="32">
        <v>33.369999999999997</v>
      </c>
      <c r="S129" s="32">
        <v>62</v>
      </c>
      <c r="T129" s="32">
        <v>35.5</v>
      </c>
      <c r="U129" s="25">
        <f t="shared" si="88"/>
        <v>56.271864887469711</v>
      </c>
      <c r="V129" s="25">
        <f t="shared" ref="V129" si="93">AVERAGE(U123:U127)</f>
        <v>57.393588379878281</v>
      </c>
      <c r="W129" s="48"/>
      <c r="X129" s="34"/>
      <c r="Y129" s="34"/>
      <c r="Z129" s="34"/>
      <c r="AA129" s="48"/>
      <c r="AB129" s="38"/>
      <c r="AC129" s="38"/>
      <c r="AD129" s="38"/>
      <c r="AE129" s="38"/>
      <c r="AF129" s="38"/>
      <c r="AG129" s="38"/>
      <c r="AH129" s="34"/>
      <c r="AI129" s="34"/>
      <c r="AJ129" s="34"/>
      <c r="AK129" s="34"/>
      <c r="AL129" s="34"/>
      <c r="AM129" s="34"/>
    </row>
    <row r="130" spans="1:39" x14ac:dyDescent="0.35">
      <c r="A130" s="19">
        <v>1</v>
      </c>
      <c r="B130" s="19">
        <v>109</v>
      </c>
      <c r="C130" s="20" t="str">
        <f t="shared" si="80"/>
        <v>Thu</v>
      </c>
      <c r="D130" s="13">
        <v>44812</v>
      </c>
      <c r="E130">
        <f t="shared" si="67"/>
        <v>17</v>
      </c>
      <c r="F130" s="26">
        <f t="shared" si="62"/>
        <v>168</v>
      </c>
      <c r="G130" s="26">
        <f t="shared" si="81"/>
        <v>109</v>
      </c>
      <c r="H130" s="26">
        <f t="shared" si="82"/>
        <v>27</v>
      </c>
      <c r="I130" s="26">
        <f t="shared" si="63"/>
        <v>43</v>
      </c>
      <c r="J130" s="12">
        <f t="shared" si="64"/>
        <v>0.10119047619047619</v>
      </c>
      <c r="K130" s="12">
        <f t="shared" si="83"/>
        <v>4.3429399528564325E-2</v>
      </c>
      <c r="L130" s="12">
        <f t="shared" si="65"/>
        <v>0.74404761904761907</v>
      </c>
      <c r="M130" s="12">
        <f t="shared" si="84"/>
        <v>0.42471379898464606</v>
      </c>
      <c r="N130" s="12">
        <f t="shared" si="85"/>
        <v>0.16071428571428573</v>
      </c>
      <c r="O130" s="12">
        <f t="shared" si="86"/>
        <v>6.8976105133602167E-2</v>
      </c>
      <c r="P130" s="12">
        <f t="shared" si="66"/>
        <v>0.5371193036468126</v>
      </c>
      <c r="Q130" s="25">
        <f t="shared" si="87"/>
        <v>0.99999999999999989</v>
      </c>
      <c r="R130" s="32">
        <v>63.86</v>
      </c>
      <c r="S130" s="32">
        <v>61.5</v>
      </c>
      <c r="T130" s="32">
        <v>62</v>
      </c>
      <c r="U130" s="25">
        <f t="shared" si="88"/>
        <v>61.755029812788635</v>
      </c>
      <c r="V130" s="25">
        <f t="shared" ref="V130:V133" si="94">V129</f>
        <v>57.393588379878281</v>
      </c>
      <c r="W130" s="48"/>
      <c r="X130" s="34"/>
      <c r="Y130" s="34"/>
      <c r="Z130" s="34"/>
      <c r="AA130" s="48"/>
      <c r="AB130" s="38"/>
      <c r="AC130" s="38"/>
      <c r="AD130" s="38"/>
      <c r="AE130" s="38"/>
      <c r="AF130" s="38"/>
      <c r="AG130" s="38"/>
      <c r="AH130" s="34"/>
      <c r="AI130" s="34"/>
      <c r="AJ130" s="34"/>
      <c r="AK130" s="34"/>
      <c r="AL130" s="34"/>
      <c r="AM130" s="34"/>
    </row>
    <row r="131" spans="1:39" x14ac:dyDescent="0.35">
      <c r="A131" s="19">
        <v>1</v>
      </c>
      <c r="B131" s="19">
        <v>110</v>
      </c>
      <c r="C131" s="20" t="str">
        <f t="shared" si="80"/>
        <v>Fri</v>
      </c>
      <c r="D131" s="13">
        <v>44813</v>
      </c>
      <c r="E131">
        <f t="shared" si="67"/>
        <v>16</v>
      </c>
      <c r="F131" s="26">
        <f t="shared" si="62"/>
        <v>168</v>
      </c>
      <c r="G131" s="26">
        <f t="shared" si="81"/>
        <v>110</v>
      </c>
      <c r="H131" s="26">
        <f t="shared" si="82"/>
        <v>28</v>
      </c>
      <c r="I131" s="26">
        <f t="shared" si="63"/>
        <v>43</v>
      </c>
      <c r="J131" s="12">
        <f t="shared" si="64"/>
        <v>9.5238095238095233E-2</v>
      </c>
      <c r="K131" s="12">
        <f t="shared" si="83"/>
        <v>4.0874728968060541E-2</v>
      </c>
      <c r="L131" s="12">
        <f t="shared" si="65"/>
        <v>0.74404761904761907</v>
      </c>
      <c r="M131" s="12">
        <f t="shared" si="84"/>
        <v>0.42471379898464606</v>
      </c>
      <c r="N131" s="12">
        <f t="shared" si="85"/>
        <v>0.16666666666666666</v>
      </c>
      <c r="O131" s="12">
        <f t="shared" si="86"/>
        <v>7.1530775694105944E-2</v>
      </c>
      <c r="P131" s="12">
        <f t="shared" si="66"/>
        <v>0.5371193036468126</v>
      </c>
      <c r="Q131" s="25">
        <f t="shared" si="87"/>
        <v>0.99999999999999989</v>
      </c>
      <c r="R131" s="32">
        <v>61.02</v>
      </c>
      <c r="S131" s="32">
        <v>76</v>
      </c>
      <c r="T131" s="32">
        <v>56.5</v>
      </c>
      <c r="U131" s="25">
        <f t="shared" si="88"/>
        <v>72.263114074752309</v>
      </c>
      <c r="V131" s="25">
        <f t="shared" si="94"/>
        <v>57.393588379878281</v>
      </c>
      <c r="W131" s="48"/>
      <c r="X131" s="34"/>
      <c r="Y131" s="34"/>
      <c r="Z131" s="34"/>
      <c r="AA131" s="48"/>
      <c r="AB131" s="38"/>
      <c r="AC131" s="38"/>
      <c r="AD131" s="38"/>
      <c r="AE131" s="38"/>
      <c r="AF131" s="38"/>
      <c r="AG131" s="38"/>
      <c r="AH131" s="34"/>
      <c r="AI131" s="34"/>
      <c r="AJ131" s="34"/>
      <c r="AK131" s="34"/>
      <c r="AL131" s="34"/>
      <c r="AM131" s="34"/>
    </row>
    <row r="132" spans="1:39" x14ac:dyDescent="0.35">
      <c r="A132" s="19">
        <v>1</v>
      </c>
      <c r="B132" s="19">
        <v>111</v>
      </c>
      <c r="C132" s="20" t="str">
        <f t="shared" si="80"/>
        <v>Mon</v>
      </c>
      <c r="D132" s="13">
        <v>44816</v>
      </c>
      <c r="E132">
        <f t="shared" si="67"/>
        <v>15</v>
      </c>
      <c r="F132" s="26">
        <f t="shared" si="62"/>
        <v>168</v>
      </c>
      <c r="G132" s="26">
        <f t="shared" si="81"/>
        <v>111</v>
      </c>
      <c r="H132" s="26">
        <f t="shared" si="82"/>
        <v>29</v>
      </c>
      <c r="I132" s="26">
        <f t="shared" si="63"/>
        <v>43</v>
      </c>
      <c r="J132" s="12">
        <f t="shared" si="64"/>
        <v>8.9285714285714288E-2</v>
      </c>
      <c r="K132" s="12">
        <f t="shared" si="83"/>
        <v>3.8320058407556756E-2</v>
      </c>
      <c r="L132" s="12">
        <f t="shared" si="65"/>
        <v>0.74404761904761907</v>
      </c>
      <c r="M132" s="12">
        <f t="shared" si="84"/>
        <v>0.42471379898464606</v>
      </c>
      <c r="N132" s="12">
        <f t="shared" si="85"/>
        <v>0.17261904761904762</v>
      </c>
      <c r="O132" s="12">
        <f t="shared" si="86"/>
        <v>7.4085446254609735E-2</v>
      </c>
      <c r="P132" s="12">
        <f t="shared" si="66"/>
        <v>0.5371193036468126</v>
      </c>
      <c r="Q132" s="25">
        <f t="shared" si="87"/>
        <v>0.99999999999999989</v>
      </c>
      <c r="R132" s="32">
        <v>32.484999999999999</v>
      </c>
      <c r="S132" s="32">
        <v>64.5</v>
      </c>
      <c r="T132" s="32">
        <v>36.5</v>
      </c>
      <c r="U132" s="25">
        <f t="shared" si="88"/>
        <v>58.353862367944714</v>
      </c>
      <c r="V132" s="25">
        <f t="shared" si="94"/>
        <v>57.393588379878281</v>
      </c>
      <c r="W132" s="48"/>
      <c r="X132" s="34"/>
      <c r="Y132" s="34"/>
      <c r="Z132" s="34"/>
      <c r="AA132" s="48"/>
      <c r="AB132" s="38"/>
      <c r="AC132" s="38"/>
      <c r="AD132" s="38"/>
      <c r="AE132" s="38"/>
      <c r="AF132" s="38"/>
      <c r="AG132" s="38"/>
      <c r="AH132" s="34"/>
      <c r="AI132" s="34"/>
      <c r="AJ132" s="34"/>
      <c r="AK132" s="34"/>
      <c r="AL132" s="34"/>
      <c r="AM132" s="34"/>
    </row>
    <row r="133" spans="1:39" x14ac:dyDescent="0.35">
      <c r="A133" s="19">
        <v>1</v>
      </c>
      <c r="B133" s="19">
        <v>112</v>
      </c>
      <c r="C133" s="20" t="str">
        <f t="shared" si="80"/>
        <v>Tue</v>
      </c>
      <c r="D133" s="13">
        <v>44817</v>
      </c>
      <c r="E133">
        <f t="shared" si="67"/>
        <v>14</v>
      </c>
      <c r="F133" s="26">
        <f t="shared" si="62"/>
        <v>168</v>
      </c>
      <c r="G133" s="26">
        <f t="shared" si="81"/>
        <v>112</v>
      </c>
      <c r="H133" s="26">
        <f t="shared" si="82"/>
        <v>30</v>
      </c>
      <c r="I133" s="26">
        <f t="shared" si="63"/>
        <v>43</v>
      </c>
      <c r="J133" s="12">
        <f t="shared" si="64"/>
        <v>8.3333333333333329E-2</v>
      </c>
      <c r="K133" s="12">
        <f t="shared" si="83"/>
        <v>3.5765387847052972E-2</v>
      </c>
      <c r="L133" s="12">
        <f t="shared" si="65"/>
        <v>0.74404761904761907</v>
      </c>
      <c r="M133" s="12">
        <f t="shared" si="84"/>
        <v>0.42471379898464606</v>
      </c>
      <c r="N133" s="12">
        <f t="shared" si="85"/>
        <v>0.17857142857142858</v>
      </c>
      <c r="O133" s="12">
        <f t="shared" si="86"/>
        <v>7.6640116815113513E-2</v>
      </c>
      <c r="P133" s="12">
        <f t="shared" si="66"/>
        <v>0.53711930364681248</v>
      </c>
      <c r="Q133" s="25">
        <f t="shared" si="87"/>
        <v>1</v>
      </c>
      <c r="R133" s="32">
        <v>41.42</v>
      </c>
      <c r="S133" s="32">
        <v>67.5</v>
      </c>
      <c r="T133" s="32">
        <v>38</v>
      </c>
      <c r="U133" s="25">
        <f t="shared" si="88"/>
        <v>61.554124029031371</v>
      </c>
      <c r="V133" s="25">
        <f t="shared" si="94"/>
        <v>57.393588379878281</v>
      </c>
      <c r="W133" s="48"/>
      <c r="X133" s="34"/>
      <c r="Y133" s="34"/>
      <c r="Z133" s="34"/>
      <c r="AA133" s="48"/>
      <c r="AB133" s="38"/>
      <c r="AC133" s="38"/>
      <c r="AD133" s="38"/>
      <c r="AE133" s="38"/>
      <c r="AF133" s="38"/>
      <c r="AG133" s="38"/>
      <c r="AH133" s="34"/>
      <c r="AI133" s="34"/>
      <c r="AJ133" s="34"/>
      <c r="AK133" s="34"/>
      <c r="AL133" s="34"/>
      <c r="AM133" s="34"/>
    </row>
    <row r="134" spans="1:39" x14ac:dyDescent="0.35">
      <c r="A134" s="19">
        <v>1</v>
      </c>
      <c r="B134" s="19">
        <v>113</v>
      </c>
      <c r="C134" s="20" t="str">
        <f t="shared" si="80"/>
        <v>Wed</v>
      </c>
      <c r="D134" s="13">
        <v>44818</v>
      </c>
      <c r="E134">
        <f t="shared" si="67"/>
        <v>13</v>
      </c>
      <c r="F134" s="26">
        <f t="shared" si="62"/>
        <v>168</v>
      </c>
      <c r="G134" s="26">
        <f t="shared" si="81"/>
        <v>113</v>
      </c>
      <c r="H134" s="26">
        <f t="shared" si="82"/>
        <v>31</v>
      </c>
      <c r="I134" s="26">
        <f t="shared" si="63"/>
        <v>43</v>
      </c>
      <c r="J134" s="12">
        <f t="shared" si="64"/>
        <v>7.7380952380952384E-2</v>
      </c>
      <c r="K134" s="12">
        <f t="shared" si="83"/>
        <v>3.3210717286549195E-2</v>
      </c>
      <c r="L134" s="12">
        <f t="shared" si="65"/>
        <v>0.74404761904761907</v>
      </c>
      <c r="M134" s="12">
        <f t="shared" si="84"/>
        <v>0.42471379898464606</v>
      </c>
      <c r="N134" s="12">
        <f t="shared" si="85"/>
        <v>0.18452380952380953</v>
      </c>
      <c r="O134" s="12">
        <f t="shared" si="86"/>
        <v>7.9194787375617304E-2</v>
      </c>
      <c r="P134" s="12">
        <f t="shared" si="66"/>
        <v>0.53711930364681248</v>
      </c>
      <c r="Q134" s="25">
        <f t="shared" si="87"/>
        <v>1.0000000000000002</v>
      </c>
      <c r="R134" s="32">
        <v>61.56</v>
      </c>
      <c r="S134" s="32">
        <v>77.5</v>
      </c>
      <c r="T134" s="32">
        <v>57</v>
      </c>
      <c r="U134" s="25">
        <f t="shared" si="88"/>
        <v>73.491817906877202</v>
      </c>
      <c r="V134" s="25">
        <f t="shared" ref="V134" si="95">AVERAGE(U128:U132)</f>
        <v>60.026595699615633</v>
      </c>
      <c r="W134" s="48"/>
      <c r="X134" s="34"/>
      <c r="Y134" s="34"/>
      <c r="Z134" s="34"/>
      <c r="AA134" s="48"/>
      <c r="AB134" s="38"/>
      <c r="AC134" s="38"/>
      <c r="AD134" s="38"/>
      <c r="AE134" s="38"/>
      <c r="AF134" s="38"/>
      <c r="AG134" s="38"/>
      <c r="AH134" s="34"/>
      <c r="AI134" s="34"/>
      <c r="AJ134" s="34"/>
      <c r="AK134" s="34"/>
      <c r="AL134" s="34"/>
      <c r="AM134" s="34"/>
    </row>
    <row r="135" spans="1:39" x14ac:dyDescent="0.35">
      <c r="A135" s="19">
        <v>1</v>
      </c>
      <c r="B135" s="19">
        <v>114</v>
      </c>
      <c r="C135" s="20" t="str">
        <f t="shared" si="80"/>
        <v>Thu</v>
      </c>
      <c r="D135" s="13">
        <v>44819</v>
      </c>
      <c r="E135">
        <f t="shared" si="67"/>
        <v>12</v>
      </c>
      <c r="F135" s="26">
        <f t="shared" si="62"/>
        <v>168</v>
      </c>
      <c r="G135" s="26">
        <f t="shared" si="81"/>
        <v>114</v>
      </c>
      <c r="H135" s="26">
        <f t="shared" si="82"/>
        <v>32</v>
      </c>
      <c r="I135" s="26">
        <f t="shared" si="63"/>
        <v>43</v>
      </c>
      <c r="J135" s="12">
        <f t="shared" si="64"/>
        <v>7.1428571428571425E-2</v>
      </c>
      <c r="K135" s="12">
        <f t="shared" si="83"/>
        <v>3.0656046726045404E-2</v>
      </c>
      <c r="L135" s="12">
        <f t="shared" si="65"/>
        <v>0.74404761904761907</v>
      </c>
      <c r="M135" s="12">
        <f t="shared" si="84"/>
        <v>0.42471379898464606</v>
      </c>
      <c r="N135" s="12">
        <f t="shared" si="85"/>
        <v>0.19047619047619047</v>
      </c>
      <c r="O135" s="12">
        <f t="shared" si="86"/>
        <v>8.1749457936121081E-2</v>
      </c>
      <c r="P135" s="12">
        <f t="shared" si="66"/>
        <v>0.53711930364681248</v>
      </c>
      <c r="Q135" s="25">
        <f t="shared" si="87"/>
        <v>1.0000000000000002</v>
      </c>
      <c r="R135" s="32">
        <v>45.05</v>
      </c>
      <c r="S135" s="32">
        <v>80.5</v>
      </c>
      <c r="T135" s="32">
        <v>53</v>
      </c>
      <c r="U135" s="25">
        <f t="shared" si="88"/>
        <v>74.291198850908373</v>
      </c>
      <c r="V135" s="25">
        <f t="shared" ref="V135:V138" si="96">V134</f>
        <v>60.026595699615633</v>
      </c>
      <c r="W135" s="48"/>
      <c r="X135" s="34"/>
      <c r="Y135" s="34"/>
      <c r="Z135" s="34"/>
      <c r="AA135" s="48"/>
      <c r="AB135" s="38"/>
      <c r="AC135" s="38"/>
      <c r="AD135" s="38"/>
      <c r="AE135" s="38"/>
      <c r="AF135" s="38"/>
      <c r="AG135" s="38"/>
      <c r="AH135" s="34"/>
      <c r="AI135" s="34"/>
      <c r="AJ135" s="34"/>
      <c r="AK135" s="34"/>
      <c r="AL135" s="34"/>
      <c r="AM135" s="34"/>
    </row>
    <row r="136" spans="1:39" x14ac:dyDescent="0.35">
      <c r="A136" s="19">
        <v>1</v>
      </c>
      <c r="B136" s="19">
        <v>115</v>
      </c>
      <c r="C136" s="20" t="str">
        <f t="shared" si="80"/>
        <v>Fri</v>
      </c>
      <c r="D136" s="13">
        <v>44820</v>
      </c>
      <c r="E136">
        <f t="shared" si="67"/>
        <v>11</v>
      </c>
      <c r="F136" s="26">
        <f t="shared" si="62"/>
        <v>168</v>
      </c>
      <c r="G136" s="26">
        <f t="shared" si="81"/>
        <v>115</v>
      </c>
      <c r="H136" s="26">
        <f t="shared" si="82"/>
        <v>33</v>
      </c>
      <c r="I136" s="26">
        <f t="shared" si="63"/>
        <v>43</v>
      </c>
      <c r="J136" s="12">
        <f t="shared" si="64"/>
        <v>6.5476190476190479E-2</v>
      </c>
      <c r="K136" s="12">
        <f t="shared" si="83"/>
        <v>2.8101376165541623E-2</v>
      </c>
      <c r="L136" s="12">
        <f t="shared" si="65"/>
        <v>0.74404761904761907</v>
      </c>
      <c r="M136" s="12">
        <f t="shared" si="84"/>
        <v>0.42471379898464606</v>
      </c>
      <c r="N136" s="12">
        <f t="shared" si="85"/>
        <v>0.19642857142857142</v>
      </c>
      <c r="O136" s="12">
        <f t="shared" si="86"/>
        <v>8.4304128496624872E-2</v>
      </c>
      <c r="P136" s="12">
        <f t="shared" si="66"/>
        <v>0.5371193036468126</v>
      </c>
      <c r="Q136" s="25">
        <f t="shared" si="87"/>
        <v>1</v>
      </c>
      <c r="R136" s="32">
        <v>45.5</v>
      </c>
      <c r="S136" s="32">
        <v>73</v>
      </c>
      <c r="T136" s="32">
        <v>45.5</v>
      </c>
      <c r="U136" s="25">
        <f t="shared" si="88"/>
        <v>67.244944545425994</v>
      </c>
      <c r="V136" s="25">
        <f t="shared" si="96"/>
        <v>60.026595699615633</v>
      </c>
      <c r="W136" s="48"/>
      <c r="X136" s="34"/>
      <c r="Y136" s="34"/>
      <c r="Z136" s="34"/>
      <c r="AA136" s="48"/>
      <c r="AB136" s="38"/>
      <c r="AC136" s="38"/>
      <c r="AD136" s="38"/>
      <c r="AE136" s="38"/>
      <c r="AF136" s="38"/>
      <c r="AG136" s="38"/>
      <c r="AH136" s="34"/>
      <c r="AI136" s="34"/>
      <c r="AJ136" s="34"/>
      <c r="AK136" s="34"/>
      <c r="AL136" s="34"/>
      <c r="AM136" s="34"/>
    </row>
    <row r="137" spans="1:39" x14ac:dyDescent="0.35">
      <c r="A137" s="19">
        <v>1</v>
      </c>
      <c r="B137" s="19">
        <v>116</v>
      </c>
      <c r="C137" s="20" t="str">
        <f t="shared" si="80"/>
        <v>Mon</v>
      </c>
      <c r="D137" s="13">
        <v>44823</v>
      </c>
      <c r="E137">
        <f t="shared" si="67"/>
        <v>10</v>
      </c>
      <c r="F137" s="26">
        <f t="shared" si="62"/>
        <v>168</v>
      </c>
      <c r="G137" s="26">
        <f t="shared" si="81"/>
        <v>116</v>
      </c>
      <c r="H137" s="26">
        <f t="shared" si="82"/>
        <v>34</v>
      </c>
      <c r="I137" s="26">
        <f t="shared" si="63"/>
        <v>43</v>
      </c>
      <c r="J137" s="12">
        <f t="shared" si="64"/>
        <v>5.9523809523809521E-2</v>
      </c>
      <c r="K137" s="12">
        <f t="shared" si="83"/>
        <v>2.5546705605037839E-2</v>
      </c>
      <c r="L137" s="12">
        <f t="shared" si="65"/>
        <v>0.74404761904761907</v>
      </c>
      <c r="M137" s="12">
        <f t="shared" si="84"/>
        <v>0.42471379898464606</v>
      </c>
      <c r="N137" s="12">
        <f t="shared" si="85"/>
        <v>0.20238095238095238</v>
      </c>
      <c r="O137" s="12">
        <f t="shared" si="86"/>
        <v>8.6858799057128649E-2</v>
      </c>
      <c r="P137" s="12">
        <f t="shared" si="66"/>
        <v>0.5371193036468126</v>
      </c>
      <c r="Q137" s="25">
        <f t="shared" si="87"/>
        <v>1</v>
      </c>
      <c r="R137" s="32">
        <v>60.76</v>
      </c>
      <c r="S137" s="32">
        <v>92.5</v>
      </c>
      <c r="T137" s="32">
        <v>62</v>
      </c>
      <c r="U137" s="25">
        <f t="shared" si="88"/>
        <v>86.058142886218988</v>
      </c>
      <c r="V137" s="25">
        <f t="shared" si="96"/>
        <v>60.026595699615633</v>
      </c>
      <c r="W137" s="48"/>
      <c r="X137" s="34"/>
      <c r="Y137" s="34"/>
      <c r="Z137" s="34"/>
      <c r="AA137" s="48"/>
      <c r="AB137" s="38"/>
      <c r="AC137" s="38"/>
      <c r="AD137" s="38"/>
      <c r="AE137" s="38"/>
      <c r="AF137" s="38"/>
      <c r="AG137" s="38"/>
      <c r="AH137" s="34"/>
      <c r="AI137" s="34"/>
      <c r="AJ137" s="34"/>
      <c r="AK137" s="34"/>
      <c r="AL137" s="34"/>
      <c r="AM137" s="34"/>
    </row>
    <row r="138" spans="1:39" x14ac:dyDescent="0.35">
      <c r="A138" s="19">
        <v>1</v>
      </c>
      <c r="B138" s="19">
        <v>117</v>
      </c>
      <c r="C138" s="20" t="str">
        <f t="shared" si="80"/>
        <v>Tue</v>
      </c>
      <c r="D138" s="13">
        <v>44824</v>
      </c>
      <c r="E138">
        <f t="shared" si="67"/>
        <v>9</v>
      </c>
      <c r="F138" s="26">
        <f t="shared" si="62"/>
        <v>168</v>
      </c>
      <c r="G138" s="26">
        <f t="shared" si="81"/>
        <v>117</v>
      </c>
      <c r="H138" s="26">
        <f t="shared" si="82"/>
        <v>35</v>
      </c>
      <c r="I138" s="26">
        <f t="shared" si="63"/>
        <v>43</v>
      </c>
      <c r="J138" s="12">
        <f t="shared" si="64"/>
        <v>5.3571428571428568E-2</v>
      </c>
      <c r="K138" s="12">
        <f t="shared" si="83"/>
        <v>2.2992035044534054E-2</v>
      </c>
      <c r="L138" s="12">
        <f t="shared" si="65"/>
        <v>0.74404761904761907</v>
      </c>
      <c r="M138" s="12">
        <f t="shared" si="84"/>
        <v>0.42471379898464606</v>
      </c>
      <c r="N138" s="12">
        <f t="shared" si="85"/>
        <v>0.20833333333333334</v>
      </c>
      <c r="O138" s="12">
        <f t="shared" si="86"/>
        <v>8.9413469617632441E-2</v>
      </c>
      <c r="P138" s="12">
        <f t="shared" si="66"/>
        <v>0.5371193036468126</v>
      </c>
      <c r="Q138" s="25">
        <f t="shared" si="87"/>
        <v>1</v>
      </c>
      <c r="R138" s="32">
        <v>58.5</v>
      </c>
      <c r="S138" s="32">
        <v>75.5</v>
      </c>
      <c r="T138" s="32">
        <v>65</v>
      </c>
      <c r="U138" s="25">
        <f t="shared" si="88"/>
        <v>73.024374905697698</v>
      </c>
      <c r="V138" s="25">
        <f t="shared" si="96"/>
        <v>60.026595699615633</v>
      </c>
      <c r="W138" s="48"/>
      <c r="X138" s="34"/>
      <c r="Y138" s="34"/>
      <c r="Z138" s="34"/>
      <c r="AA138" s="48"/>
      <c r="AB138" s="38"/>
      <c r="AC138" s="38"/>
      <c r="AD138" s="38"/>
      <c r="AE138" s="38"/>
      <c r="AF138" s="38"/>
      <c r="AG138" s="38"/>
      <c r="AH138" s="34"/>
      <c r="AI138" s="34"/>
      <c r="AJ138" s="34"/>
      <c r="AK138" s="34"/>
      <c r="AL138" s="34"/>
      <c r="AM138" s="34"/>
    </row>
    <row r="139" spans="1:39" x14ac:dyDescent="0.35">
      <c r="A139" s="19">
        <v>1</v>
      </c>
      <c r="B139" s="19">
        <v>118</v>
      </c>
      <c r="C139" s="20" t="str">
        <f t="shared" si="80"/>
        <v>Wed</v>
      </c>
      <c r="D139" s="13">
        <v>44825</v>
      </c>
      <c r="E139">
        <f t="shared" si="67"/>
        <v>8</v>
      </c>
      <c r="F139" s="26">
        <f t="shared" si="62"/>
        <v>168</v>
      </c>
      <c r="G139" s="26">
        <f t="shared" si="81"/>
        <v>118</v>
      </c>
      <c r="H139" s="26">
        <f t="shared" si="82"/>
        <v>36</v>
      </c>
      <c r="I139" s="26">
        <f t="shared" si="63"/>
        <v>43</v>
      </c>
      <c r="J139" s="12">
        <f t="shared" si="64"/>
        <v>4.7619047619047616E-2</v>
      </c>
      <c r="K139" s="12">
        <f t="shared" si="83"/>
        <v>2.043736448403027E-2</v>
      </c>
      <c r="L139" s="12">
        <f t="shared" si="65"/>
        <v>0.74404761904761907</v>
      </c>
      <c r="M139" s="12">
        <f t="shared" si="84"/>
        <v>0.42471379898464606</v>
      </c>
      <c r="N139" s="12">
        <f t="shared" si="85"/>
        <v>0.21428571428571427</v>
      </c>
      <c r="O139" s="12">
        <f t="shared" si="86"/>
        <v>9.1968140178136218E-2</v>
      </c>
      <c r="P139" s="12">
        <f t="shared" si="66"/>
        <v>0.5371193036468126</v>
      </c>
      <c r="Q139" s="25">
        <f t="shared" si="87"/>
        <v>1</v>
      </c>
      <c r="R139" s="32">
        <v>50.74</v>
      </c>
      <c r="S139" s="32">
        <v>85.5</v>
      </c>
      <c r="T139" s="32">
        <v>59</v>
      </c>
      <c r="U139" s="25">
        <f t="shared" si="88"/>
        <v>79.639926673990459</v>
      </c>
      <c r="V139" s="25">
        <f>AVERAGE(U133:U137)</f>
        <v>72.52804564369238</v>
      </c>
      <c r="W139" s="48"/>
      <c r="X139" s="34"/>
      <c r="Y139" s="34"/>
      <c r="Z139" s="34"/>
      <c r="AA139" s="48"/>
      <c r="AB139" s="38"/>
      <c r="AC139" s="38"/>
      <c r="AD139" s="38"/>
      <c r="AE139" s="38"/>
      <c r="AF139" s="38"/>
      <c r="AG139" s="38"/>
      <c r="AH139" s="34"/>
      <c r="AI139" s="34"/>
      <c r="AJ139" s="34"/>
      <c r="AK139" s="34"/>
      <c r="AL139" s="34"/>
      <c r="AM139" s="34"/>
    </row>
    <row r="140" spans="1:39" x14ac:dyDescent="0.35">
      <c r="A140" s="19">
        <v>1</v>
      </c>
      <c r="B140" s="19">
        <v>119</v>
      </c>
      <c r="C140" s="20" t="str">
        <f t="shared" si="80"/>
        <v>Thu</v>
      </c>
      <c r="D140" s="13">
        <v>44826</v>
      </c>
      <c r="E140">
        <f t="shared" si="67"/>
        <v>7</v>
      </c>
      <c r="F140" s="26">
        <f t="shared" si="62"/>
        <v>168</v>
      </c>
      <c r="G140" s="26">
        <f t="shared" si="81"/>
        <v>119</v>
      </c>
      <c r="H140" s="26">
        <f t="shared" si="82"/>
        <v>37</v>
      </c>
      <c r="I140" s="26">
        <f t="shared" si="63"/>
        <v>43</v>
      </c>
      <c r="J140" s="12">
        <f t="shared" si="64"/>
        <v>4.1666666666666664E-2</v>
      </c>
      <c r="K140" s="12">
        <f t="shared" si="83"/>
        <v>1.7882693923526486E-2</v>
      </c>
      <c r="L140" s="12">
        <f t="shared" si="65"/>
        <v>0.74404761904761907</v>
      </c>
      <c r="M140" s="12">
        <f t="shared" si="84"/>
        <v>0.42471379898464606</v>
      </c>
      <c r="N140" s="12">
        <f t="shared" si="85"/>
        <v>0.22023809523809523</v>
      </c>
      <c r="O140" s="12">
        <f t="shared" si="86"/>
        <v>9.4522810738639995E-2</v>
      </c>
      <c r="P140" s="12">
        <f t="shared" si="66"/>
        <v>0.53711930364681248</v>
      </c>
      <c r="Q140" s="25">
        <f t="shared" si="87"/>
        <v>1.0000000000000002</v>
      </c>
      <c r="R140" s="32">
        <v>37.44</v>
      </c>
      <c r="S140" s="32">
        <v>90</v>
      </c>
      <c r="T140" s="32">
        <v>39</v>
      </c>
      <c r="U140" s="25">
        <f t="shared" si="88"/>
        <v>79.275049879646289</v>
      </c>
      <c r="V140" s="25">
        <f t="shared" ref="V140:V143" si="97">V139</f>
        <v>72.52804564369238</v>
      </c>
      <c r="W140" s="48"/>
      <c r="X140" s="34"/>
      <c r="Y140" s="34"/>
      <c r="Z140" s="34"/>
      <c r="AA140" s="48"/>
      <c r="AB140" s="38"/>
      <c r="AC140" s="38"/>
      <c r="AD140" s="38"/>
      <c r="AE140" s="38"/>
      <c r="AF140" s="38"/>
      <c r="AG140" s="38"/>
      <c r="AH140" s="34"/>
      <c r="AI140" s="34"/>
      <c r="AJ140" s="34"/>
      <c r="AK140" s="34"/>
      <c r="AL140" s="34"/>
      <c r="AM140" s="34"/>
    </row>
    <row r="141" spans="1:39" x14ac:dyDescent="0.35">
      <c r="A141" s="19">
        <v>1</v>
      </c>
      <c r="B141" s="19">
        <v>120</v>
      </c>
      <c r="C141" s="20" t="str">
        <f t="shared" si="80"/>
        <v>Fri</v>
      </c>
      <c r="D141" s="13">
        <v>44827</v>
      </c>
      <c r="E141">
        <f t="shared" si="67"/>
        <v>6</v>
      </c>
      <c r="F141" s="26">
        <f t="shared" si="62"/>
        <v>168</v>
      </c>
      <c r="G141" s="26">
        <f t="shared" si="81"/>
        <v>120</v>
      </c>
      <c r="H141" s="26">
        <f t="shared" si="82"/>
        <v>38</v>
      </c>
      <c r="I141" s="26">
        <f t="shared" si="63"/>
        <v>43</v>
      </c>
      <c r="J141" s="12">
        <f t="shared" si="64"/>
        <v>3.5714285714285712E-2</v>
      </c>
      <c r="K141" s="12">
        <f t="shared" si="83"/>
        <v>1.5328023363022702E-2</v>
      </c>
      <c r="L141" s="12">
        <f t="shared" si="65"/>
        <v>0.74404761904761907</v>
      </c>
      <c r="M141" s="12">
        <f t="shared" si="84"/>
        <v>0.42471379898464606</v>
      </c>
      <c r="N141" s="12">
        <f t="shared" si="85"/>
        <v>0.22619047619047619</v>
      </c>
      <c r="O141" s="12">
        <f t="shared" si="86"/>
        <v>9.7077481299143786E-2</v>
      </c>
      <c r="P141" s="12">
        <f t="shared" si="66"/>
        <v>0.53711930364681248</v>
      </c>
      <c r="Q141" s="25">
        <f t="shared" si="87"/>
        <v>1.0000000000000002</v>
      </c>
      <c r="R141" s="32">
        <v>66.875</v>
      </c>
      <c r="S141" s="32">
        <v>93.5</v>
      </c>
      <c r="T141" s="32">
        <v>62.5</v>
      </c>
      <c r="U141" s="25">
        <f t="shared" si="88"/>
        <v>87.137334351771599</v>
      </c>
      <c r="V141" s="25">
        <f t="shared" si="97"/>
        <v>72.52804564369238</v>
      </c>
      <c r="W141" s="48"/>
      <c r="X141" s="34"/>
      <c r="Y141" s="34"/>
      <c r="Z141" s="34"/>
      <c r="AA141" s="48"/>
      <c r="AB141" s="38"/>
      <c r="AC141" s="38"/>
      <c r="AD141" s="38"/>
      <c r="AE141" s="38"/>
      <c r="AF141" s="38"/>
      <c r="AG141" s="38"/>
      <c r="AH141" s="34"/>
      <c r="AI141" s="34"/>
      <c r="AJ141" s="34"/>
      <c r="AK141" s="34"/>
      <c r="AL141" s="34"/>
      <c r="AM141" s="34"/>
    </row>
    <row r="142" spans="1:39" x14ac:dyDescent="0.35">
      <c r="A142" s="19">
        <v>1</v>
      </c>
      <c r="B142" s="19">
        <v>121</v>
      </c>
      <c r="C142" s="20" t="str">
        <f t="shared" si="80"/>
        <v>Mon</v>
      </c>
      <c r="D142" s="13">
        <v>44830</v>
      </c>
      <c r="E142">
        <f t="shared" si="67"/>
        <v>5</v>
      </c>
      <c r="F142" s="26">
        <f t="shared" si="62"/>
        <v>168</v>
      </c>
      <c r="G142" s="26">
        <f t="shared" si="81"/>
        <v>121</v>
      </c>
      <c r="H142" s="26">
        <f t="shared" si="82"/>
        <v>39</v>
      </c>
      <c r="I142" s="26">
        <f t="shared" si="63"/>
        <v>43</v>
      </c>
      <c r="J142" s="12">
        <f t="shared" si="64"/>
        <v>2.976190476190476E-2</v>
      </c>
      <c r="K142" s="12">
        <f t="shared" si="83"/>
        <v>1.2773352802518919E-2</v>
      </c>
      <c r="L142" s="12">
        <f t="shared" si="65"/>
        <v>0.74404761904761907</v>
      </c>
      <c r="M142" s="12">
        <f t="shared" si="84"/>
        <v>0.42471379898464606</v>
      </c>
      <c r="N142" s="12">
        <f t="shared" si="85"/>
        <v>0.23214285714285715</v>
      </c>
      <c r="O142" s="12">
        <f t="shared" si="86"/>
        <v>9.9632151859647577E-2</v>
      </c>
      <c r="P142" s="12">
        <f t="shared" si="66"/>
        <v>0.53711930364681248</v>
      </c>
      <c r="Q142" s="25">
        <f t="shared" si="87"/>
        <v>1.0000000000000002</v>
      </c>
      <c r="R142" s="32">
        <v>39.130000000000003</v>
      </c>
      <c r="S142" s="32">
        <v>80.5</v>
      </c>
      <c r="T142" s="32">
        <v>43</v>
      </c>
      <c r="U142" s="25">
        <f t="shared" si="88"/>
        <v>72.560163782567685</v>
      </c>
      <c r="V142" s="25">
        <f t="shared" si="97"/>
        <v>72.52804564369238</v>
      </c>
      <c r="W142" s="48"/>
      <c r="X142" s="34"/>
      <c r="Y142" s="34"/>
      <c r="Z142" s="34"/>
      <c r="AA142" s="48"/>
      <c r="AB142" s="38"/>
      <c r="AC142" s="38"/>
      <c r="AD142" s="38"/>
      <c r="AE142" s="38"/>
      <c r="AF142" s="38"/>
      <c r="AG142" s="38"/>
      <c r="AH142" s="34"/>
      <c r="AI142" s="34"/>
      <c r="AJ142" s="34"/>
      <c r="AK142" s="34"/>
      <c r="AL142" s="34"/>
      <c r="AM142" s="34"/>
    </row>
    <row r="143" spans="1:39" x14ac:dyDescent="0.35">
      <c r="A143" s="19">
        <v>1</v>
      </c>
      <c r="B143" s="19">
        <v>122</v>
      </c>
      <c r="C143" s="20" t="str">
        <f t="shared" si="80"/>
        <v>Tue</v>
      </c>
      <c r="D143" s="13">
        <v>44831</v>
      </c>
      <c r="E143">
        <f t="shared" si="67"/>
        <v>4</v>
      </c>
      <c r="F143" s="26">
        <f t="shared" si="62"/>
        <v>168</v>
      </c>
      <c r="G143" s="26">
        <f t="shared" si="81"/>
        <v>122</v>
      </c>
      <c r="H143" s="26">
        <f t="shared" si="82"/>
        <v>40</v>
      </c>
      <c r="I143" s="26">
        <f t="shared" si="63"/>
        <v>43</v>
      </c>
      <c r="J143" s="12">
        <f t="shared" si="64"/>
        <v>2.3809523809523808E-2</v>
      </c>
      <c r="K143" s="12">
        <f t="shared" si="83"/>
        <v>1.0218682242015135E-2</v>
      </c>
      <c r="L143" s="12">
        <f t="shared" si="65"/>
        <v>0.74404761904761907</v>
      </c>
      <c r="M143" s="12">
        <f t="shared" si="84"/>
        <v>0.42471379898464606</v>
      </c>
      <c r="N143" s="12">
        <f t="shared" si="85"/>
        <v>0.23809523809523808</v>
      </c>
      <c r="O143" s="12">
        <f t="shared" si="86"/>
        <v>0.10218682242015135</v>
      </c>
      <c r="P143" s="12">
        <f t="shared" si="66"/>
        <v>0.53711930364681248</v>
      </c>
      <c r="Q143" s="25">
        <f t="shared" si="87"/>
        <v>1.0000000000000002</v>
      </c>
      <c r="R143" s="32">
        <v>51</v>
      </c>
      <c r="S143" s="32">
        <v>81</v>
      </c>
      <c r="T143" s="32">
        <v>50</v>
      </c>
      <c r="U143" s="25">
        <f t="shared" si="88"/>
        <v>74.531507918825909</v>
      </c>
      <c r="V143" s="25">
        <f t="shared" si="97"/>
        <v>72.52804564369238</v>
      </c>
      <c r="W143" s="48"/>
      <c r="X143" s="34"/>
      <c r="Y143" s="34"/>
      <c r="Z143" s="34"/>
      <c r="AA143" s="48"/>
      <c r="AB143" s="38"/>
      <c r="AC143" s="38"/>
      <c r="AD143" s="38"/>
      <c r="AE143" s="38"/>
      <c r="AF143" s="38"/>
      <c r="AG143" s="38"/>
      <c r="AH143" s="34"/>
      <c r="AI143" s="34"/>
      <c r="AJ143" s="34"/>
      <c r="AK143" s="34"/>
      <c r="AL143" s="34"/>
      <c r="AM143" s="34"/>
    </row>
    <row r="144" spans="1:39" x14ac:dyDescent="0.35">
      <c r="A144" s="19">
        <v>1</v>
      </c>
      <c r="B144" s="19">
        <v>123</v>
      </c>
      <c r="C144" s="20" t="str">
        <f t="shared" si="80"/>
        <v>Wed</v>
      </c>
      <c r="D144" s="13">
        <v>44832</v>
      </c>
      <c r="E144">
        <f t="shared" si="67"/>
        <v>3</v>
      </c>
      <c r="F144" s="26">
        <f t="shared" si="62"/>
        <v>168</v>
      </c>
      <c r="G144" s="26">
        <f t="shared" si="81"/>
        <v>123</v>
      </c>
      <c r="H144" s="26">
        <f t="shared" si="82"/>
        <v>41</v>
      </c>
      <c r="I144" s="26">
        <f t="shared" si="63"/>
        <v>43</v>
      </c>
      <c r="J144" s="12">
        <f t="shared" si="64"/>
        <v>1.7857142857142856E-2</v>
      </c>
      <c r="K144" s="12">
        <f t="shared" si="83"/>
        <v>7.6640116815113509E-3</v>
      </c>
      <c r="L144" s="12">
        <f t="shared" si="65"/>
        <v>0.74404761904761907</v>
      </c>
      <c r="M144" s="12">
        <f t="shared" si="84"/>
        <v>0.42471379898464606</v>
      </c>
      <c r="N144" s="12">
        <f t="shared" si="85"/>
        <v>0.24404761904761904</v>
      </c>
      <c r="O144" s="12">
        <f t="shared" si="86"/>
        <v>0.10474149298065513</v>
      </c>
      <c r="P144" s="12">
        <f t="shared" si="66"/>
        <v>0.5371193036468126</v>
      </c>
      <c r="Q144" s="25">
        <f t="shared" si="87"/>
        <v>0.99999999999999989</v>
      </c>
      <c r="R144" s="32">
        <v>39.655000000000001</v>
      </c>
      <c r="S144" s="32">
        <v>90.5</v>
      </c>
      <c r="T144" s="32">
        <v>38.5</v>
      </c>
      <c r="U144" s="25">
        <f t="shared" si="88"/>
        <v>79.634193708334521</v>
      </c>
      <c r="V144" s="25">
        <f t="shared" ref="V144" si="98">AVERAGE(U138:U142)</f>
        <v>78.327369918734732</v>
      </c>
      <c r="W144" s="48"/>
      <c r="X144" s="34"/>
      <c r="Y144" s="34"/>
      <c r="Z144" s="34"/>
      <c r="AA144" s="48"/>
      <c r="AB144" s="38"/>
      <c r="AC144" s="38"/>
      <c r="AD144" s="38"/>
      <c r="AE144" s="38"/>
      <c r="AF144" s="38"/>
      <c r="AG144" s="38"/>
      <c r="AH144" s="34"/>
      <c r="AI144" s="34"/>
      <c r="AJ144" s="34"/>
      <c r="AK144" s="34"/>
      <c r="AL144" s="34"/>
      <c r="AM144" s="34"/>
    </row>
    <row r="145" spans="1:39" x14ac:dyDescent="0.35">
      <c r="A145" s="19">
        <v>1</v>
      </c>
      <c r="B145" s="19">
        <v>124</v>
      </c>
      <c r="C145" s="20" t="str">
        <f t="shared" si="80"/>
        <v>Thu</v>
      </c>
      <c r="D145" s="13">
        <v>44833</v>
      </c>
      <c r="E145">
        <f t="shared" si="67"/>
        <v>2</v>
      </c>
      <c r="F145" s="26">
        <f t="shared" si="62"/>
        <v>168</v>
      </c>
      <c r="G145" s="26">
        <f t="shared" si="81"/>
        <v>124</v>
      </c>
      <c r="H145" s="26">
        <f t="shared" si="82"/>
        <v>42</v>
      </c>
      <c r="I145" s="26">
        <f t="shared" si="63"/>
        <v>43</v>
      </c>
      <c r="J145" s="12">
        <f t="shared" si="64"/>
        <v>1.1904761904761904E-2</v>
      </c>
      <c r="K145" s="12">
        <f t="shared" si="83"/>
        <v>5.1093411210075676E-3</v>
      </c>
      <c r="L145" s="12">
        <f t="shared" si="65"/>
        <v>0.74404761904761907</v>
      </c>
      <c r="M145" s="12">
        <f t="shared" si="84"/>
        <v>0.42471379898464606</v>
      </c>
      <c r="N145" s="12">
        <f t="shared" si="85"/>
        <v>0.25</v>
      </c>
      <c r="O145" s="12">
        <f t="shared" si="86"/>
        <v>0.10729616354115892</v>
      </c>
      <c r="P145" s="12">
        <f t="shared" si="66"/>
        <v>0.5371193036468126</v>
      </c>
      <c r="Q145" s="25">
        <f t="shared" si="87"/>
        <v>0.99999999999999989</v>
      </c>
      <c r="R145" s="32">
        <v>57.120000000000005</v>
      </c>
      <c r="S145" s="32">
        <v>109.5</v>
      </c>
      <c r="T145" s="32">
        <v>56</v>
      </c>
      <c r="U145" s="25">
        <f t="shared" si="88"/>
        <v>98.31445519351324</v>
      </c>
      <c r="V145" s="25">
        <f t="shared" ref="V145:V146" si="99">V144</f>
        <v>78.327369918734732</v>
      </c>
      <c r="W145" s="48"/>
      <c r="X145" s="34"/>
      <c r="Y145" s="34"/>
      <c r="Z145" s="34"/>
      <c r="AA145" s="48"/>
      <c r="AB145" s="38"/>
      <c r="AC145" s="38"/>
      <c r="AD145" s="38"/>
      <c r="AE145" s="38"/>
      <c r="AF145" s="38"/>
      <c r="AG145" s="38"/>
      <c r="AH145" s="34"/>
      <c r="AI145" s="34"/>
      <c r="AJ145" s="34"/>
      <c r="AK145" s="34"/>
      <c r="AL145" s="34"/>
      <c r="AM145" s="34"/>
    </row>
    <row r="146" spans="1:39" x14ac:dyDescent="0.35">
      <c r="A146" s="19">
        <v>1</v>
      </c>
      <c r="B146" s="19">
        <v>125</v>
      </c>
      <c r="C146" s="20" t="str">
        <f t="shared" si="80"/>
        <v>Fri</v>
      </c>
      <c r="D146" s="13">
        <v>44834</v>
      </c>
      <c r="E146">
        <f t="shared" si="67"/>
        <v>1</v>
      </c>
      <c r="F146" s="26">
        <f t="shared" si="62"/>
        <v>168</v>
      </c>
      <c r="G146" s="26">
        <f t="shared" si="81"/>
        <v>125</v>
      </c>
      <c r="H146" s="26">
        <f t="shared" si="82"/>
        <v>43</v>
      </c>
      <c r="I146" s="26">
        <f t="shared" si="63"/>
        <v>43</v>
      </c>
      <c r="J146" s="12">
        <f t="shared" si="64"/>
        <v>5.9523809523809521E-3</v>
      </c>
      <c r="K146" s="12">
        <f t="shared" si="83"/>
        <v>2.5546705605037838E-3</v>
      </c>
      <c r="L146" s="12">
        <f t="shared" si="65"/>
        <v>0.74404761904761907</v>
      </c>
      <c r="M146" s="12">
        <f t="shared" si="84"/>
        <v>0.42471379898464606</v>
      </c>
      <c r="N146" s="12">
        <f t="shared" si="85"/>
        <v>0.25595238095238093</v>
      </c>
      <c r="O146" s="12">
        <f t="shared" si="86"/>
        <v>0.1098508341016627</v>
      </c>
      <c r="P146" s="12">
        <f t="shared" si="66"/>
        <v>0.5371193036468126</v>
      </c>
      <c r="Q146" s="25">
        <f t="shared" si="87"/>
        <v>0.99999999999999989</v>
      </c>
      <c r="R146" s="32">
        <v>49.589999999999996</v>
      </c>
      <c r="S146" s="32">
        <v>98.5</v>
      </c>
      <c r="T146" s="32">
        <v>57</v>
      </c>
      <c r="U146" s="25">
        <f t="shared" si="88"/>
        <v>89.779854362834271</v>
      </c>
      <c r="V146" s="25">
        <f t="shared" si="99"/>
        <v>78.327369918734732</v>
      </c>
      <c r="W146" s="48"/>
      <c r="X146" s="34"/>
      <c r="Y146" s="34"/>
      <c r="Z146" s="34"/>
      <c r="AA146" s="48"/>
      <c r="AB146" s="38"/>
      <c r="AC146" s="38"/>
      <c r="AD146" s="38"/>
      <c r="AE146" s="38"/>
      <c r="AF146" s="38"/>
      <c r="AG146" s="38"/>
      <c r="AH146" s="34"/>
      <c r="AI146" s="34"/>
      <c r="AJ146" s="34"/>
      <c r="AK146" s="34"/>
      <c r="AL146" s="34"/>
      <c r="AM146" s="34"/>
    </row>
  </sheetData>
  <mergeCells count="1">
    <mergeCell ref="C18:D18"/>
  </mergeCells>
  <conditionalFormatting sqref="D9">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otes xmlns="acd03b4c-6354-4256-bad1-3aac3163c37d" xsi:nil="true"/>
    <Supplier xmlns="acd03b4c-6354-4256-bad1-3aac3163c37d" xsi:nil="true"/>
    <Status xmlns="acd03b4c-6354-4256-bad1-3aac3163c37d"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20A74851E5684AB3B63F79F30AFF74" ma:contentTypeVersion="16" ma:contentTypeDescription="Create a new document." ma:contentTypeScope="" ma:versionID="2a42f07d752e1fd4ddea2c532c2743b7">
  <xsd:schema xmlns:xsd="http://www.w3.org/2001/XMLSchema" xmlns:xs="http://www.w3.org/2001/XMLSchema" xmlns:p="http://schemas.microsoft.com/office/2006/metadata/properties" xmlns:ns1="http://schemas.microsoft.com/sharepoint/v3" xmlns:ns2="acd03b4c-6354-4256-bad1-3aac3163c37d" xmlns:ns3="67d01bf7-0249-4c80-a1cc-28c5e99ab06e" targetNamespace="http://schemas.microsoft.com/office/2006/metadata/properties" ma:root="true" ma:fieldsID="576cb3d86c155f91216f1623d9e2a68c" ns1:_="" ns2:_="" ns3:_="">
    <xsd:import namespace="http://schemas.microsoft.com/sharepoint/v3"/>
    <xsd:import namespace="acd03b4c-6354-4256-bad1-3aac3163c37d"/>
    <xsd:import namespace="67d01bf7-0249-4c80-a1cc-28c5e99ab0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Notes" minOccurs="0"/>
                <xsd:element ref="ns2:Statu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Suppli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d03b4c-6354-4256-bad1-3aac3163c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Notes" ma:index="14" nillable="true" ma:displayName="Notes" ma:format="Dropdown" ma:internalName="Notes">
      <xsd:simpleType>
        <xsd:restriction base="dms:Text">
          <xsd:maxLength value="255"/>
        </xsd:restriction>
      </xsd:simpleType>
    </xsd:element>
    <xsd:element name="Status" ma:index="15" nillable="true" ma:displayName="Status" ma:format="Dropdown" ma:internalName="Status">
      <xsd:simpleType>
        <xsd:restriction base="dms:Choice">
          <xsd:enumeration value="Draft"/>
          <xsd:enumeration value="Final"/>
          <xsd:enumeration value="Sent"/>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upplier" ma:index="23" nillable="true" ma:displayName="Supplier" ma:format="Dropdown" ma:internalName="Supplier">
      <xsd:simpleType>
        <xsd:restriction base="dms:Choice">
          <xsd:enumeration value="Deloitte"/>
          <xsd:enumeration value="KPMG"/>
          <xsd:enumeration value="EY"/>
          <xsd:enumeration value="Baringa"/>
          <xsd:enumeration value="PWC"/>
        </xsd:restriction>
      </xsd:simpleType>
    </xsd:element>
  </xsd:schema>
  <xsd:schema xmlns:xsd="http://www.w3.org/2001/XMLSchema" xmlns:xs="http://www.w3.org/2001/XMLSchema" xmlns:dms="http://schemas.microsoft.com/office/2006/documentManagement/types" xmlns:pc="http://schemas.microsoft.com/office/infopath/2007/PartnerControls" targetNamespace="67d01bf7-0249-4c80-a1cc-28c5e99ab0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1038B147-AEEE-403D-ADC0-D4FF2EBEC0AA}">
  <ds:schemaRefs>
    <ds:schemaRef ds:uri="67d01bf7-0249-4c80-a1cc-28c5e99ab06e"/>
    <ds:schemaRef ds:uri="http://purl.org/dc/terms/"/>
    <ds:schemaRef ds:uri="http://purl.org/dc/elements/1.1/"/>
    <ds:schemaRef ds:uri="http://schemas.openxmlformats.org/package/2006/metadata/core-properties"/>
    <ds:schemaRef ds:uri="http://schemas.microsoft.com/office/2006/metadata/properties"/>
    <ds:schemaRef ds:uri="http://schemas.microsoft.com/sharepoint/v3"/>
    <ds:schemaRef ds:uri="http://schemas.microsoft.com/office/2006/documentManagement/types"/>
    <ds:schemaRef ds:uri="http://purl.org/dc/dcmitype/"/>
    <ds:schemaRef ds:uri="http://www.w3.org/XML/1998/namespace"/>
    <ds:schemaRef ds:uri="http://schemas.microsoft.com/office/infopath/2007/PartnerControls"/>
    <ds:schemaRef ds:uri="acd03b4c-6354-4256-bad1-3aac3163c37d"/>
  </ds:schemaRefs>
</ds:datastoreItem>
</file>

<file path=customXml/itemProps2.xml><?xml version="1.0" encoding="utf-8"?>
<ds:datastoreItem xmlns:ds="http://schemas.openxmlformats.org/officeDocument/2006/customXml" ds:itemID="{3B81C0E2-4D1E-4A2D-B837-35CBB1BE4E96}">
  <ds:schemaRefs>
    <ds:schemaRef ds:uri="http://schemas.microsoft.com/sharepoint/v3/contenttype/forms"/>
  </ds:schemaRefs>
</ds:datastoreItem>
</file>

<file path=customXml/itemProps3.xml><?xml version="1.0" encoding="utf-8"?>
<ds:datastoreItem xmlns:ds="http://schemas.openxmlformats.org/officeDocument/2006/customXml" ds:itemID="{BD2251B4-8A2A-4318-8F44-89BE1E080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d03b4c-6354-4256-bad1-3aac3163c37d"/>
    <ds:schemaRef ds:uri="67d01bf7-0249-4c80-a1cc-28c5e99ab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A3F2756-02F6-442A-8A34-CAEC2B696D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2</vt:i4>
      </vt:variant>
      <vt:variant>
        <vt:lpstr>Named Ranges</vt:lpstr>
      </vt:variant>
      <vt:variant>
        <vt:i4>13</vt:i4>
      </vt:variant>
    </vt:vector>
  </HeadingPairs>
  <TitlesOfParts>
    <vt:vector size="20" baseType="lpstr">
      <vt:lpstr>Readme</vt:lpstr>
      <vt:lpstr>The Market Stabilisation Charge</vt:lpstr>
      <vt:lpstr>Calculations</vt:lpstr>
      <vt:lpstr>Wpc</vt:lpstr>
      <vt:lpstr>Wc</vt:lpstr>
      <vt:lpstr>Wpc chart</vt:lpstr>
      <vt:lpstr>Wc chart</vt:lpstr>
      <vt:lpstr>LSLT</vt:lpstr>
      <vt:lpstr>PCc</vt:lpstr>
      <vt:lpstr>PCn</vt:lpstr>
      <vt:lpstr>PCn_0</vt:lpstr>
      <vt:lpstr>PCn_1</vt:lpstr>
      <vt:lpstr>PCn_2</vt:lpstr>
      <vt:lpstr>PCna</vt:lpstr>
      <vt:lpstr>Sn</vt:lpstr>
      <vt:lpstr>Sr</vt:lpstr>
      <vt:lpstr>Wc</vt:lpstr>
      <vt:lpstr>Wpc</vt:lpstr>
      <vt:lpstr>Wt</vt:lpstr>
      <vt:lpstr>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Hicks</dc:creator>
  <cp:keywords/>
  <dc:description/>
  <cp:lastModifiedBy>Lucy Hare</cp:lastModifiedBy>
  <cp:revision/>
  <dcterms:created xsi:type="dcterms:W3CDTF">2022-02-02T14:07:04Z</dcterms:created>
  <dcterms:modified xsi:type="dcterms:W3CDTF">2022-02-25T12:14:54Z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c7a3c7df-08bc-4d7c-bf83-af5e15af2110</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msnFjUlApO1UcQ9Ahrv+RveoNMH1/0Bp</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0x0101000B20A74851E5684AB3B63F79F30AFF74</vt:lpwstr>
  </property>
</Properties>
</file>