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fileSharing readOnlyRecommended="1"/>
  <workbookPr showInkAnnotation="0"/>
  <mc:AlternateContent xmlns:mc="http://schemas.openxmlformats.org/markup-compatibility/2006">
    <mc:Choice Requires="x15">
      <x15ac:absPath xmlns:x15ac="http://schemas.microsoft.com/office/spreadsheetml/2010/11/ac" url="\\LONFS01\home\Beetont\PCP\Green Gas Levy\Decision\Publication\"/>
    </mc:Choice>
  </mc:AlternateContent>
  <xr:revisionPtr revIDLastSave="0" documentId="8_{FFB78374-26BB-4787-B8E7-92D2C3664FC5}" xr6:coauthVersionLast="47" xr6:coauthVersionMax="47" xr10:uidLastSave="{00000000-0000-0000-0000-000000000000}"/>
  <bookViews>
    <workbookView xWindow="28680" yWindow="-120" windowWidth="29040" windowHeight="158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d FIT" sheetId="14" r:id="rId9"/>
    <sheet name="3b RO" sheetId="20" r:id="rId10"/>
    <sheet name="3c CfD" sheetId="9" r:id="rId11"/>
    <sheet name="3e ECO" sheetId="18" r:id="rId12"/>
    <sheet name="3f WHD" sheetId="17" r:id="rId13"/>
    <sheet name="3g AAHEDC" sheetId="21" r:id="rId14"/>
    <sheet name="3i New FIT methodology" sheetId="45" r:id="rId15"/>
    <sheet name="3h Losses" sheetId="34" r:id="rId16"/>
    <sheet name="3j GGL" sheetId="47"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 i="47" l="1"/>
  <c r="X28" i="22" s="1"/>
  <c r="Y15" i="47"/>
  <c r="Y28" i="22" s="1"/>
  <c r="J28" i="22"/>
  <c r="W28" i="22"/>
  <c r="R28" i="22"/>
  <c r="S28" i="22"/>
  <c r="T28" i="22"/>
  <c r="U28" i="22"/>
  <c r="V28" i="22"/>
  <c r="Q28" i="22"/>
  <c r="I28" i="22"/>
  <c r="K28" i="22"/>
  <c r="L28" i="22"/>
  <c r="M28" i="22"/>
  <c r="N28" i="22"/>
  <c r="O28" i="22"/>
  <c r="H28" i="22"/>
  <c r="G65" i="42" s="1"/>
  <c r="Z15" i="47" l="1"/>
  <c r="Z28" i="22" s="1"/>
  <c r="AA15" i="47"/>
  <c r="AA28" i="22" s="1"/>
  <c r="I18" i="20"/>
  <c r="I17" i="20"/>
  <c r="G42" i="42"/>
  <c r="H16" i="21"/>
  <c r="H17" i="21" s="1"/>
  <c r="H18" i="17"/>
  <c r="W42" i="42"/>
  <c r="X26" i="22"/>
  <c r="X27" i="22"/>
  <c r="Q42" i="42" l="1"/>
  <c r="S65" i="42"/>
  <c r="T65" i="42"/>
  <c r="U65" i="42"/>
  <c r="V42" i="42"/>
  <c r="W65" i="42"/>
  <c r="X65" i="42"/>
  <c r="Y65" i="42"/>
  <c r="Z65" i="42"/>
  <c r="P65" i="42"/>
  <c r="I65" i="42"/>
  <c r="J65" i="42"/>
  <c r="K65" i="42"/>
  <c r="L42" i="42"/>
  <c r="M42" i="42"/>
  <c r="N42" i="42"/>
  <c r="I30" i="9"/>
  <c r="Q18" i="17"/>
  <c r="I18" i="17"/>
  <c r="H65" i="42"/>
  <c r="G51" i="42"/>
  <c r="X42" i="42"/>
  <c r="Y42" i="42"/>
  <c r="Z42" i="42"/>
  <c r="R42" i="42" l="1"/>
  <c r="R65" i="42"/>
  <c r="I42" i="42"/>
  <c r="Q65" i="42"/>
  <c r="M65" i="42"/>
  <c r="S42" i="42"/>
  <c r="N65" i="42"/>
  <c r="L65" i="42"/>
  <c r="K42" i="42"/>
  <c r="V65" i="42"/>
  <c r="J42" i="42"/>
  <c r="U42" i="42"/>
  <c r="T42" i="42"/>
  <c r="D24" i="45"/>
  <c r="D25" i="45" s="1"/>
  <c r="D26" i="45" s="1"/>
  <c r="D27" i="45" s="1"/>
  <c r="D28" i="45" s="1"/>
  <c r="D29" i="45" s="1"/>
  <c r="D23" i="45"/>
  <c r="H88" i="42" l="1"/>
  <c r="Q149" i="45"/>
  <c r="R149" i="45"/>
  <c r="S149" i="45"/>
  <c r="T149" i="45"/>
  <c r="E23" i="45"/>
  <c r="H44" i="45" s="1"/>
  <c r="E24" i="45"/>
  <c r="H48" i="45" s="1"/>
  <c r="E25" i="45"/>
  <c r="H52" i="45" s="1"/>
  <c r="E26" i="45"/>
  <c r="H54" i="45" s="1"/>
  <c r="E27" i="45"/>
  <c r="H60" i="45" s="1"/>
  <c r="E28" i="45"/>
  <c r="H64" i="45" s="1"/>
  <c r="E29" i="45"/>
  <c r="H68" i="45" s="1"/>
  <c r="E22" i="45"/>
  <c r="H39" i="45" s="1"/>
  <c r="H41" i="45" l="1"/>
  <c r="H38" i="45"/>
  <c r="H40" i="45"/>
  <c r="D149" i="45" s="1"/>
  <c r="H61" i="45"/>
  <c r="H57" i="45"/>
  <c r="H49" i="45"/>
  <c r="H45" i="45"/>
  <c r="H56" i="45"/>
  <c r="H65" i="45"/>
  <c r="H55" i="45"/>
  <c r="H53" i="45"/>
  <c r="M149" i="45" s="1"/>
  <c r="H67" i="45"/>
  <c r="H63" i="45"/>
  <c r="H59" i="45"/>
  <c r="H51" i="45"/>
  <c r="H47" i="45"/>
  <c r="H43" i="45"/>
  <c r="H66" i="45"/>
  <c r="H62" i="45"/>
  <c r="H58" i="45"/>
  <c r="P149" i="45" s="1"/>
  <c r="H50" i="45"/>
  <c r="H46" i="45"/>
  <c r="H42" i="45"/>
  <c r="H69" i="45"/>
  <c r="G149" i="45" l="1"/>
  <c r="N149" i="45"/>
  <c r="K149" i="45"/>
  <c r="L149" i="45"/>
  <c r="O149" i="45"/>
  <c r="E149" i="45"/>
  <c r="F149" i="45"/>
  <c r="J149" i="45"/>
  <c r="H149" i="45"/>
  <c r="D99" i="45" l="1"/>
  <c r="D115" i="45" s="1"/>
  <c r="P98" i="45"/>
  <c r="P114" i="45" s="1"/>
  <c r="Q98" i="45"/>
  <c r="Q114" i="45" s="1"/>
  <c r="R98" i="45"/>
  <c r="R114" i="45" s="1"/>
  <c r="S98" i="45"/>
  <c r="S114" i="45" s="1"/>
  <c r="T98" i="45"/>
  <c r="T114" i="45" s="1"/>
  <c r="P99" i="45"/>
  <c r="P115" i="45" s="1"/>
  <c r="Q99" i="45"/>
  <c r="Q115" i="45" s="1"/>
  <c r="R99" i="45"/>
  <c r="R115" i="45" s="1"/>
  <c r="S99" i="45"/>
  <c r="S115" i="45" s="1"/>
  <c r="S131" i="45" s="1"/>
  <c r="T99" i="45"/>
  <c r="T115" i="45" s="1"/>
  <c r="P100" i="45"/>
  <c r="P116" i="45" s="1"/>
  <c r="Q100" i="45"/>
  <c r="Q116" i="45" s="1"/>
  <c r="R100" i="45"/>
  <c r="R116" i="45" s="1"/>
  <c r="R132" i="45" s="1"/>
  <c r="S100" i="45"/>
  <c r="S116" i="45" s="1"/>
  <c r="T100" i="45"/>
  <c r="T116" i="45" s="1"/>
  <c r="P101" i="45"/>
  <c r="P117" i="45" s="1"/>
  <c r="Q101" i="45"/>
  <c r="Q117" i="45" s="1"/>
  <c r="R101" i="45"/>
  <c r="R117" i="45" s="1"/>
  <c r="S101" i="45"/>
  <c r="S117" i="45" s="1"/>
  <c r="T101" i="45"/>
  <c r="T117" i="45" s="1"/>
  <c r="P102" i="45"/>
  <c r="P118" i="45" s="1"/>
  <c r="Q102" i="45"/>
  <c r="Q118" i="45" s="1"/>
  <c r="R102" i="45"/>
  <c r="R118" i="45" s="1"/>
  <c r="S102" i="45"/>
  <c r="S118" i="45" s="1"/>
  <c r="T102" i="45"/>
  <c r="T118" i="45" s="1"/>
  <c r="P103" i="45"/>
  <c r="Q103" i="45"/>
  <c r="Q119" i="45" s="1"/>
  <c r="R103" i="45"/>
  <c r="R119" i="45" s="1"/>
  <c r="S103" i="45"/>
  <c r="S119" i="45" s="1"/>
  <c r="S135" i="45" s="1"/>
  <c r="T103" i="45"/>
  <c r="T119" i="45" s="1"/>
  <c r="P104" i="45"/>
  <c r="P120" i="45" s="1"/>
  <c r="Q104" i="45"/>
  <c r="Q120" i="45" s="1"/>
  <c r="R104" i="45"/>
  <c r="R120" i="45" s="1"/>
  <c r="R136" i="45" s="1"/>
  <c r="S104" i="45"/>
  <c r="S120" i="45" s="1"/>
  <c r="T104" i="45"/>
  <c r="T120" i="45" s="1"/>
  <c r="P105" i="45"/>
  <c r="P121" i="45" s="1"/>
  <c r="Q105" i="45"/>
  <c r="Q121" i="45" s="1"/>
  <c r="R105" i="45"/>
  <c r="R121" i="45" s="1"/>
  <c r="S105" i="45"/>
  <c r="S121" i="45" s="1"/>
  <c r="S137" i="45" s="1"/>
  <c r="T105" i="45"/>
  <c r="T121" i="45" s="1"/>
  <c r="O98" i="45"/>
  <c r="O114" i="45" s="1"/>
  <c r="K98" i="45"/>
  <c r="K114" i="45" s="1"/>
  <c r="L98" i="45"/>
  <c r="L114" i="45" s="1"/>
  <c r="M98" i="45"/>
  <c r="M114" i="45" s="1"/>
  <c r="N98" i="45"/>
  <c r="N114" i="45" s="1"/>
  <c r="K99" i="45"/>
  <c r="K115" i="45" s="1"/>
  <c r="L99" i="45"/>
  <c r="L115" i="45" s="1"/>
  <c r="M99" i="45"/>
  <c r="M115" i="45" s="1"/>
  <c r="N99" i="45"/>
  <c r="N115" i="45" s="1"/>
  <c r="O99" i="45"/>
  <c r="O115" i="45" s="1"/>
  <c r="K100" i="45"/>
  <c r="L100" i="45"/>
  <c r="L116" i="45" s="1"/>
  <c r="M100" i="45"/>
  <c r="M116" i="45" s="1"/>
  <c r="N100" i="45"/>
  <c r="N116" i="45" s="1"/>
  <c r="O100" i="45"/>
  <c r="O116" i="45" s="1"/>
  <c r="K101" i="45"/>
  <c r="L101" i="45"/>
  <c r="M101" i="45"/>
  <c r="N101" i="45"/>
  <c r="N117" i="45" s="1"/>
  <c r="O101" i="45"/>
  <c r="O117" i="45" s="1"/>
  <c r="K102" i="45"/>
  <c r="K118" i="45" s="1"/>
  <c r="L102" i="45"/>
  <c r="L118" i="45" s="1"/>
  <c r="M102" i="45"/>
  <c r="N102" i="45"/>
  <c r="O102" i="45"/>
  <c r="K103" i="45"/>
  <c r="K119" i="45" s="1"/>
  <c r="L103" i="45"/>
  <c r="L119" i="45" s="1"/>
  <c r="M103" i="45"/>
  <c r="M119" i="45" s="1"/>
  <c r="N103" i="45"/>
  <c r="N119" i="45" s="1"/>
  <c r="O103" i="45"/>
  <c r="K104" i="45"/>
  <c r="K120" i="45" s="1"/>
  <c r="L104" i="45"/>
  <c r="L120" i="45" s="1"/>
  <c r="M104" i="45"/>
  <c r="M120" i="45" s="1"/>
  <c r="N104" i="45"/>
  <c r="N120" i="45" s="1"/>
  <c r="O104" i="45"/>
  <c r="O120" i="45" s="1"/>
  <c r="K105" i="45"/>
  <c r="K121" i="45" s="1"/>
  <c r="L105" i="45"/>
  <c r="L121" i="45" s="1"/>
  <c r="M105" i="45"/>
  <c r="M121" i="45" s="1"/>
  <c r="N105" i="45"/>
  <c r="N121" i="45" s="1"/>
  <c r="O105" i="45"/>
  <c r="O121" i="45" s="1"/>
  <c r="J105" i="45"/>
  <c r="J121" i="45" s="1"/>
  <c r="J104" i="45"/>
  <c r="J120" i="45" s="1"/>
  <c r="J103" i="45"/>
  <c r="J119" i="45" s="1"/>
  <c r="J102" i="45"/>
  <c r="J118" i="45" s="1"/>
  <c r="J101" i="45"/>
  <c r="J117" i="45" s="1"/>
  <c r="J100" i="45"/>
  <c r="J99" i="45"/>
  <c r="J115" i="45" s="1"/>
  <c r="J98" i="45"/>
  <c r="J114" i="45" s="1"/>
  <c r="G98" i="45"/>
  <c r="G114" i="45" s="1"/>
  <c r="H98" i="45"/>
  <c r="H114" i="45" s="1"/>
  <c r="G99" i="45"/>
  <c r="H99" i="45"/>
  <c r="H115" i="45" s="1"/>
  <c r="G100" i="45"/>
  <c r="H100" i="45"/>
  <c r="G101" i="45"/>
  <c r="G117" i="45" s="1"/>
  <c r="H101" i="45"/>
  <c r="H117" i="45" s="1"/>
  <c r="G102" i="45"/>
  <c r="G118" i="45" s="1"/>
  <c r="H102" i="45"/>
  <c r="H118" i="45" s="1"/>
  <c r="G103" i="45"/>
  <c r="G119" i="45" s="1"/>
  <c r="H103" i="45"/>
  <c r="H119" i="45" s="1"/>
  <c r="G104" i="45"/>
  <c r="G120" i="45" s="1"/>
  <c r="H104" i="45"/>
  <c r="H120" i="45" s="1"/>
  <c r="G105" i="45"/>
  <c r="G121" i="45" s="1"/>
  <c r="H105" i="45"/>
  <c r="H121" i="45" s="1"/>
  <c r="F98" i="45"/>
  <c r="F114" i="45" s="1"/>
  <c r="F99" i="45"/>
  <c r="F100" i="45"/>
  <c r="F116" i="45" s="1"/>
  <c r="F101" i="45"/>
  <c r="F117" i="45" s="1"/>
  <c r="F102" i="45"/>
  <c r="F118" i="45" s="1"/>
  <c r="F103" i="45"/>
  <c r="F119" i="45" s="1"/>
  <c r="F104" i="45"/>
  <c r="F120" i="45" s="1"/>
  <c r="F105" i="45"/>
  <c r="F121" i="45" s="1"/>
  <c r="E98" i="45"/>
  <c r="E99" i="45"/>
  <c r="E100" i="45"/>
  <c r="E116" i="45" s="1"/>
  <c r="E101" i="45"/>
  <c r="E117" i="45" s="1"/>
  <c r="E102" i="45"/>
  <c r="E118" i="45" s="1"/>
  <c r="E103" i="45"/>
  <c r="E119" i="45" s="1"/>
  <c r="E104" i="45"/>
  <c r="E120" i="45" s="1"/>
  <c r="E105" i="45"/>
  <c r="E121" i="45" s="1"/>
  <c r="D100" i="45"/>
  <c r="D116" i="45" s="1"/>
  <c r="D101" i="45"/>
  <c r="D117" i="45" s="1"/>
  <c r="D102" i="45"/>
  <c r="D118" i="45" s="1"/>
  <c r="D103" i="45"/>
  <c r="D119" i="45" s="1"/>
  <c r="D104" i="45"/>
  <c r="D120" i="45" s="1"/>
  <c r="D105" i="45"/>
  <c r="D121" i="45" s="1"/>
  <c r="D98" i="45"/>
  <c r="E79" i="45"/>
  <c r="E80" i="45" s="1"/>
  <c r="E81" i="45" s="1"/>
  <c r="E82" i="45" s="1"/>
  <c r="E83" i="45" s="1"/>
  <c r="E84" i="45" s="1"/>
  <c r="E85" i="45" s="1"/>
  <c r="P119" i="45" l="1"/>
  <c r="S133" i="45"/>
  <c r="D114" i="45"/>
  <c r="D130" i="45" s="1"/>
  <c r="D134" i="45"/>
  <c r="H137" i="45"/>
  <c r="H136" i="45"/>
  <c r="H135" i="45"/>
  <c r="H134" i="45"/>
  <c r="H133" i="45"/>
  <c r="H131" i="45"/>
  <c r="H130" i="45"/>
  <c r="J130" i="45"/>
  <c r="J134" i="45"/>
  <c r="T137" i="45"/>
  <c r="P137" i="45"/>
  <c r="L137" i="45"/>
  <c r="N136" i="45"/>
  <c r="T135" i="45"/>
  <c r="P135" i="45"/>
  <c r="L135" i="45"/>
  <c r="R134" i="45"/>
  <c r="T133" i="45"/>
  <c r="P133" i="45"/>
  <c r="N132" i="45"/>
  <c r="T131" i="45"/>
  <c r="P131" i="45"/>
  <c r="L131" i="45"/>
  <c r="R130" i="45"/>
  <c r="N130" i="45"/>
  <c r="D137" i="45"/>
  <c r="D133" i="45"/>
  <c r="G137" i="45"/>
  <c r="G136" i="45"/>
  <c r="G135" i="45"/>
  <c r="G134" i="45"/>
  <c r="G133" i="45"/>
  <c r="G130" i="45"/>
  <c r="J131" i="45"/>
  <c r="J135" i="45"/>
  <c r="O137" i="45"/>
  <c r="K137" i="45"/>
  <c r="Q136" i="45"/>
  <c r="M136" i="45"/>
  <c r="K135" i="45"/>
  <c r="Q134" i="45"/>
  <c r="O133" i="45"/>
  <c r="Q132" i="45"/>
  <c r="M132" i="45"/>
  <c r="O131" i="45"/>
  <c r="K131" i="45"/>
  <c r="Q130" i="45"/>
  <c r="M130" i="45"/>
  <c r="D136" i="45"/>
  <c r="D132" i="45"/>
  <c r="F137" i="45"/>
  <c r="F136" i="45"/>
  <c r="F135" i="45"/>
  <c r="F134" i="45"/>
  <c r="F133" i="45"/>
  <c r="F132" i="45"/>
  <c r="F130" i="45"/>
  <c r="J136" i="45"/>
  <c r="R137" i="45"/>
  <c r="N137" i="45"/>
  <c r="T136" i="45"/>
  <c r="P136" i="45"/>
  <c r="L136" i="45"/>
  <c r="R135" i="45"/>
  <c r="N135" i="45"/>
  <c r="T134" i="45"/>
  <c r="P134" i="45"/>
  <c r="L134" i="45"/>
  <c r="R133" i="45"/>
  <c r="N133" i="45"/>
  <c r="T132" i="45"/>
  <c r="P132" i="45"/>
  <c r="L132" i="45"/>
  <c r="R131" i="45"/>
  <c r="N131" i="45"/>
  <c r="T130" i="45"/>
  <c r="P130" i="45"/>
  <c r="L130" i="45"/>
  <c r="D135" i="45"/>
  <c r="D131" i="45"/>
  <c r="E137" i="45"/>
  <c r="E136" i="45"/>
  <c r="E135" i="45"/>
  <c r="E134" i="45"/>
  <c r="E133" i="45"/>
  <c r="E132" i="45"/>
  <c r="J133" i="45"/>
  <c r="J137" i="45"/>
  <c r="Q137" i="45"/>
  <c r="M137" i="45"/>
  <c r="S136" i="45"/>
  <c r="O136" i="45"/>
  <c r="K136" i="45"/>
  <c r="Q135" i="45"/>
  <c r="M135" i="45"/>
  <c r="S134" i="45"/>
  <c r="K134" i="45"/>
  <c r="Q133" i="45"/>
  <c r="S132" i="45"/>
  <c r="O132" i="45"/>
  <c r="Q131" i="45"/>
  <c r="M131" i="45"/>
  <c r="S130" i="45"/>
  <c r="O130" i="45"/>
  <c r="K130" i="45"/>
  <c r="E115" i="45"/>
  <c r="E131" i="45" s="1"/>
  <c r="E114" i="45"/>
  <c r="E130" i="45" s="1"/>
  <c r="G116" i="45"/>
  <c r="G132" i="45" s="1"/>
  <c r="O118" i="45"/>
  <c r="O134" i="45" s="1"/>
  <c r="L117" i="45"/>
  <c r="L133" i="45" s="1"/>
  <c r="N118" i="45"/>
  <c r="N134" i="45" s="1"/>
  <c r="K117" i="45"/>
  <c r="K133" i="45" s="1"/>
  <c r="G115" i="45"/>
  <c r="G131" i="45" s="1"/>
  <c r="M118" i="45"/>
  <c r="M134" i="45" s="1"/>
  <c r="K116" i="45"/>
  <c r="K132" i="45" s="1"/>
  <c r="F115" i="45"/>
  <c r="F131" i="45" s="1"/>
  <c r="H116" i="45"/>
  <c r="H132" i="45" s="1"/>
  <c r="J116" i="45"/>
  <c r="J132" i="45" s="1"/>
  <c r="O119" i="45"/>
  <c r="O135" i="45" s="1"/>
  <c r="M117" i="45"/>
  <c r="M133" i="45" s="1"/>
  <c r="P147" i="45" l="1"/>
  <c r="T147" i="45"/>
  <c r="S147" i="45"/>
  <c r="E147" i="45"/>
  <c r="Q147" i="45"/>
  <c r="H147" i="45"/>
  <c r="D147" i="45"/>
  <c r="L147" i="45"/>
  <c r="K147" i="45"/>
  <c r="F147" i="45"/>
  <c r="G147" i="45"/>
  <c r="N147" i="45"/>
  <c r="O147" i="45"/>
  <c r="M147" i="45"/>
  <c r="R147" i="45"/>
  <c r="J147" i="45"/>
  <c r="K150" i="45"/>
  <c r="L150" i="45"/>
  <c r="M150" i="45"/>
  <c r="N150" i="45"/>
  <c r="O150" i="45"/>
  <c r="P150" i="45"/>
  <c r="Q150" i="45"/>
  <c r="R150" i="45"/>
  <c r="S150" i="45"/>
  <c r="T150" i="45"/>
  <c r="J150" i="45"/>
  <c r="E150" i="45"/>
  <c r="F150" i="45"/>
  <c r="G150" i="45"/>
  <c r="H150" i="45"/>
  <c r="D150" i="45"/>
  <c r="K148" i="45"/>
  <c r="L148" i="45"/>
  <c r="M148" i="45"/>
  <c r="N148" i="45"/>
  <c r="O148" i="45"/>
  <c r="P148" i="45"/>
  <c r="Q148" i="45"/>
  <c r="R148" i="45"/>
  <c r="S148" i="45"/>
  <c r="T148" i="45"/>
  <c r="J148" i="45"/>
  <c r="E148" i="45"/>
  <c r="F148" i="45"/>
  <c r="G148" i="45"/>
  <c r="H148" i="45"/>
  <c r="D148" i="45"/>
  <c r="J153" i="45" l="1"/>
  <c r="L153" i="45"/>
  <c r="G153" i="45"/>
  <c r="R153" i="45"/>
  <c r="Y22" i="22" s="1"/>
  <c r="D153" i="45"/>
  <c r="S153" i="45"/>
  <c r="Z22" i="22" s="1"/>
  <c r="M153" i="45"/>
  <c r="F153" i="45"/>
  <c r="H153" i="45"/>
  <c r="T153" i="45"/>
  <c r="AA22" i="22" s="1"/>
  <c r="N153" i="45"/>
  <c r="E153" i="45"/>
  <c r="O153" i="45"/>
  <c r="V16" i="22" s="1"/>
  <c r="K153" i="45"/>
  <c r="Q153" i="45"/>
  <c r="X16" i="22" s="1"/>
  <c r="P153" i="45"/>
  <c r="W16" i="22" s="1"/>
  <c r="V13" i="21"/>
  <c r="X22" i="22" l="1"/>
  <c r="Z16" i="22"/>
  <c r="Y16" i="22"/>
  <c r="AA16" i="22"/>
  <c r="V22" i="22"/>
  <c r="W22" i="22"/>
  <c r="U17" i="21"/>
  <c r="U16" i="21"/>
  <c r="U21" i="18"/>
  <c r="U18" i="17"/>
  <c r="T28" i="9" l="1"/>
  <c r="R18" i="17" l="1"/>
  <c r="S18" i="17"/>
  <c r="T18" i="17"/>
  <c r="V18" i="17"/>
  <c r="W18" i="17"/>
  <c r="X18" i="17"/>
  <c r="Y18" i="17"/>
  <c r="Z18" i="17"/>
  <c r="AA18" i="17"/>
  <c r="Q21" i="18" l="1"/>
  <c r="Q20" i="18"/>
  <c r="T21" i="18"/>
  <c r="R21" i="18"/>
  <c r="T20" i="18"/>
  <c r="S20" i="18"/>
  <c r="U20" i="18"/>
  <c r="V20" i="18"/>
  <c r="W20" i="18"/>
  <c r="X20" i="18"/>
  <c r="Y20" i="18"/>
  <c r="Z20" i="18"/>
  <c r="AA20" i="18"/>
  <c r="S21" i="18"/>
  <c r="V21" i="18"/>
  <c r="W21" i="18"/>
  <c r="X21" i="18"/>
  <c r="Y21" i="18"/>
  <c r="Z21" i="18"/>
  <c r="AA21" i="18"/>
  <c r="O21" i="18"/>
  <c r="N21" i="18"/>
  <c r="M21" i="18"/>
  <c r="L21" i="18"/>
  <c r="O20" i="18"/>
  <c r="N20" i="18"/>
  <c r="M20" i="18"/>
  <c r="L20" i="18"/>
  <c r="R20" i="18" l="1"/>
  <c r="S28" i="9" l="1"/>
  <c r="U28" i="9"/>
  <c r="V28" i="9"/>
  <c r="W28" i="9"/>
  <c r="X28" i="9"/>
  <c r="Y28" i="9"/>
  <c r="Z28" i="9"/>
  <c r="AA28" i="9"/>
  <c r="AB28" i="9"/>
  <c r="R28" i="9"/>
  <c r="I28" i="9"/>
  <c r="S30" i="9" l="1"/>
  <c r="T30" i="9"/>
  <c r="U30" i="9"/>
  <c r="V30" i="9"/>
  <c r="W30" i="9"/>
  <c r="X30" i="9"/>
  <c r="Y30" i="9"/>
  <c r="Z30" i="9"/>
  <c r="AA30" i="9"/>
  <c r="AB30" i="9"/>
  <c r="S31" i="9"/>
  <c r="T31" i="9"/>
  <c r="U31" i="9"/>
  <c r="V31" i="9"/>
  <c r="W31" i="9"/>
  <c r="X31" i="9"/>
  <c r="Y31" i="9"/>
  <c r="Z31" i="9"/>
  <c r="AA31" i="9"/>
  <c r="AB31" i="9"/>
  <c r="R31" i="9"/>
  <c r="R30" i="9"/>
  <c r="S29" i="9" l="1"/>
  <c r="T29" i="9"/>
  <c r="U29" i="9"/>
  <c r="V29" i="9"/>
  <c r="W29" i="9"/>
  <c r="X29" i="9"/>
  <c r="Y29" i="9"/>
  <c r="Z29" i="9"/>
  <c r="AA29" i="9"/>
  <c r="AB29" i="9"/>
  <c r="R29" i="9"/>
  <c r="K26" i="9"/>
  <c r="K28" i="9" s="1"/>
  <c r="J26" i="9"/>
  <c r="J28" i="9" s="1"/>
  <c r="J31" i="9" l="1"/>
  <c r="J30" i="9"/>
  <c r="K31" i="9"/>
  <c r="K30" i="9"/>
  <c r="I31" i="9"/>
  <c r="M26" i="9"/>
  <c r="M28" i="9" s="1"/>
  <c r="L26" i="9"/>
  <c r="L28" i="9" s="1"/>
  <c r="W17" i="21"/>
  <c r="W25" i="22" s="1"/>
  <c r="U19" i="22"/>
  <c r="T17" i="21"/>
  <c r="T19" i="22" s="1"/>
  <c r="S17" i="21"/>
  <c r="S25" i="22" s="1"/>
  <c r="Q17" i="21"/>
  <c r="O17" i="21"/>
  <c r="M17" i="21"/>
  <c r="K17" i="21"/>
  <c r="J17" i="21"/>
  <c r="J25" i="22" s="1"/>
  <c r="I17" i="21"/>
  <c r="I25" i="22" s="1"/>
  <c r="AA16" i="21"/>
  <c r="AA17" i="21" s="1"/>
  <c r="Z16" i="21"/>
  <c r="Z17" i="21" s="1"/>
  <c r="Y16" i="21"/>
  <c r="Y17" i="21" s="1"/>
  <c r="X16" i="21"/>
  <c r="X17" i="21" s="1"/>
  <c r="W16" i="21"/>
  <c r="V16" i="21"/>
  <c r="V17" i="21" s="1"/>
  <c r="T16" i="21"/>
  <c r="S16" i="21"/>
  <c r="R16" i="21"/>
  <c r="R17" i="21" s="1"/>
  <c r="Q16" i="21"/>
  <c r="O16" i="21"/>
  <c r="N16" i="21"/>
  <c r="N17" i="21" s="1"/>
  <c r="M16" i="21"/>
  <c r="L16" i="21"/>
  <c r="L17" i="21" s="1"/>
  <c r="K16" i="21"/>
  <c r="J16" i="21"/>
  <c r="I16" i="21"/>
  <c r="Q24" i="22"/>
  <c r="P61" i="42" s="1"/>
  <c r="O18" i="17"/>
  <c r="N18" i="17"/>
  <c r="M18" i="17"/>
  <c r="L18" i="17"/>
  <c r="L27" i="22" s="1"/>
  <c r="K64" i="42" s="1"/>
  <c r="K18" i="17"/>
  <c r="J18" i="17"/>
  <c r="H27" i="22"/>
  <c r="M13" i="17"/>
  <c r="AA17" i="22"/>
  <c r="Z54" i="42" s="1"/>
  <c r="W17" i="22"/>
  <c r="V54" i="42" s="1"/>
  <c r="S17" i="22"/>
  <c r="R54" i="42" s="1"/>
  <c r="R23" i="22"/>
  <c r="Q60" i="42" s="1"/>
  <c r="Q23" i="22"/>
  <c r="P60" i="42" s="1"/>
  <c r="N17" i="22"/>
  <c r="M54" i="42" s="1"/>
  <c r="AA26" i="22"/>
  <c r="Z63" i="42" s="1"/>
  <c r="W63" i="42"/>
  <c r="W26" i="22"/>
  <c r="V63" i="42" s="1"/>
  <c r="T26" i="22"/>
  <c r="S63" i="42" s="1"/>
  <c r="S26" i="22"/>
  <c r="R63" i="42" s="1"/>
  <c r="O26" i="22"/>
  <c r="N63" i="42" s="1"/>
  <c r="K13" i="18"/>
  <c r="K21" i="18" s="1"/>
  <c r="J13" i="18"/>
  <c r="J21" i="18" s="1"/>
  <c r="J17" i="22" s="1"/>
  <c r="I54" i="42" s="1"/>
  <c r="I13" i="18"/>
  <c r="I21" i="18" s="1"/>
  <c r="H13" i="18"/>
  <c r="H21" i="18" s="1"/>
  <c r="K12" i="18"/>
  <c r="J12" i="18"/>
  <c r="I12" i="18"/>
  <c r="H12" i="18"/>
  <c r="X53" i="42"/>
  <c r="W59" i="42"/>
  <c r="I18" i="14"/>
  <c r="H18" i="14"/>
  <c r="J17" i="14"/>
  <c r="J18" i="14" s="1"/>
  <c r="P29" i="9"/>
  <c r="O29" i="9"/>
  <c r="N29" i="9"/>
  <c r="M29" i="9"/>
  <c r="L29" i="9"/>
  <c r="K29" i="9"/>
  <c r="J29" i="9"/>
  <c r="I29" i="9"/>
  <c r="AA18" i="20"/>
  <c r="AA20" i="22" s="1"/>
  <c r="Z18" i="20"/>
  <c r="Y18" i="20"/>
  <c r="X18" i="20"/>
  <c r="Q18" i="20"/>
  <c r="Q20" i="22" s="1"/>
  <c r="O18" i="20"/>
  <c r="O14" i="22" s="1"/>
  <c r="H18" i="20"/>
  <c r="AA17" i="20"/>
  <c r="Z17" i="20"/>
  <c r="Y17" i="20"/>
  <c r="X17" i="20"/>
  <c r="W17" i="20"/>
  <c r="W18" i="20" s="1"/>
  <c r="W14" i="22" s="1"/>
  <c r="V17" i="20"/>
  <c r="V18" i="20" s="1"/>
  <c r="U17" i="20"/>
  <c r="U18" i="20" s="1"/>
  <c r="T17" i="20"/>
  <c r="T18" i="20" s="1"/>
  <c r="S17" i="20"/>
  <c r="S18" i="20" s="1"/>
  <c r="S14" i="22" s="1"/>
  <c r="R17" i="20"/>
  <c r="R18" i="20" s="1"/>
  <c r="Q17" i="20"/>
  <c r="O17" i="20"/>
  <c r="N17" i="20"/>
  <c r="N18" i="20" s="1"/>
  <c r="M17" i="20"/>
  <c r="M18" i="20" s="1"/>
  <c r="L17" i="20"/>
  <c r="L18" i="20" s="1"/>
  <c r="K17" i="20"/>
  <c r="K18" i="20" s="1"/>
  <c r="J17" i="20"/>
  <c r="J18" i="20" s="1"/>
  <c r="H17" i="20"/>
  <c r="AA27" i="22"/>
  <c r="Z64" i="42" s="1"/>
  <c r="Z27" i="22"/>
  <c r="Y64" i="42" s="1"/>
  <c r="Y27" i="22"/>
  <c r="X64" i="42" s="1"/>
  <c r="W64" i="42"/>
  <c r="W27" i="22"/>
  <c r="V64" i="42" s="1"/>
  <c r="V27" i="22"/>
  <c r="U64" i="42" s="1"/>
  <c r="U27" i="22"/>
  <c r="T64" i="42" s="1"/>
  <c r="T27" i="22"/>
  <c r="S64" i="42" s="1"/>
  <c r="S27" i="22"/>
  <c r="R64" i="42" s="1"/>
  <c r="R27" i="22"/>
  <c r="Q64" i="42" s="1"/>
  <c r="Q27" i="22"/>
  <c r="O27" i="22"/>
  <c r="N64" i="42" s="1"/>
  <c r="N27" i="22"/>
  <c r="M64" i="42" s="1"/>
  <c r="M27" i="22"/>
  <c r="L64" i="42" s="1"/>
  <c r="K27" i="22"/>
  <c r="J64" i="42" s="1"/>
  <c r="J27" i="22"/>
  <c r="I64" i="42" s="1"/>
  <c r="I27" i="22"/>
  <c r="Z26" i="22"/>
  <c r="Y63" i="42" s="1"/>
  <c r="Y26" i="22"/>
  <c r="X63" i="42" s="1"/>
  <c r="V26" i="22"/>
  <c r="U63" i="42" s="1"/>
  <c r="U26" i="22"/>
  <c r="T63" i="42" s="1"/>
  <c r="R26" i="22"/>
  <c r="Q63" i="42" s="1"/>
  <c r="Q26" i="22"/>
  <c r="P63" i="42" s="1"/>
  <c r="N26" i="22"/>
  <c r="M63" i="42" s="1"/>
  <c r="M26" i="22"/>
  <c r="L63" i="42" s="1"/>
  <c r="L26" i="22"/>
  <c r="K63" i="42" s="1"/>
  <c r="U25" i="22"/>
  <c r="Q25" i="22"/>
  <c r="O25" i="22"/>
  <c r="M25" i="22"/>
  <c r="K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Z59" i="42"/>
  <c r="Y59" i="42"/>
  <c r="V59" i="42"/>
  <c r="U59" i="42"/>
  <c r="I22" i="22"/>
  <c r="H59" i="42" s="1"/>
  <c r="H22" i="22"/>
  <c r="G59" i="42" s="1"/>
  <c r="AA21" i="22"/>
  <c r="Z21" i="22"/>
  <c r="Y21" i="22"/>
  <c r="X21" i="22"/>
  <c r="W21" i="22"/>
  <c r="V21" i="22"/>
  <c r="U21" i="22"/>
  <c r="T21" i="22"/>
  <c r="S21" i="22"/>
  <c r="R21" i="22"/>
  <c r="Q21" i="22"/>
  <c r="Z20" i="22"/>
  <c r="Y20" i="22"/>
  <c r="X20" i="22"/>
  <c r="S20" i="22"/>
  <c r="H20" i="22"/>
  <c r="S19" i="22"/>
  <c r="Q19" i="22"/>
  <c r="O19" i="22"/>
  <c r="M19" i="22"/>
  <c r="K19" i="22"/>
  <c r="K50" i="22" s="1"/>
  <c r="I19" i="22"/>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Z53" i="42"/>
  <c r="Y53" i="42"/>
  <c r="V53" i="42"/>
  <c r="U53" i="42"/>
  <c r="I16" i="22"/>
  <c r="H53" i="42" s="1"/>
  <c r="H16" i="22"/>
  <c r="G53" i="42" s="1"/>
  <c r="AA15" i="22"/>
  <c r="Z15" i="22"/>
  <c r="Y15" i="22"/>
  <c r="X15" i="22"/>
  <c r="W15" i="22"/>
  <c r="V15" i="22"/>
  <c r="U15" i="22"/>
  <c r="T15" i="22"/>
  <c r="S15" i="22"/>
  <c r="R15" i="22"/>
  <c r="Q15" i="22"/>
  <c r="AA14" i="22"/>
  <c r="Z14" i="22"/>
  <c r="Y17" i="42" s="1"/>
  <c r="Y14" i="22"/>
  <c r="X14" i="42" s="1"/>
  <c r="X14" i="22"/>
  <c r="W27" i="42" s="1"/>
  <c r="Q14" i="22"/>
  <c r="H14" i="22"/>
  <c r="P64" i="42" l="1"/>
  <c r="P42" i="42"/>
  <c r="H64" i="42"/>
  <c r="G64" i="42"/>
  <c r="G87" i="42" s="1"/>
  <c r="Z17" i="42"/>
  <c r="Z24" i="42"/>
  <c r="X21" i="42"/>
  <c r="Z21" i="42"/>
  <c r="Y24" i="42"/>
  <c r="Y14" i="42"/>
  <c r="Z14" i="42"/>
  <c r="H87" i="42"/>
  <c r="K20" i="22"/>
  <c r="K14" i="22"/>
  <c r="N25" i="22"/>
  <c r="N65" i="22" s="1"/>
  <c r="N19" i="22"/>
  <c r="N39" i="22" s="1"/>
  <c r="X19" i="22"/>
  <c r="X25" i="22"/>
  <c r="X55" i="22" s="1"/>
  <c r="L25" i="22"/>
  <c r="L63" i="22" s="1"/>
  <c r="L19" i="22"/>
  <c r="L43" i="22" s="1"/>
  <c r="J20" i="22"/>
  <c r="J14" i="22"/>
  <c r="I51" i="42" s="1"/>
  <c r="L20" i="22"/>
  <c r="K57" i="42" s="1"/>
  <c r="L14" i="22"/>
  <c r="K51" i="42" s="1"/>
  <c r="U14" i="22"/>
  <c r="U20" i="22"/>
  <c r="T57" i="42" s="1"/>
  <c r="Y19" i="22"/>
  <c r="Y40" i="22" s="1"/>
  <c r="Y25" i="22"/>
  <c r="Y52" i="22" s="1"/>
  <c r="X62" i="42" s="1"/>
  <c r="M14" i="22"/>
  <c r="M20" i="22"/>
  <c r="L57" i="42" s="1"/>
  <c r="H25" i="22"/>
  <c r="H60" i="22" s="1"/>
  <c r="H19" i="22"/>
  <c r="H38" i="22" s="1"/>
  <c r="Z25" i="22"/>
  <c r="Z54" i="22" s="1"/>
  <c r="Z19" i="22"/>
  <c r="Z44" i="22" s="1"/>
  <c r="I14" i="22"/>
  <c r="I20" i="22"/>
  <c r="H57" i="42" s="1"/>
  <c r="AA25" i="22"/>
  <c r="AA19" i="22"/>
  <c r="AA48" i="22" s="1"/>
  <c r="J22" i="22"/>
  <c r="I59" i="42" s="1"/>
  <c r="J16" i="22"/>
  <c r="I53" i="42" s="1"/>
  <c r="N14" i="22"/>
  <c r="N20" i="22"/>
  <c r="J20" i="18"/>
  <c r="J26" i="22" s="1"/>
  <c r="I63" i="42" s="1"/>
  <c r="L30" i="9"/>
  <c r="L31" i="9"/>
  <c r="K20" i="18"/>
  <c r="K26" i="22" s="1"/>
  <c r="M30" i="9"/>
  <c r="M31" i="9"/>
  <c r="X18" i="42"/>
  <c r="Z15" i="42"/>
  <c r="Z18" i="42"/>
  <c r="X22" i="42"/>
  <c r="Y25" i="42"/>
  <c r="K17" i="14"/>
  <c r="Y21" i="42"/>
  <c r="Y15" i="42"/>
  <c r="X25" i="42"/>
  <c r="Y19" i="42"/>
  <c r="Y22" i="42"/>
  <c r="Z25" i="42"/>
  <c r="Y18" i="42"/>
  <c r="Y16" i="42"/>
  <c r="Z16" i="42"/>
  <c r="Z19" i="42"/>
  <c r="Z22" i="42"/>
  <c r="X26" i="42"/>
  <c r="X17" i="42"/>
  <c r="Y20" i="42"/>
  <c r="Y23" i="42"/>
  <c r="Z26" i="42"/>
  <c r="Z20" i="42"/>
  <c r="Z23" i="42"/>
  <c r="Z27" i="42"/>
  <c r="J19" i="22"/>
  <c r="J49" i="22" s="1"/>
  <c r="H20" i="18"/>
  <c r="H26" i="22" s="1"/>
  <c r="L24" i="22"/>
  <c r="K61" i="42" s="1"/>
  <c r="I83" i="42" s="1"/>
  <c r="I26" i="22"/>
  <c r="I20" i="18"/>
  <c r="W19" i="22"/>
  <c r="W46" i="22" s="1"/>
  <c r="W20" i="22"/>
  <c r="V20" i="22"/>
  <c r="U57" i="42" s="1"/>
  <c r="V14" i="22"/>
  <c r="U51" i="42" s="1"/>
  <c r="V25" i="22"/>
  <c r="V52" i="22" s="1"/>
  <c r="V19" i="22"/>
  <c r="V50" i="22" s="1"/>
  <c r="O20" i="22"/>
  <c r="N57" i="42" s="1"/>
  <c r="T25" i="22"/>
  <c r="T52" i="22" s="1"/>
  <c r="T14" i="22"/>
  <c r="T20" i="22"/>
  <c r="S57" i="42" s="1"/>
  <c r="X59" i="42"/>
  <c r="R19" i="22"/>
  <c r="R25" i="22"/>
  <c r="R54" i="22" s="1"/>
  <c r="R14" i="22"/>
  <c r="Q51" i="42" s="1"/>
  <c r="R20" i="22"/>
  <c r="Q57" i="42" s="1"/>
  <c r="X57" i="42"/>
  <c r="X29" i="42"/>
  <c r="X31" i="42"/>
  <c r="X33" i="42"/>
  <c r="X35" i="42"/>
  <c r="X37" i="42"/>
  <c r="X39" i="42"/>
  <c r="X41" i="42"/>
  <c r="X30" i="42"/>
  <c r="X38" i="42"/>
  <c r="X32" i="42"/>
  <c r="X40" i="42"/>
  <c r="X34" i="42"/>
  <c r="X28" i="42"/>
  <c r="X36" i="42"/>
  <c r="R92" i="22"/>
  <c r="R91" i="22"/>
  <c r="R95" i="22"/>
  <c r="R90" i="22"/>
  <c r="R94" i="22"/>
  <c r="R97" i="22"/>
  <c r="R101" i="22"/>
  <c r="R93" i="22"/>
  <c r="R96" i="22"/>
  <c r="R100" i="22"/>
  <c r="R89" i="22"/>
  <c r="R99" i="22"/>
  <c r="R102" i="22"/>
  <c r="R98" i="22"/>
  <c r="O54" i="22"/>
  <c r="O58" i="22"/>
  <c r="O62" i="22"/>
  <c r="O53" i="22"/>
  <c r="O57" i="22"/>
  <c r="O61" i="22"/>
  <c r="O65" i="22"/>
  <c r="O52" i="22"/>
  <c r="O56" i="22"/>
  <c r="O60" i="22"/>
  <c r="O64" i="22"/>
  <c r="O55" i="22"/>
  <c r="O63" i="22"/>
  <c r="O59" i="22"/>
  <c r="W14" i="42"/>
  <c r="W18" i="42"/>
  <c r="W22" i="42"/>
  <c r="W26" i="42"/>
  <c r="P51" i="42"/>
  <c r="X51" i="42"/>
  <c r="G57" i="42"/>
  <c r="Y57" i="42"/>
  <c r="Y28" i="42"/>
  <c r="Y30" i="42"/>
  <c r="Y32" i="42"/>
  <c r="Y34" i="42"/>
  <c r="Y36" i="42"/>
  <c r="Y38" i="42"/>
  <c r="Y40" i="42"/>
  <c r="Y29" i="42"/>
  <c r="Y31" i="42"/>
  <c r="Y33" i="42"/>
  <c r="Y35" i="42"/>
  <c r="Y37" i="42"/>
  <c r="Y39" i="42"/>
  <c r="Y41" i="42"/>
  <c r="S89" i="22"/>
  <c r="S93" i="22"/>
  <c r="S92" i="22"/>
  <c r="S91" i="22"/>
  <c r="S95" i="22"/>
  <c r="S94" i="22"/>
  <c r="S98" i="22"/>
  <c r="S102" i="22"/>
  <c r="S90" i="22"/>
  <c r="S97" i="22"/>
  <c r="S101" i="22"/>
  <c r="S96" i="22"/>
  <c r="S100" i="22"/>
  <c r="S99" i="22"/>
  <c r="W89" i="22"/>
  <c r="W93" i="22"/>
  <c r="W92" i="22"/>
  <c r="W91" i="22"/>
  <c r="W95" i="22"/>
  <c r="W98" i="22"/>
  <c r="W102" i="22"/>
  <c r="W94" i="22"/>
  <c r="W97" i="22"/>
  <c r="W101" i="22"/>
  <c r="W90" i="22"/>
  <c r="W96" i="22"/>
  <c r="W100" i="22"/>
  <c r="W99" i="22"/>
  <c r="AA89" i="22"/>
  <c r="Z58" i="42" s="1"/>
  <c r="AA93" i="22"/>
  <c r="AA92" i="22"/>
  <c r="AA91" i="22"/>
  <c r="AA98" i="22"/>
  <c r="AA102" i="22"/>
  <c r="AA97" i="22"/>
  <c r="AA101" i="22"/>
  <c r="AA94" i="22"/>
  <c r="AA96" i="22"/>
  <c r="AA100" i="22"/>
  <c r="AA99" i="22"/>
  <c r="AA90" i="22"/>
  <c r="AA95" i="22"/>
  <c r="H52" i="2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7" i="42"/>
  <c r="S51" i="42"/>
  <c r="J57" i="42"/>
  <c r="V92" i="22"/>
  <c r="V91" i="22"/>
  <c r="V95" i="22"/>
  <c r="V90" i="22"/>
  <c r="V94" i="22"/>
  <c r="V97" i="22"/>
  <c r="V101" i="22"/>
  <c r="V96" i="22"/>
  <c r="V100" i="22"/>
  <c r="V93" i="22"/>
  <c r="V99" i="22"/>
  <c r="V89" i="22"/>
  <c r="V98" i="22"/>
  <c r="V102" i="22"/>
  <c r="T65" i="22"/>
  <c r="W19" i="42"/>
  <c r="W20" i="42"/>
  <c r="W23" i="42"/>
  <c r="W24" i="42"/>
  <c r="L51" i="42"/>
  <c r="Y51" i="42"/>
  <c r="R57" i="42"/>
  <c r="Z57" i="42"/>
  <c r="Z28" i="42"/>
  <c r="Z30" i="42"/>
  <c r="Z32" i="42"/>
  <c r="Z34" i="42"/>
  <c r="Z36" i="42"/>
  <c r="Z38" i="42"/>
  <c r="Z40" i="42"/>
  <c r="Z29" i="42"/>
  <c r="Z37" i="42"/>
  <c r="Z31" i="42"/>
  <c r="Z39" i="42"/>
  <c r="Z33" i="42"/>
  <c r="Z41" i="42"/>
  <c r="Z35" i="42"/>
  <c r="T90" i="22"/>
  <c r="T94" i="22"/>
  <c r="T89" i="22"/>
  <c r="T93" i="22"/>
  <c r="T92" i="22"/>
  <c r="T91" i="22"/>
  <c r="T99" i="22"/>
  <c r="T98" i="22"/>
  <c r="T102" i="22"/>
  <c r="T97" i="22"/>
  <c r="T101" i="22"/>
  <c r="T95" i="22"/>
  <c r="T100" i="22"/>
  <c r="T96" i="22"/>
  <c r="X90" i="22"/>
  <c r="X94" i="22"/>
  <c r="X89" i="22"/>
  <c r="W58" i="42" s="1"/>
  <c r="X93" i="22"/>
  <c r="X92" i="22"/>
  <c r="X95" i="22"/>
  <c r="X99" i="22"/>
  <c r="X91" i="22"/>
  <c r="X98" i="22"/>
  <c r="X102" i="22"/>
  <c r="X97" i="22"/>
  <c r="X101" i="22"/>
  <c r="X100" i="22"/>
  <c r="X96" i="2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Z52" i="22"/>
  <c r="Y62" i="42" s="1"/>
  <c r="Z56" i="22"/>
  <c r="Z61" i="22"/>
  <c r="Z63" i="22"/>
  <c r="Z65" i="22"/>
  <c r="Z53" i="22"/>
  <c r="Z57" i="22"/>
  <c r="Z58" i="22"/>
  <c r="Z62" i="22"/>
  <c r="Z64" i="22"/>
  <c r="J51" i="42"/>
  <c r="N51" i="42"/>
  <c r="W51" i="42"/>
  <c r="Z92" i="22"/>
  <c r="Z91" i="22"/>
  <c r="Z90" i="22"/>
  <c r="Z94" i="22"/>
  <c r="Z89" i="22"/>
  <c r="Y58" i="42" s="1"/>
  <c r="Z97" i="22"/>
  <c r="Z101" i="22"/>
  <c r="Z96" i="22"/>
  <c r="Z100" i="22"/>
  <c r="Z95" i="22"/>
  <c r="Z99" i="22"/>
  <c r="Z102" i="22"/>
  <c r="Z98" i="22"/>
  <c r="Z93" i="22"/>
  <c r="K54" i="22"/>
  <c r="K58" i="22"/>
  <c r="K62" i="22"/>
  <c r="K53" i="22"/>
  <c r="K57" i="22"/>
  <c r="K61" i="22"/>
  <c r="K65" i="22"/>
  <c r="K52" i="22"/>
  <c r="K56" i="22"/>
  <c r="K60" i="22"/>
  <c r="K64" i="22"/>
  <c r="K59" i="22"/>
  <c r="K63" i="22"/>
  <c r="K55" i="22"/>
  <c r="X53" i="22"/>
  <c r="X62" i="22"/>
  <c r="X64" i="22"/>
  <c r="X52" i="22"/>
  <c r="W62" i="42" s="1"/>
  <c r="W15" i="42"/>
  <c r="W16" i="42"/>
  <c r="W17" i="42"/>
  <c r="W21" i="42"/>
  <c r="W25" i="42"/>
  <c r="Y26" i="42"/>
  <c r="Y27" i="42"/>
  <c r="I57" i="42"/>
  <c r="M57" i="42"/>
  <c r="W57" i="42"/>
  <c r="W29" i="42"/>
  <c r="W31" i="42"/>
  <c r="W33" i="42"/>
  <c r="W35" i="42"/>
  <c r="W37" i="42"/>
  <c r="W39" i="42"/>
  <c r="W41" i="42"/>
  <c r="W28" i="42"/>
  <c r="W30" i="42"/>
  <c r="W32" i="42"/>
  <c r="W34" i="42"/>
  <c r="W36" i="42"/>
  <c r="W38" i="42"/>
  <c r="W40" i="42"/>
  <c r="Q91" i="22"/>
  <c r="Q95" i="22"/>
  <c r="Q90" i="22"/>
  <c r="Q94" i="22"/>
  <c r="Q89" i="22"/>
  <c r="Q93" i="22"/>
  <c r="Q96" i="22"/>
  <c r="Q100" i="22"/>
  <c r="Q99" i="22"/>
  <c r="Q92" i="22"/>
  <c r="Q98" i="22"/>
  <c r="Q102" i="22"/>
  <c r="Q97" i="22"/>
  <c r="Q101" i="22"/>
  <c r="U91" i="22"/>
  <c r="U95" i="22"/>
  <c r="U90" i="22"/>
  <c r="U94" i="22"/>
  <c r="U89" i="22"/>
  <c r="U93" i="22"/>
  <c r="U96" i="22"/>
  <c r="U100" i="22"/>
  <c r="U99" i="22"/>
  <c r="U98" i="22"/>
  <c r="U102" i="22"/>
  <c r="U101" i="22"/>
  <c r="U97" i="22"/>
  <c r="U92" i="22"/>
  <c r="Y91" i="22"/>
  <c r="Y90" i="22"/>
  <c r="Y94" i="22"/>
  <c r="Y89" i="22"/>
  <c r="X58" i="42" s="1"/>
  <c r="Y93" i="22"/>
  <c r="Y92" i="22"/>
  <c r="Y96" i="22"/>
  <c r="Y100" i="22"/>
  <c r="Y95" i="22"/>
  <c r="Y99" i="22"/>
  <c r="Y98" i="22"/>
  <c r="Y102" i="22"/>
  <c r="Y101" i="22"/>
  <c r="Y97" i="22"/>
  <c r="J53" i="22"/>
  <c r="J57" i="22"/>
  <c r="J61" i="22"/>
  <c r="J65" i="22"/>
  <c r="J52" i="22"/>
  <c r="J56" i="22"/>
  <c r="J60" i="22"/>
  <c r="J64" i="22"/>
  <c r="J55" i="22"/>
  <c r="J59" i="22"/>
  <c r="J63" i="22"/>
  <c r="J58" i="22"/>
  <c r="J62" i="22"/>
  <c r="J54" i="22"/>
  <c r="N61" i="22"/>
  <c r="N64" i="22"/>
  <c r="N63"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AA53" i="22"/>
  <c r="AA55" i="22"/>
  <c r="AA52" i="22"/>
  <c r="Z62" i="42" s="1"/>
  <c r="AA54" i="22"/>
  <c r="AA56" i="22"/>
  <c r="AA64" i="22"/>
  <c r="AA59" i="22"/>
  <c r="AA61" i="22"/>
  <c r="AA63" i="22"/>
  <c r="AA65" i="22"/>
  <c r="AA58" i="22"/>
  <c r="AA62" i="22"/>
  <c r="AA57" i="22"/>
  <c r="AA60" i="22"/>
  <c r="H18" i="22"/>
  <c r="G55" i="42" s="1"/>
  <c r="G76" i="42" s="1"/>
  <c r="L18" i="22"/>
  <c r="K55" i="42" s="1"/>
  <c r="I76" i="42" s="1"/>
  <c r="Q18" i="22"/>
  <c r="P55" i="42" s="1"/>
  <c r="W53" i="42"/>
  <c r="R17" i="22"/>
  <c r="Q54" i="42" s="1"/>
  <c r="S23" i="22"/>
  <c r="R60" i="42" s="1"/>
  <c r="W23" i="22"/>
  <c r="V60" i="42" s="1"/>
  <c r="K17" i="22"/>
  <c r="J54" i="42" s="1"/>
  <c r="H75" i="42" s="1"/>
  <c r="K23" i="22"/>
  <c r="J60" i="42" s="1"/>
  <c r="H82" i="42" s="1"/>
  <c r="H63" i="42"/>
  <c r="I23" i="22"/>
  <c r="H60" i="42" s="1"/>
  <c r="G82" i="42" s="1"/>
  <c r="I17" i="22"/>
  <c r="H54" i="42" s="1"/>
  <c r="G75" i="42" s="1"/>
  <c r="I87" i="42"/>
  <c r="I86" i="42"/>
  <c r="G81" i="42"/>
  <c r="H83" i="42"/>
  <c r="I75" i="42"/>
  <c r="G74" i="42"/>
  <c r="H76" i="42"/>
  <c r="G83" i="42"/>
  <c r="I82" i="42"/>
  <c r="T51" i="42"/>
  <c r="R75" i="22"/>
  <c r="R77" i="22"/>
  <c r="R79" i="22"/>
  <c r="R81" i="22"/>
  <c r="R83" i="22"/>
  <c r="R85" i="22"/>
  <c r="R87" i="22"/>
  <c r="R76" i="22"/>
  <c r="R78" i="22"/>
  <c r="R80" i="22"/>
  <c r="R82" i="22"/>
  <c r="R84" i="22"/>
  <c r="R86" i="22"/>
  <c r="R88" i="22"/>
  <c r="V75" i="22"/>
  <c r="V77" i="22"/>
  <c r="V79" i="22"/>
  <c r="V81" i="22"/>
  <c r="V83" i="22"/>
  <c r="V85" i="22"/>
  <c r="V87" i="22"/>
  <c r="V76" i="22"/>
  <c r="V78" i="22"/>
  <c r="V80" i="22"/>
  <c r="V82" i="22"/>
  <c r="V84" i="22"/>
  <c r="V86" i="22"/>
  <c r="V88" i="22"/>
  <c r="Z75" i="22"/>
  <c r="Y52" i="42" s="1"/>
  <c r="Z77" i="22"/>
  <c r="Z79" i="22"/>
  <c r="Z81" i="22"/>
  <c r="Z83" i="22"/>
  <c r="Z85" i="22"/>
  <c r="Z87" i="22"/>
  <c r="Z76" i="22"/>
  <c r="Z78" i="22"/>
  <c r="Z80" i="22"/>
  <c r="Z82" i="22"/>
  <c r="Z84" i="22"/>
  <c r="Z86" i="22"/>
  <c r="Z88" i="22"/>
  <c r="X40" i="22"/>
  <c r="X42" i="22"/>
  <c r="Q47" i="22"/>
  <c r="H41" i="22"/>
  <c r="S75" i="22"/>
  <c r="S77" i="22"/>
  <c r="S79" i="22"/>
  <c r="S81" i="22"/>
  <c r="S83" i="22"/>
  <c r="S85" i="22"/>
  <c r="S87" i="22"/>
  <c r="S76" i="22"/>
  <c r="S78" i="22"/>
  <c r="S80" i="22"/>
  <c r="S82" i="22"/>
  <c r="S84" i="22"/>
  <c r="S86" i="22"/>
  <c r="S88" i="22"/>
  <c r="W75" i="22"/>
  <c r="W77" i="22"/>
  <c r="W79" i="22"/>
  <c r="W81" i="22"/>
  <c r="W83" i="22"/>
  <c r="W85" i="22"/>
  <c r="W87" i="22"/>
  <c r="W76" i="22"/>
  <c r="W78" i="22"/>
  <c r="W80" i="22"/>
  <c r="W82" i="22"/>
  <c r="W84" i="22"/>
  <c r="W86" i="22"/>
  <c r="W88" i="22"/>
  <c r="AA75" i="22"/>
  <c r="Z52" i="42" s="1"/>
  <c r="AA77" i="22"/>
  <c r="AA79" i="22"/>
  <c r="AA81" i="22"/>
  <c r="AA83" i="22"/>
  <c r="AA85" i="22"/>
  <c r="AA87" i="22"/>
  <c r="AA76" i="22"/>
  <c r="AA78" i="22"/>
  <c r="AA80" i="22"/>
  <c r="AA82" i="22"/>
  <c r="AA84" i="22"/>
  <c r="AA86" i="22"/>
  <c r="AA88" i="22"/>
  <c r="AA39" i="22"/>
  <c r="Q41" i="22"/>
  <c r="U43" i="22"/>
  <c r="M51" i="42"/>
  <c r="R51" i="42"/>
  <c r="V51" i="42"/>
  <c r="Z51" i="42"/>
  <c r="T76" i="22"/>
  <c r="T78" i="22"/>
  <c r="T80" i="22"/>
  <c r="T82" i="22"/>
  <c r="T84" i="22"/>
  <c r="T86" i="22"/>
  <c r="T88" i="22"/>
  <c r="T75" i="22"/>
  <c r="T77" i="22"/>
  <c r="T79" i="22"/>
  <c r="T81" i="22"/>
  <c r="T83" i="22"/>
  <c r="T85" i="22"/>
  <c r="T87" i="22"/>
  <c r="X76" i="22"/>
  <c r="X78" i="22"/>
  <c r="X80" i="22"/>
  <c r="X82" i="22"/>
  <c r="X84" i="22"/>
  <c r="X86" i="22"/>
  <c r="X88" i="22"/>
  <c r="X75" i="22"/>
  <c r="W52" i="42" s="1"/>
  <c r="X77" i="22"/>
  <c r="X79" i="22"/>
  <c r="X81" i="22"/>
  <c r="X83" i="22"/>
  <c r="X85" i="22"/>
  <c r="X87" i="22"/>
  <c r="K40" i="22"/>
  <c r="U41" i="22"/>
  <c r="W45" i="22"/>
  <c r="X50" i="22"/>
  <c r="Q86" i="22"/>
  <c r="Q82" i="22"/>
  <c r="Q78" i="22"/>
  <c r="Q85" i="22"/>
  <c r="Q81" i="22"/>
  <c r="Q77" i="22"/>
  <c r="Q88" i="22"/>
  <c r="Q84" i="22"/>
  <c r="Q80" i="22"/>
  <c r="Q76" i="22"/>
  <c r="Q87" i="22"/>
  <c r="Q83" i="22"/>
  <c r="Q79" i="22"/>
  <c r="Q75" i="22"/>
  <c r="U76" i="22"/>
  <c r="U78" i="22"/>
  <c r="U80" i="22"/>
  <c r="U82" i="22"/>
  <c r="U84" i="22"/>
  <c r="U86" i="22"/>
  <c r="U88" i="22"/>
  <c r="U75" i="22"/>
  <c r="U77" i="22"/>
  <c r="U79" i="22"/>
  <c r="U81" i="22"/>
  <c r="U83" i="22"/>
  <c r="U85" i="22"/>
  <c r="U87" i="22"/>
  <c r="Y76" i="22"/>
  <c r="Y78" i="22"/>
  <c r="Y80" i="22"/>
  <c r="Y82" i="22"/>
  <c r="Y84" i="22"/>
  <c r="Y86" i="22"/>
  <c r="Y88" i="22"/>
  <c r="Y75" i="22"/>
  <c r="X52" i="42" s="1"/>
  <c r="Y77" i="22"/>
  <c r="Y79" i="22"/>
  <c r="Y81" i="22"/>
  <c r="Y83" i="22"/>
  <c r="Y85" i="22"/>
  <c r="Y87" i="22"/>
  <c r="S39" i="22"/>
  <c r="T40" i="22"/>
  <c r="T46" i="22"/>
  <c r="U51" i="22"/>
  <c r="O40" i="22"/>
  <c r="N26" i="9"/>
  <c r="N28" i="9" s="1"/>
  <c r="O26" i="9"/>
  <c r="O28" i="9" s="1"/>
  <c r="I49" i="22"/>
  <c r="I45" i="22"/>
  <c r="I50" i="22"/>
  <c r="I46" i="22"/>
  <c r="I51" i="22"/>
  <c r="I47" i="22"/>
  <c r="M49" i="22"/>
  <c r="M45" i="22"/>
  <c r="M50" i="22"/>
  <c r="M46" i="22"/>
  <c r="M51" i="22"/>
  <c r="M47" i="22"/>
  <c r="V51" i="22"/>
  <c r="M38" i="22"/>
  <c r="I42" i="22"/>
  <c r="M42" i="22"/>
  <c r="R42" i="22"/>
  <c r="I44" i="22"/>
  <c r="X16" i="42"/>
  <c r="X20" i="42"/>
  <c r="X24" i="42"/>
  <c r="N50" i="22"/>
  <c r="N46" i="22"/>
  <c r="N51" i="22"/>
  <c r="N47" i="22"/>
  <c r="N43" i="22"/>
  <c r="N48" i="22"/>
  <c r="N44" i="22"/>
  <c r="S50" i="22"/>
  <c r="S46" i="22"/>
  <c r="S51" i="22"/>
  <c r="S47" i="22"/>
  <c r="S43" i="22"/>
  <c r="S48" i="22"/>
  <c r="S44" i="22"/>
  <c r="W50" i="22"/>
  <c r="W51" i="22"/>
  <c r="W43" i="22"/>
  <c r="AA43" i="22"/>
  <c r="J38" i="22"/>
  <c r="N38" i="22"/>
  <c r="S38" i="22"/>
  <c r="K39" i="22"/>
  <c r="O39" i="22"/>
  <c r="T39" i="22"/>
  <c r="X39" i="22"/>
  <c r="H40" i="22"/>
  <c r="Q40" i="22"/>
  <c r="U40" i="22"/>
  <c r="I41" i="22"/>
  <c r="M41" i="22"/>
  <c r="R41" i="22"/>
  <c r="N42" i="22"/>
  <c r="S42" i="22"/>
  <c r="M43" i="22"/>
  <c r="V43" i="22"/>
  <c r="M44" i="22"/>
  <c r="AA45" i="22"/>
  <c r="X46" i="22"/>
  <c r="U47" i="22"/>
  <c r="R48" i="22"/>
  <c r="N49" i="22"/>
  <c r="H51" i="22"/>
  <c r="R49" i="22"/>
  <c r="R45" i="22"/>
  <c r="R50" i="22"/>
  <c r="R46" i="22"/>
  <c r="R51" i="22"/>
  <c r="R47" i="22"/>
  <c r="Z45" i="22"/>
  <c r="Z51" i="22"/>
  <c r="Z47" i="22"/>
  <c r="I38" i="22"/>
  <c r="R38" i="22"/>
  <c r="M48" i="22"/>
  <c r="X15" i="42"/>
  <c r="X19" i="42"/>
  <c r="X23" i="42"/>
  <c r="X27" i="42"/>
  <c r="K51" i="22"/>
  <c r="K47" i="22"/>
  <c r="K43" i="22"/>
  <c r="K48" i="22"/>
  <c r="K44" i="22"/>
  <c r="K49" i="22"/>
  <c r="K45" i="22"/>
  <c r="O51" i="22"/>
  <c r="O47" i="22"/>
  <c r="O43" i="22"/>
  <c r="O48" i="22"/>
  <c r="O44" i="22"/>
  <c r="O49" i="22"/>
  <c r="O45" i="22"/>
  <c r="T51" i="22"/>
  <c r="T47" i="22"/>
  <c r="T43" i="22"/>
  <c r="T48" i="22"/>
  <c r="T44" i="22"/>
  <c r="T49" i="22"/>
  <c r="T45" i="22"/>
  <c r="X51" i="22"/>
  <c r="X47" i="22"/>
  <c r="X43" i="22"/>
  <c r="X48" i="22"/>
  <c r="X44" i="22"/>
  <c r="X49" i="22"/>
  <c r="X45" i="22"/>
  <c r="K38" i="22"/>
  <c r="O38" i="22"/>
  <c r="T38" i="22"/>
  <c r="X38" i="22"/>
  <c r="W56" i="42" s="1"/>
  <c r="H39" i="22"/>
  <c r="Q39" i="22"/>
  <c r="U39" i="22"/>
  <c r="I40" i="22"/>
  <c r="M40" i="22"/>
  <c r="R40" i="22"/>
  <c r="Z40" i="22"/>
  <c r="N41" i="22"/>
  <c r="S41" i="22"/>
  <c r="K42" i="22"/>
  <c r="O42" i="22"/>
  <c r="T42" i="22"/>
  <c r="Q43" i="22"/>
  <c r="R44" i="22"/>
  <c r="N45" i="22"/>
  <c r="K46" i="22"/>
  <c r="S49" i="22"/>
  <c r="O50" i="22"/>
  <c r="H48" i="22"/>
  <c r="H44" i="22"/>
  <c r="H49" i="22"/>
  <c r="H45" i="22"/>
  <c r="H50" i="22"/>
  <c r="Q48" i="22"/>
  <c r="Q44" i="22"/>
  <c r="Q49" i="22"/>
  <c r="Q45" i="22"/>
  <c r="Q50" i="22"/>
  <c r="Q46" i="22"/>
  <c r="U48" i="22"/>
  <c r="U44" i="22"/>
  <c r="U49" i="22"/>
  <c r="U45" i="22"/>
  <c r="U50" i="22"/>
  <c r="U46" i="22"/>
  <c r="Y46" i="22"/>
  <c r="Q38" i="22"/>
  <c r="U38" i="22"/>
  <c r="I39" i="22"/>
  <c r="M39" i="22"/>
  <c r="R39" i="22"/>
  <c r="Z39" i="22"/>
  <c r="N40" i="22"/>
  <c r="S40" i="22"/>
  <c r="K41" i="22"/>
  <c r="O41" i="22"/>
  <c r="T41" i="22"/>
  <c r="X41" i="22"/>
  <c r="H42" i="22"/>
  <c r="Q42" i="22"/>
  <c r="U42" i="22"/>
  <c r="I43" i="22"/>
  <c r="R43" i="22"/>
  <c r="Z43" i="22"/>
  <c r="S45" i="22"/>
  <c r="O46" i="22"/>
  <c r="I48" i="22"/>
  <c r="Z48" i="22"/>
  <c r="T50" i="22"/>
  <c r="Q51" i="22"/>
  <c r="I21" i="22"/>
  <c r="I15" i="22"/>
  <c r="J15" i="22"/>
  <c r="J21" i="22"/>
  <c r="H15" i="22"/>
  <c r="H21" i="22"/>
  <c r="H51" i="42" l="1"/>
  <c r="G72" i="42" s="1"/>
  <c r="H42" i="42"/>
  <c r="G88" i="42" s="1"/>
  <c r="H43" i="22"/>
  <c r="H61" i="22"/>
  <c r="H46" i="22"/>
  <c r="G56" i="42" s="1"/>
  <c r="H47" i="22"/>
  <c r="H56" i="22"/>
  <c r="H55" i="22"/>
  <c r="H79" i="42"/>
  <c r="Y45" i="22"/>
  <c r="Z42" i="22"/>
  <c r="Z41" i="22"/>
  <c r="X54" i="22"/>
  <c r="X60" i="22"/>
  <c r="V62" i="22"/>
  <c r="U38" i="42" s="1"/>
  <c r="V59" i="22"/>
  <c r="J43" i="22"/>
  <c r="Y49" i="22"/>
  <c r="X65" i="22"/>
  <c r="X58" i="22"/>
  <c r="L65" i="22"/>
  <c r="Y43" i="22"/>
  <c r="L44" i="22"/>
  <c r="Z46" i="22"/>
  <c r="Z38" i="22"/>
  <c r="Y56" i="42" s="1"/>
  <c r="Y44" i="22"/>
  <c r="Y47" i="22"/>
  <c r="Z50" i="22"/>
  <c r="J45" i="22"/>
  <c r="X63" i="22"/>
  <c r="X57" i="22"/>
  <c r="Z60" i="22"/>
  <c r="Z59" i="22"/>
  <c r="L61" i="22"/>
  <c r="Y50" i="22"/>
  <c r="Y38" i="22"/>
  <c r="X56" i="42" s="1"/>
  <c r="Y51" i="22"/>
  <c r="X61" i="22"/>
  <c r="X56" i="22"/>
  <c r="L59" i="22"/>
  <c r="H72" i="42"/>
  <c r="Y48" i="22"/>
  <c r="Y39" i="22"/>
  <c r="Z49" i="22"/>
  <c r="X59" i="22"/>
  <c r="Z55" i="22"/>
  <c r="L55" i="22"/>
  <c r="AA47" i="22"/>
  <c r="R53" i="22"/>
  <c r="AA40" i="22"/>
  <c r="AA38" i="22"/>
  <c r="Z56" i="42" s="1"/>
  <c r="AA51" i="22"/>
  <c r="R65" i="22"/>
  <c r="G79" i="42"/>
  <c r="AA41" i="22"/>
  <c r="AA42" i="22"/>
  <c r="R52" i="22"/>
  <c r="AA46" i="22"/>
  <c r="L62" i="42"/>
  <c r="AA50" i="22"/>
  <c r="AA49" i="22"/>
  <c r="AA44" i="22"/>
  <c r="V65" i="22"/>
  <c r="U41" i="42" s="1"/>
  <c r="W44" i="22"/>
  <c r="V20" i="42" s="1"/>
  <c r="N59" i="22"/>
  <c r="N57" i="22"/>
  <c r="V63" i="22"/>
  <c r="U39" i="42" s="1"/>
  <c r="T64" i="22"/>
  <c r="H62" i="22"/>
  <c r="H63" i="22"/>
  <c r="W48" i="22"/>
  <c r="V24" i="42" s="1"/>
  <c r="N55" i="22"/>
  <c r="N53" i="22"/>
  <c r="V64" i="22"/>
  <c r="V61" i="22"/>
  <c r="S58" i="42"/>
  <c r="T62" i="22"/>
  <c r="H65" i="22"/>
  <c r="H59" i="22"/>
  <c r="W49" i="22"/>
  <c r="V25" i="42" s="1"/>
  <c r="W40" i="22"/>
  <c r="W47" i="22"/>
  <c r="N60" i="22"/>
  <c r="V60" i="22"/>
  <c r="V53" i="22"/>
  <c r="H57" i="22"/>
  <c r="I79" i="42"/>
  <c r="N58" i="22"/>
  <c r="N56" i="22"/>
  <c r="V58" i="22"/>
  <c r="U34" i="42" s="1"/>
  <c r="V56" i="22"/>
  <c r="Y60" i="22"/>
  <c r="H53" i="22"/>
  <c r="W41" i="22"/>
  <c r="V17" i="42" s="1"/>
  <c r="N54" i="22"/>
  <c r="N52" i="22"/>
  <c r="V57" i="22"/>
  <c r="V54" i="22"/>
  <c r="U30" i="42" s="1"/>
  <c r="H54" i="22"/>
  <c r="H64" i="22"/>
  <c r="N62" i="22"/>
  <c r="V55" i="22"/>
  <c r="U31" i="42" s="1"/>
  <c r="T62" i="42"/>
  <c r="H58" i="22"/>
  <c r="G63" i="42"/>
  <c r="G86" i="42" s="1"/>
  <c r="J63" i="42"/>
  <c r="H86" i="42" s="1"/>
  <c r="J47" i="22"/>
  <c r="Y58" i="22"/>
  <c r="J51" i="22"/>
  <c r="I27" i="42" s="1"/>
  <c r="Y41" i="22"/>
  <c r="R63" i="22"/>
  <c r="T63" i="22"/>
  <c r="T60" i="22"/>
  <c r="Y63" i="22"/>
  <c r="Y57" i="22"/>
  <c r="L57" i="22"/>
  <c r="I72" i="42"/>
  <c r="W38" i="22"/>
  <c r="W39" i="22"/>
  <c r="V15" i="42" s="1"/>
  <c r="W42" i="22"/>
  <c r="V18" i="42" s="1"/>
  <c r="J41" i="22"/>
  <c r="L39" i="22"/>
  <c r="J46" i="22"/>
  <c r="R64" i="22"/>
  <c r="R61" i="22"/>
  <c r="T61" i="22"/>
  <c r="T58" i="22"/>
  <c r="Y61" i="22"/>
  <c r="Y55" i="22"/>
  <c r="L53" i="22"/>
  <c r="L48" i="22"/>
  <c r="L46" i="22"/>
  <c r="Y42" i="22"/>
  <c r="J50" i="22"/>
  <c r="L51" i="22"/>
  <c r="V23" i="42"/>
  <c r="R62" i="22"/>
  <c r="R59" i="22"/>
  <c r="T59" i="22"/>
  <c r="T57" i="22"/>
  <c r="Y65" i="22"/>
  <c r="Y53" i="22"/>
  <c r="L64" i="22"/>
  <c r="L62" i="22"/>
  <c r="K18" i="14"/>
  <c r="L17" i="14"/>
  <c r="L47" i="22"/>
  <c r="L42" i="22"/>
  <c r="T56" i="42"/>
  <c r="L50" i="22"/>
  <c r="R60" i="22"/>
  <c r="R55" i="22"/>
  <c r="T54" i="22"/>
  <c r="T55" i="22"/>
  <c r="Y59" i="22"/>
  <c r="Y56" i="22"/>
  <c r="L52" i="22"/>
  <c r="L58" i="22"/>
  <c r="L45" i="22"/>
  <c r="S56" i="42"/>
  <c r="L41" i="22"/>
  <c r="R58" i="22"/>
  <c r="R56" i="22"/>
  <c r="T56" i="22"/>
  <c r="T53" i="22"/>
  <c r="Y64" i="22"/>
  <c r="Y54" i="22"/>
  <c r="L56" i="22"/>
  <c r="L54" i="22"/>
  <c r="J44" i="22"/>
  <c r="J40" i="22"/>
  <c r="L38" i="22"/>
  <c r="L49" i="22"/>
  <c r="J42" i="22"/>
  <c r="L40" i="22"/>
  <c r="J48" i="22"/>
  <c r="J39" i="22"/>
  <c r="R57" i="22"/>
  <c r="Y62" i="22"/>
  <c r="L60" i="22"/>
  <c r="V22" i="42"/>
  <c r="V21" i="42"/>
  <c r="V26" i="42"/>
  <c r="V27" i="42"/>
  <c r="V19" i="42"/>
  <c r="V16" i="42"/>
  <c r="V58" i="42"/>
  <c r="V62" i="42"/>
  <c r="V52" i="42"/>
  <c r="V14" i="42"/>
  <c r="V28" i="42"/>
  <c r="V40" i="42"/>
  <c r="V35" i="42"/>
  <c r="V34" i="42"/>
  <c r="V41" i="42"/>
  <c r="V32" i="42"/>
  <c r="V31" i="42"/>
  <c r="V57" i="42"/>
  <c r="V37" i="42"/>
  <c r="V33" i="42"/>
  <c r="V38" i="42"/>
  <c r="V30" i="42"/>
  <c r="V29" i="42"/>
  <c r="V39" i="42"/>
  <c r="V36" i="42"/>
  <c r="U19" i="42"/>
  <c r="U28" i="42"/>
  <c r="U35" i="42"/>
  <c r="U29" i="42"/>
  <c r="V45" i="22"/>
  <c r="U21" i="42" s="1"/>
  <c r="V46" i="22"/>
  <c r="U22" i="42" s="1"/>
  <c r="U36" i="42"/>
  <c r="U27" i="42"/>
  <c r="V39" i="22"/>
  <c r="U15" i="42" s="1"/>
  <c r="V48" i="22"/>
  <c r="U24" i="42" s="1"/>
  <c r="V38" i="22"/>
  <c r="U14" i="42" s="1"/>
  <c r="V41" i="22"/>
  <c r="U17" i="42" s="1"/>
  <c r="V42" i="22"/>
  <c r="U18" i="42" s="1"/>
  <c r="V49" i="22"/>
  <c r="U25" i="42" s="1"/>
  <c r="U40" i="42"/>
  <c r="U32" i="42"/>
  <c r="V44" i="22"/>
  <c r="V40" i="22"/>
  <c r="U16" i="42" s="1"/>
  <c r="V47" i="22"/>
  <c r="U23" i="42" s="1"/>
  <c r="U26" i="42"/>
  <c r="U37" i="42"/>
  <c r="U33" i="42"/>
  <c r="U52" i="42"/>
  <c r="U58" i="42"/>
  <c r="T52" i="42"/>
  <c r="T58" i="42"/>
  <c r="R62" i="42"/>
  <c r="S52" i="42"/>
  <c r="R52" i="42"/>
  <c r="R56" i="42"/>
  <c r="R58" i="42"/>
  <c r="Q58" i="42"/>
  <c r="Q56" i="42"/>
  <c r="Q52" i="42"/>
  <c r="J91" i="22"/>
  <c r="I30" i="42" s="1"/>
  <c r="J95" i="22"/>
  <c r="I34" i="42" s="1"/>
  <c r="J99" i="22"/>
  <c r="I38" i="42" s="1"/>
  <c r="J90" i="22"/>
  <c r="I29" i="42" s="1"/>
  <c r="J94" i="22"/>
  <c r="I33" i="42" s="1"/>
  <c r="J98" i="22"/>
  <c r="I37" i="42" s="1"/>
  <c r="J102" i="22"/>
  <c r="I41" i="42" s="1"/>
  <c r="J89" i="22"/>
  <c r="I28" i="42" s="1"/>
  <c r="J93" i="22"/>
  <c r="I32" i="42" s="1"/>
  <c r="J97" i="22"/>
  <c r="I36" i="42" s="1"/>
  <c r="J101" i="22"/>
  <c r="I40" i="42" s="1"/>
  <c r="J100" i="22"/>
  <c r="I39" i="42" s="1"/>
  <c r="J96" i="22"/>
  <c r="I35" i="42" s="1"/>
  <c r="J92" i="22"/>
  <c r="I31" i="42" s="1"/>
  <c r="H91" i="22"/>
  <c r="G30" i="42" s="1"/>
  <c r="H95" i="22"/>
  <c r="G34" i="42" s="1"/>
  <c r="H99" i="22"/>
  <c r="H89" i="22"/>
  <c r="G28" i="42" s="1"/>
  <c r="H92" i="22"/>
  <c r="G31" i="42" s="1"/>
  <c r="H96" i="22"/>
  <c r="H100" i="22"/>
  <c r="H93" i="22"/>
  <c r="G32" i="42" s="1"/>
  <c r="H97" i="22"/>
  <c r="G36" i="42" s="1"/>
  <c r="H101" i="22"/>
  <c r="H102" i="22"/>
  <c r="H90" i="22"/>
  <c r="H94" i="22"/>
  <c r="H98" i="22"/>
  <c r="G37" i="42" s="1"/>
  <c r="I90" i="22"/>
  <c r="H29" i="42" s="1"/>
  <c r="I94" i="22"/>
  <c r="H33" i="42" s="1"/>
  <c r="I98" i="22"/>
  <c r="H37" i="42" s="1"/>
  <c r="I102" i="22"/>
  <c r="H41" i="42" s="1"/>
  <c r="I89" i="22"/>
  <c r="H28" i="42" s="1"/>
  <c r="I93" i="22"/>
  <c r="H32" i="42" s="1"/>
  <c r="I97" i="22"/>
  <c r="H36" i="42" s="1"/>
  <c r="I101" i="22"/>
  <c r="H40" i="42" s="1"/>
  <c r="I92" i="22"/>
  <c r="H31" i="42" s="1"/>
  <c r="I96" i="22"/>
  <c r="H35" i="42" s="1"/>
  <c r="I100" i="22"/>
  <c r="H39" i="42" s="1"/>
  <c r="I91" i="22"/>
  <c r="H30" i="42" s="1"/>
  <c r="I99" i="22"/>
  <c r="H38" i="42" s="1"/>
  <c r="I95" i="22"/>
  <c r="H34" i="42" s="1"/>
  <c r="P62" i="42"/>
  <c r="P56" i="42"/>
  <c r="P58" i="42"/>
  <c r="P52" i="42"/>
  <c r="I88" i="42"/>
  <c r="O30" i="9"/>
  <c r="N15" i="22" s="1"/>
  <c r="O31" i="9"/>
  <c r="N21" i="22" s="1"/>
  <c r="H88" i="22"/>
  <c r="H87" i="22"/>
  <c r="H86" i="22"/>
  <c r="G25" i="42" s="1"/>
  <c r="H85" i="22"/>
  <c r="H84" i="22"/>
  <c r="H83" i="22"/>
  <c r="H82" i="22"/>
  <c r="G21" i="42" s="1"/>
  <c r="H81" i="22"/>
  <c r="G20" i="42" s="1"/>
  <c r="H80" i="22"/>
  <c r="H79" i="22"/>
  <c r="G18" i="42" s="1"/>
  <c r="H78" i="22"/>
  <c r="H77" i="22"/>
  <c r="G16" i="42" s="1"/>
  <c r="H76" i="22"/>
  <c r="G15" i="42" s="1"/>
  <c r="H75" i="22"/>
  <c r="N62" i="42"/>
  <c r="H56" i="42"/>
  <c r="M56" i="42"/>
  <c r="L56" i="42"/>
  <c r="J88" i="22"/>
  <c r="J87" i="22"/>
  <c r="J86" i="22"/>
  <c r="J85" i="22"/>
  <c r="I24" i="42" s="1"/>
  <c r="J84" i="22"/>
  <c r="J83" i="22"/>
  <c r="J82" i="22"/>
  <c r="J81" i="22"/>
  <c r="J80" i="22"/>
  <c r="J79" i="22"/>
  <c r="J78" i="22"/>
  <c r="J77" i="22"/>
  <c r="J76" i="22"/>
  <c r="J75" i="22"/>
  <c r="I14" i="42" s="1"/>
  <c r="I88" i="22"/>
  <c r="H27" i="42" s="1"/>
  <c r="I87" i="22"/>
  <c r="I86" i="22"/>
  <c r="I85" i="22"/>
  <c r="H24" i="42" s="1"/>
  <c r="I84" i="22"/>
  <c r="I83" i="22"/>
  <c r="H22" i="42" s="1"/>
  <c r="I82" i="22"/>
  <c r="I81" i="22"/>
  <c r="H20" i="42" s="1"/>
  <c r="I80" i="22"/>
  <c r="H19" i="42" s="1"/>
  <c r="I79" i="22"/>
  <c r="I78" i="22"/>
  <c r="I77" i="22"/>
  <c r="H16" i="42" s="1"/>
  <c r="I76" i="22"/>
  <c r="H15" i="42" s="1"/>
  <c r="I75" i="22"/>
  <c r="H14" i="42" s="1"/>
  <c r="H62" i="42"/>
  <c r="N56" i="42"/>
  <c r="J62" i="42"/>
  <c r="J56" i="42"/>
  <c r="I62" i="42"/>
  <c r="K21" i="22"/>
  <c r="K15" i="22"/>
  <c r="L15" i="22"/>
  <c r="L21" i="22"/>
  <c r="P26" i="9"/>
  <c r="P28" i="9" s="1"/>
  <c r="G26" i="42"/>
  <c r="G38" i="42" l="1"/>
  <c r="G22" i="42"/>
  <c r="G23" i="42"/>
  <c r="I16" i="42"/>
  <c r="M62" i="42"/>
  <c r="G29" i="42"/>
  <c r="G85" i="42" s="1"/>
  <c r="G62" i="42"/>
  <c r="G84" i="42" s="1"/>
  <c r="U62" i="42"/>
  <c r="H84" i="42"/>
  <c r="G35" i="42"/>
  <c r="I26" i="42"/>
  <c r="G40" i="42"/>
  <c r="G41" i="42"/>
  <c r="S62" i="42"/>
  <c r="G39" i="42"/>
  <c r="I22" i="42"/>
  <c r="K56" i="42"/>
  <c r="I77" i="42" s="1"/>
  <c r="G33" i="42"/>
  <c r="I56" i="42"/>
  <c r="H77" i="42" s="1"/>
  <c r="K62" i="42"/>
  <c r="I84" i="42" s="1"/>
  <c r="I20" i="42"/>
  <c r="U56" i="42"/>
  <c r="L18" i="14"/>
  <c r="N17" i="14"/>
  <c r="N18" i="14" s="1"/>
  <c r="M17" i="14"/>
  <c r="V56" i="42"/>
  <c r="K22" i="22"/>
  <c r="J59" i="42" s="1"/>
  <c r="H81" i="42" s="1"/>
  <c r="K16" i="22"/>
  <c r="J53" i="42" s="1"/>
  <c r="H74" i="42" s="1"/>
  <c r="Q62" i="42"/>
  <c r="U20" i="42"/>
  <c r="N91" i="22"/>
  <c r="N95" i="22"/>
  <c r="N99" i="22"/>
  <c r="N90" i="22"/>
  <c r="N94" i="22"/>
  <c r="N98" i="22"/>
  <c r="N102" i="22"/>
  <c r="N89" i="22"/>
  <c r="N93" i="22"/>
  <c r="N97" i="22"/>
  <c r="N101" i="22"/>
  <c r="N100" i="22"/>
  <c r="N96" i="22"/>
  <c r="N92" i="22"/>
  <c r="L89" i="22"/>
  <c r="L93" i="22"/>
  <c r="L97" i="22"/>
  <c r="L101" i="22"/>
  <c r="L92" i="22"/>
  <c r="L96" i="22"/>
  <c r="L100" i="22"/>
  <c r="L91" i="22"/>
  <c r="L95" i="22"/>
  <c r="L99" i="22"/>
  <c r="L102" i="22"/>
  <c r="L98" i="22"/>
  <c r="L94" i="22"/>
  <c r="L90" i="22"/>
  <c r="K92" i="22"/>
  <c r="K96" i="22"/>
  <c r="J35" i="42" s="1"/>
  <c r="K100" i="22"/>
  <c r="K91" i="22"/>
  <c r="K95" i="22"/>
  <c r="K99" i="22"/>
  <c r="J38" i="42" s="1"/>
  <c r="K90" i="22"/>
  <c r="J29" i="42" s="1"/>
  <c r="K94" i="22"/>
  <c r="J33" i="42" s="1"/>
  <c r="K98" i="22"/>
  <c r="K102" i="22"/>
  <c r="J41" i="42" s="1"/>
  <c r="K93" i="22"/>
  <c r="K89" i="22"/>
  <c r="K97" i="22"/>
  <c r="K101" i="22"/>
  <c r="J40" i="42" s="1"/>
  <c r="G77" i="42"/>
  <c r="H58" i="42"/>
  <c r="P31" i="9"/>
  <c r="P30" i="9"/>
  <c r="O15" i="22" s="1"/>
  <c r="N31" i="9"/>
  <c r="M21" i="22" s="1"/>
  <c r="N30" i="9"/>
  <c r="M15" i="22" s="1"/>
  <c r="K88" i="22"/>
  <c r="K87" i="22"/>
  <c r="K86" i="22"/>
  <c r="K85" i="22"/>
  <c r="J24" i="42" s="1"/>
  <c r="K84" i="22"/>
  <c r="K83" i="22"/>
  <c r="K82" i="22"/>
  <c r="K81" i="22"/>
  <c r="K80" i="22"/>
  <c r="K79" i="22"/>
  <c r="J18" i="42" s="1"/>
  <c r="K78" i="22"/>
  <c r="K77" i="22"/>
  <c r="J16" i="42" s="1"/>
  <c r="K76" i="22"/>
  <c r="K75" i="22"/>
  <c r="I58" i="42"/>
  <c r="G52" i="42"/>
  <c r="H52" i="42"/>
  <c r="N88" i="22"/>
  <c r="N87" i="22"/>
  <c r="N86" i="22"/>
  <c r="N85" i="22"/>
  <c r="N84" i="22"/>
  <c r="N83" i="22"/>
  <c r="N82" i="22"/>
  <c r="N81" i="22"/>
  <c r="N80" i="22"/>
  <c r="N79" i="22"/>
  <c r="N78" i="22"/>
  <c r="N77" i="22"/>
  <c r="N76" i="22"/>
  <c r="N75" i="22"/>
  <c r="I52" i="42"/>
  <c r="G58" i="42"/>
  <c r="L88" i="22"/>
  <c r="L87" i="22"/>
  <c r="L86" i="22"/>
  <c r="L85" i="22"/>
  <c r="L84" i="22"/>
  <c r="L83" i="22"/>
  <c r="L82" i="22"/>
  <c r="L81" i="22"/>
  <c r="L80" i="22"/>
  <c r="L79" i="22"/>
  <c r="L78" i="22"/>
  <c r="L77" i="22"/>
  <c r="L76" i="22"/>
  <c r="L75" i="22"/>
  <c r="O21" i="22"/>
  <c r="H25" i="42"/>
  <c r="H23" i="42"/>
  <c r="G27" i="42"/>
  <c r="I21" i="42"/>
  <c r="G14" i="42"/>
  <c r="I25" i="42"/>
  <c r="I15" i="42"/>
  <c r="G17" i="42"/>
  <c r="H26" i="42"/>
  <c r="H21" i="42"/>
  <c r="H17" i="42"/>
  <c r="G24" i="42"/>
  <c r="I17" i="42"/>
  <c r="I18" i="42"/>
  <c r="I23" i="42"/>
  <c r="H18" i="42"/>
  <c r="I19" i="42"/>
  <c r="G19" i="42"/>
  <c r="J21" i="42" l="1"/>
  <c r="J36" i="42"/>
  <c r="J22" i="42"/>
  <c r="J28" i="42"/>
  <c r="J30" i="42"/>
  <c r="J27" i="42"/>
  <c r="J20" i="42"/>
  <c r="J34" i="42"/>
  <c r="J15" i="42"/>
  <c r="J23" i="42"/>
  <c r="J32" i="42"/>
  <c r="J39" i="42"/>
  <c r="J17" i="42"/>
  <c r="J25" i="42"/>
  <c r="J37" i="42"/>
  <c r="J31" i="42"/>
  <c r="J26" i="42"/>
  <c r="J19" i="42"/>
  <c r="O17" i="14"/>
  <c r="M18" i="14"/>
  <c r="N16" i="22"/>
  <c r="M16" i="42" s="1"/>
  <c r="N22" i="22"/>
  <c r="M59" i="42" s="1"/>
  <c r="L22" i="22"/>
  <c r="K59" i="42" s="1"/>
  <c r="L16" i="22"/>
  <c r="K14" i="42" s="1"/>
  <c r="M20" i="42"/>
  <c r="K32" i="42"/>
  <c r="K37" i="42"/>
  <c r="K40" i="42"/>
  <c r="M22" i="42"/>
  <c r="K41" i="42"/>
  <c r="K36" i="42"/>
  <c r="M90" i="22"/>
  <c r="M94" i="22"/>
  <c r="M98" i="22"/>
  <c r="M102" i="22"/>
  <c r="M89" i="22"/>
  <c r="M93" i="22"/>
  <c r="M97" i="22"/>
  <c r="M101" i="22"/>
  <c r="M92" i="22"/>
  <c r="M96" i="22"/>
  <c r="M100" i="22"/>
  <c r="M95" i="22"/>
  <c r="M91" i="22"/>
  <c r="M99" i="22"/>
  <c r="O92" i="22"/>
  <c r="O96" i="22"/>
  <c r="O100" i="22"/>
  <c r="O91" i="22"/>
  <c r="O95" i="22"/>
  <c r="O99" i="22"/>
  <c r="O90" i="22"/>
  <c r="O94" i="22"/>
  <c r="O98" i="22"/>
  <c r="O102" i="22"/>
  <c r="O97" i="22"/>
  <c r="O93" i="22"/>
  <c r="O101" i="22"/>
  <c r="O89" i="22"/>
  <c r="G80" i="42"/>
  <c r="G73" i="42"/>
  <c r="K52" i="42"/>
  <c r="J52" i="42"/>
  <c r="H73" i="42" s="1"/>
  <c r="J14" i="42"/>
  <c r="K58" i="42"/>
  <c r="M52" i="42"/>
  <c r="M14" i="42"/>
  <c r="M88" i="22"/>
  <c r="M87" i="22"/>
  <c r="M86" i="22"/>
  <c r="M85" i="22"/>
  <c r="M84" i="22"/>
  <c r="M83" i="22"/>
  <c r="M82" i="22"/>
  <c r="M81" i="22"/>
  <c r="M80" i="22"/>
  <c r="M79" i="22"/>
  <c r="M78" i="22"/>
  <c r="M77" i="22"/>
  <c r="M76" i="22"/>
  <c r="M75" i="22"/>
  <c r="J58" i="42"/>
  <c r="H80" i="42" s="1"/>
  <c r="O88" i="22"/>
  <c r="O87" i="22"/>
  <c r="O86" i="22"/>
  <c r="O85" i="22"/>
  <c r="O84" i="22"/>
  <c r="O83" i="22"/>
  <c r="O82" i="22"/>
  <c r="O81" i="22"/>
  <c r="O80" i="22"/>
  <c r="O79" i="22"/>
  <c r="O78" i="22"/>
  <c r="O77" i="22"/>
  <c r="O76" i="22"/>
  <c r="O75" i="22"/>
  <c r="M58" i="42"/>
  <c r="G78" i="42"/>
  <c r="M30" i="42" l="1"/>
  <c r="M15" i="42"/>
  <c r="M34" i="42"/>
  <c r="M21" i="42"/>
  <c r="M27" i="42"/>
  <c r="M17" i="42"/>
  <c r="M32" i="42"/>
  <c r="M31" i="42"/>
  <c r="M36" i="42"/>
  <c r="M19" i="42"/>
  <c r="M23" i="42"/>
  <c r="K19" i="42"/>
  <c r="H85" i="42"/>
  <c r="M26" i="42"/>
  <c r="H78" i="42"/>
  <c r="M24" i="42"/>
  <c r="M33" i="42"/>
  <c r="M18" i="42"/>
  <c r="M28" i="42"/>
  <c r="M38" i="42"/>
  <c r="M29" i="42"/>
  <c r="M35" i="42"/>
  <c r="M40" i="42"/>
  <c r="M39" i="42"/>
  <c r="K29" i="42"/>
  <c r="M37" i="42"/>
  <c r="K24" i="42"/>
  <c r="M41" i="42"/>
  <c r="Q17" i="14"/>
  <c r="O18" i="14"/>
  <c r="K39" i="42"/>
  <c r="K30" i="42"/>
  <c r="K53" i="42"/>
  <c r="K20" i="42"/>
  <c r="K15" i="42"/>
  <c r="K23" i="42"/>
  <c r="K27" i="42"/>
  <c r="K25" i="42"/>
  <c r="K31" i="42"/>
  <c r="K26" i="42"/>
  <c r="K17" i="42"/>
  <c r="K22" i="42"/>
  <c r="K21" i="42"/>
  <c r="K33" i="42"/>
  <c r="K18" i="42"/>
  <c r="K28" i="42"/>
  <c r="L23" i="42"/>
  <c r="K16" i="42"/>
  <c r="K34" i="42"/>
  <c r="K35" i="42"/>
  <c r="M53" i="42"/>
  <c r="M25" i="42"/>
  <c r="M22" i="22"/>
  <c r="L59" i="42" s="1"/>
  <c r="I81" i="42" s="1"/>
  <c r="M16" i="22"/>
  <c r="L25" i="42" s="1"/>
  <c r="K38" i="42"/>
  <c r="N58" i="42"/>
  <c r="L52" i="42"/>
  <c r="I73" i="42" s="1"/>
  <c r="N52" i="42"/>
  <c r="L58" i="42"/>
  <c r="I80" i="42" s="1"/>
  <c r="L16" i="42" l="1"/>
  <c r="L22" i="42"/>
  <c r="O16" i="22"/>
  <c r="O22" i="22"/>
  <c r="L33" i="42"/>
  <c r="L39" i="42"/>
  <c r="L19" i="42"/>
  <c r="Q18" i="14"/>
  <c r="R17" i="14"/>
  <c r="L37" i="42"/>
  <c r="L38" i="42"/>
  <c r="L53" i="42"/>
  <c r="L26" i="42"/>
  <c r="L17" i="42"/>
  <c r="L35" i="42"/>
  <c r="L41" i="42"/>
  <c r="L36" i="42"/>
  <c r="L29" i="42"/>
  <c r="L34" i="42"/>
  <c r="L28" i="42"/>
  <c r="L30" i="42"/>
  <c r="I74" i="42"/>
  <c r="L18" i="42"/>
  <c r="L31" i="42"/>
  <c r="L14" i="42"/>
  <c r="L15" i="42"/>
  <c r="L21" i="42"/>
  <c r="L32" i="42"/>
  <c r="L40" i="42"/>
  <c r="L20" i="42"/>
  <c r="L27" i="42"/>
  <c r="L24" i="42"/>
  <c r="I85" i="42" l="1"/>
  <c r="I78" i="42"/>
  <c r="R18" i="14"/>
  <c r="S17" i="14"/>
  <c r="Q16" i="22"/>
  <c r="Q22" i="22"/>
  <c r="N59" i="42"/>
  <c r="N35" i="42"/>
  <c r="N32" i="42"/>
  <c r="N40" i="42"/>
  <c r="N36" i="42"/>
  <c r="N29" i="42"/>
  <c r="N28" i="42"/>
  <c r="N37" i="42"/>
  <c r="N38" i="42"/>
  <c r="N39" i="42"/>
  <c r="N34" i="42"/>
  <c r="N41" i="42"/>
  <c r="N33" i="42"/>
  <c r="N31" i="42"/>
  <c r="N30" i="42"/>
  <c r="N53" i="42"/>
  <c r="N24" i="42"/>
  <c r="N16" i="42"/>
  <c r="N18" i="42"/>
  <c r="N21" i="42"/>
  <c r="N23" i="42"/>
  <c r="N17" i="42"/>
  <c r="N26" i="42"/>
  <c r="N27" i="42"/>
  <c r="N22" i="42"/>
  <c r="N25" i="42"/>
  <c r="N19" i="42"/>
  <c r="N14" i="42"/>
  <c r="N20" i="42"/>
  <c r="N15" i="42"/>
  <c r="P59" i="42" l="1"/>
  <c r="P41" i="42"/>
  <c r="P36" i="42"/>
  <c r="P34" i="42"/>
  <c r="P35" i="42"/>
  <c r="P33" i="42"/>
  <c r="P39" i="42"/>
  <c r="P32" i="42"/>
  <c r="P40" i="42"/>
  <c r="P30" i="42"/>
  <c r="P31" i="42"/>
  <c r="P28" i="42"/>
  <c r="P37" i="42"/>
  <c r="P29" i="42"/>
  <c r="P38" i="42"/>
  <c r="P53" i="42"/>
  <c r="P16" i="42"/>
  <c r="P26" i="42"/>
  <c r="P19" i="42"/>
  <c r="P25" i="42"/>
  <c r="P17" i="42"/>
  <c r="P20" i="42"/>
  <c r="P24" i="42"/>
  <c r="P15" i="42"/>
  <c r="P18" i="42"/>
  <c r="P21" i="42"/>
  <c r="P22" i="42"/>
  <c r="P14" i="42"/>
  <c r="P27" i="42"/>
  <c r="P23" i="42"/>
  <c r="S18" i="14"/>
  <c r="T17" i="14"/>
  <c r="R16" i="22"/>
  <c r="R22" i="22"/>
  <c r="S22" i="22" l="1"/>
  <c r="S16" i="22"/>
  <c r="T18" i="14"/>
  <c r="U17" i="14"/>
  <c r="U18" i="14" s="1"/>
  <c r="Q59" i="42"/>
  <c r="Q41" i="42"/>
  <c r="Q29" i="42"/>
  <c r="Q36" i="42"/>
  <c r="Q35" i="42"/>
  <c r="Q33" i="42"/>
  <c r="Q40" i="42"/>
  <c r="Q37" i="42"/>
  <c r="Q34" i="42"/>
  <c r="Q30" i="42"/>
  <c r="Q28" i="42"/>
  <c r="Q39" i="42"/>
  <c r="Q32" i="42"/>
  <c r="Q31" i="42"/>
  <c r="Q38" i="42"/>
  <c r="Q53" i="42"/>
  <c r="Q26" i="42"/>
  <c r="Q15" i="42"/>
  <c r="Q25" i="42"/>
  <c r="Q14" i="42"/>
  <c r="Q23" i="42"/>
  <c r="Q27" i="42"/>
  <c r="Q22" i="42"/>
  <c r="Q20" i="42"/>
  <c r="Q18" i="42"/>
  <c r="Q21" i="42"/>
  <c r="Q16" i="42"/>
  <c r="Q17" i="42"/>
  <c r="Q19" i="42"/>
  <c r="Q24" i="42"/>
  <c r="U16" i="22" l="1"/>
  <c r="U22" i="22"/>
  <c r="T22" i="22"/>
  <c r="T16" i="22"/>
  <c r="R53" i="42"/>
  <c r="R20" i="42"/>
  <c r="R21" i="42"/>
  <c r="R25" i="42"/>
  <c r="R16" i="42"/>
  <c r="R18" i="42"/>
  <c r="R17" i="42"/>
  <c r="R14" i="42"/>
  <c r="R24" i="42"/>
  <c r="R15" i="42"/>
  <c r="R22" i="42"/>
  <c r="R26" i="42"/>
  <c r="R23" i="42"/>
  <c r="R27" i="42"/>
  <c r="R19" i="42"/>
  <c r="R59" i="42"/>
  <c r="R28" i="42"/>
  <c r="R34" i="42"/>
  <c r="R35" i="42"/>
  <c r="R38" i="42"/>
  <c r="R30" i="42"/>
  <c r="R29" i="42"/>
  <c r="R40" i="42"/>
  <c r="R31" i="42"/>
  <c r="R33" i="42"/>
  <c r="R32" i="42"/>
  <c r="R41" i="42"/>
  <c r="R39" i="42"/>
  <c r="R37" i="42"/>
  <c r="R36" i="42"/>
  <c r="S53" i="42" l="1"/>
  <c r="S17" i="42"/>
  <c r="S21" i="42"/>
  <c r="S24" i="42"/>
  <c r="S26" i="42"/>
  <c r="S20" i="42"/>
  <c r="S16" i="42"/>
  <c r="S25" i="42"/>
  <c r="S27" i="42"/>
  <c r="S15" i="42"/>
  <c r="S19" i="42"/>
  <c r="S22" i="42"/>
  <c r="S18" i="42"/>
  <c r="S23" i="42"/>
  <c r="S14" i="42"/>
  <c r="S59" i="42"/>
  <c r="S36" i="42"/>
  <c r="S29" i="42"/>
  <c r="S35" i="42"/>
  <c r="S33" i="42"/>
  <c r="S28" i="42"/>
  <c r="S41" i="42"/>
  <c r="S31" i="42"/>
  <c r="S37" i="42"/>
  <c r="S40" i="42"/>
  <c r="S34" i="42"/>
  <c r="S32" i="42"/>
  <c r="S39" i="42"/>
  <c r="S38" i="42"/>
  <c r="S30" i="42"/>
  <c r="T59" i="42"/>
  <c r="T41" i="42"/>
  <c r="T31" i="42"/>
  <c r="T37" i="42"/>
  <c r="T29" i="42"/>
  <c r="T36" i="42"/>
  <c r="T35" i="42"/>
  <c r="T32" i="42"/>
  <c r="T34" i="42"/>
  <c r="T28" i="42"/>
  <c r="T40" i="42"/>
  <c r="T30" i="42"/>
  <c r="T39" i="42"/>
  <c r="T38" i="42"/>
  <c r="T33" i="42"/>
  <c r="T53" i="42"/>
  <c r="T22" i="42"/>
  <c r="T16" i="42"/>
  <c r="T17" i="42"/>
  <c r="T21" i="42"/>
  <c r="T23" i="42"/>
  <c r="T24" i="42"/>
  <c r="T19" i="42"/>
  <c r="T20" i="42"/>
  <c r="T15" i="42"/>
  <c r="T27" i="42"/>
  <c r="T25" i="42"/>
  <c r="T26" i="42"/>
  <c r="T18" i="42"/>
  <c r="T1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sz val="9"/>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Nicholas Phillips</author>
    <author>Jonathan Sweeney</author>
  </authors>
  <commentList>
    <comment ref="I12" authorId="0" shapeId="0" xr:uid="{00000000-0006-0000-0900-00000100000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W12" authorId="1" shapeId="0" xr:uid="{00000000-0006-0000-0900-000002000000}">
      <text>
        <r>
          <rPr>
            <sz val="9"/>
            <color indexed="81"/>
            <rFont val="Tahoma"/>
            <family val="2"/>
          </rPr>
          <t>Figure as per current BEIS consultation on year 2021/22 operation cost levy: https://assets.publishing.service.gov.uk/government/uploads/system/uploads/attachment_data/file/953938/lccc-esc-ops-cost-consultation-2021-2022-govt-response.pdf</t>
        </r>
      </text>
    </comment>
    <comment ref="P13" authorId="0" shapeId="0" xr:uid="{00000000-0006-0000-0900-000003000000}">
      <text>
        <r>
          <rPr>
            <sz val="9"/>
            <color indexed="81"/>
            <rFont val="Tahoma"/>
            <family val="2"/>
          </rPr>
          <t xml:space="preserve">ILR calculated as a weighted average, based on reconciled actual ILRs as published by LCCC 16 July
</t>
        </r>
      </text>
    </comment>
    <comment ref="T13" authorId="2" shapeId="0" xr:uid="{00000000-0006-0000-0900-000004000000}">
      <text>
        <r>
          <rPr>
            <sz val="9"/>
            <color indexed="81"/>
            <rFont val="Tahoma"/>
            <family val="2"/>
          </rPr>
          <t xml:space="preserve">ILR calculated as a weighted average, based on reconciled actual ILRs as published by LCCC 17 July
</t>
        </r>
      </text>
    </comment>
    <comment ref="I25" authorId="0" shapeId="0" xr:uid="{00000000-0006-0000-0900-00000500000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Olivia Jones</author>
    <author>Michael Smith</author>
  </authors>
  <commentList>
    <comment ref="C12"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2" authorId="1" shapeId="0" xr:uid="{00000000-0006-0000-0B00-000002000000}">
      <text>
        <r>
          <rPr>
            <sz val="9"/>
            <color indexed="81"/>
            <rFont val="Tahoma"/>
            <family val="2"/>
          </rPr>
          <t>Updated using BEIS latest IA</t>
        </r>
      </text>
    </comment>
    <comment ref="V12" authorId="2" shapeId="0" xr:uid="{00000000-0006-0000-0B00-000003000000}">
      <text>
        <r>
          <rPr>
            <sz val="9"/>
            <color indexed="81"/>
            <rFont val="Tahoma"/>
            <family val="2"/>
          </rPr>
          <t>Updated using BEIS latest IA</t>
        </r>
      </text>
    </comment>
    <comment ref="R17" authorId="3"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7" authorId="4"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7"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R18" authorId="3"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8" authorId="4"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Nicholas Phillips</author>
  </authors>
  <commentList>
    <comment ref="D12"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2" authorId="1" shapeId="0" xr:uid="{00000000-0006-0000-0C00-000002000000}">
      <text>
        <r>
          <rPr>
            <sz val="9"/>
            <color indexed="81"/>
            <rFont val="Tahoma"/>
            <family val="2"/>
          </rPr>
          <t xml:space="preserve">BEIS target spend for 2018/19 has been updated with inflation as per the WHD regulations. </t>
        </r>
      </text>
    </comment>
    <comment ref="T12" authorId="2" shapeId="0" xr:uid="{00000000-0006-0000-0C00-000003000000}">
      <text>
        <r>
          <rPr>
            <sz val="9"/>
            <color indexed="81"/>
            <rFont val="Tahoma"/>
            <family val="2"/>
          </rPr>
          <t xml:space="preserve">BEIS target spend for 2019/20 has been updated with inflation as per the WHD regulations. </t>
        </r>
      </text>
    </comment>
    <comment ref="R13" authorId="1" shapeId="0" xr:uid="{00000000-0006-0000-0C00-000004000000}">
      <text>
        <r>
          <rPr>
            <sz val="9"/>
            <color indexed="81"/>
            <rFont val="Tahoma"/>
            <family val="2"/>
          </rPr>
          <t xml:space="preserve">We have assumed the same core/non-core split as the last period. </t>
        </r>
      </text>
    </comment>
    <comment ref="T13" authorId="2" shapeId="0" xr:uid="{00000000-0006-0000-0C00-000005000000}">
      <text>
        <r>
          <rPr>
            <sz val="9"/>
            <color indexed="81"/>
            <rFont val="Tahoma"/>
            <family val="2"/>
          </rPr>
          <t xml:space="preserve">We have assumed the same core/non-core split as the last period.
</t>
        </r>
      </text>
    </comment>
    <comment ref="V13" authorId="3" shapeId="0" xr:uid="{00000000-0006-0000-0C00-000006000000}">
      <text>
        <r>
          <rPr>
            <sz val="9"/>
            <color indexed="81"/>
            <rFont val="Tahoma"/>
            <family val="2"/>
          </rPr>
          <t>We have assumed the same core/non-core split as the last period.</t>
        </r>
      </text>
    </comment>
    <comment ref="R14" authorId="1" shapeId="0" xr:uid="{00000000-0006-0000-0C00-000007000000}">
      <text>
        <r>
          <rPr>
            <sz val="9"/>
            <color indexed="81"/>
            <rFont val="Tahoma"/>
            <family val="2"/>
          </rPr>
          <t xml:space="preserve">We have assumed the same core/non-core split as the last period. </t>
        </r>
      </text>
    </comment>
    <comment ref="T14" authorId="2" shapeId="0" xr:uid="{00000000-0006-0000-0C00-000008000000}">
      <text>
        <r>
          <rPr>
            <sz val="9"/>
            <color indexed="81"/>
            <rFont val="Tahoma"/>
            <family val="2"/>
          </rPr>
          <t>We have assumed the same core/non-core split as the last period.</t>
        </r>
      </text>
    </comment>
    <comment ref="V14" authorId="3" shapeId="0" xr:uid="{00000000-0006-0000-0C00-000009000000}">
      <text>
        <r>
          <rPr>
            <sz val="9"/>
            <color indexed="81"/>
            <rFont val="Tahoma"/>
            <family val="2"/>
          </rPr>
          <t>We have assumed the same core/non-core split as the last period.</t>
        </r>
      </text>
    </comment>
    <comment ref="R15"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5"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5" authorId="3" shapeId="0" xr:uid="{00000000-0006-0000-0C00-00000C000000}">
      <text>
        <r>
          <rPr>
            <sz val="9"/>
            <color indexed="81"/>
            <rFont val="Tahoma"/>
            <family val="2"/>
          </rPr>
          <t xml:space="preserve">Our best estimate of the number of customers of obligated suppliers as of 1 February is the same as last period. 
</t>
        </r>
      </text>
    </comment>
    <comment ref="R16" authorId="1" shapeId="0" xr:uid="{00000000-0006-0000-0C00-00000D000000}">
      <text>
        <r>
          <rPr>
            <sz val="9"/>
            <color indexed="81"/>
            <rFont val="Tahoma"/>
            <family val="2"/>
          </rPr>
          <t>Our best estimate is the same as the last period.</t>
        </r>
      </text>
    </comment>
    <comment ref="T16" authorId="2" shapeId="0" xr:uid="{00000000-0006-0000-0C00-00000E000000}">
      <text>
        <r>
          <rPr>
            <sz val="9"/>
            <color indexed="81"/>
            <rFont val="Tahoma"/>
            <family val="2"/>
          </rPr>
          <t xml:space="preserve">Our best estimate is the same as the last period.
</t>
        </r>
      </text>
    </comment>
    <comment ref="V16" authorId="3" shapeId="0" xr:uid="{00000000-0006-0000-0C00-00000F000000}">
      <text>
        <r>
          <rPr>
            <sz val="9"/>
            <color indexed="81"/>
            <rFont val="Tahoma"/>
            <family val="2"/>
          </rPr>
          <t xml:space="preserve">Our best estimate is the same as the last period.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3"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4" authorId="0" shapeId="0" xr:uid="{00000000-0006-0000-0D00-000002000000}">
      <text>
        <r>
          <rPr>
            <sz val="9"/>
            <color indexed="81"/>
            <rFont val="Tahoma"/>
            <family val="2"/>
          </rPr>
          <t>Cell updated with November OBR forecast of RPI for 20/21.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<sst xmlns="http://schemas.openxmlformats.org/spreadsheetml/2006/main" count="1826" uniqueCount="388">
  <si>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</si>
  <si>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</si>
  <si>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</si>
  <si>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</si>
  <si>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</si>
  <si>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</si>
  <si>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</si>
  <si>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</si>
  <si>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</si>
  <si>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</si>
  <si>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</si>
  <si>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</si>
  <si>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</si>
  <si>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</si>
  <si>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</si>
  <si>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</si>
  <si>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</si>
  <si>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</si>
  <si>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</si>
  <si>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</si>
  <si>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</si>
  <si>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</si>
  <si>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</si>
  <si>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</si>
  <si>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</si>
  <si>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</si>
  <si>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</si>
  <si>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</si>
  <si>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</si>
  <si>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</si>
  <si>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</si>
  <si>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</si>
  <si>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</si>
  <si>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</si>
  <si>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</si>
  <si>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</si>
  <si>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</si>
  <si>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</si>
  <si>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</si>
  <si>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</si>
  <si>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</si>
  <si>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</si>
  <si>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</si>
  <si>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</si>
  <si>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</si>
  <si>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</si>
  <si>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</si>
  <si>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</si>
  <si>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</si>
  <si>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</si>
  <si>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</si>
  <si>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</si>
  <si>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</si>
  <si>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</si>
  <si>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</si>
  <si>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</si>
  <si>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</si>
  <si>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</si>
  <si>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</si>
  <si>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</si>
  <si>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</si>
  <si>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</si>
  <si>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</si>
  <si>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</si>
  <si>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</si>
  <si>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</si>
  <si>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</si>
  <si>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</si>
  <si>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</si>
  <si>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</si>
  <si>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</si>
  <si>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</si>
  <si>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</si>
  <si>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</si>
  <si>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</si>
  <si>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</si>
  <si>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</si>
  <si>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</si>
  <si>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</si>
  <si>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</si>
  <si>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</si>
  <si>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</si>
  <si>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</si>
  <si>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</si>
  <si>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</si>
  <si>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</si>
  <si>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</si>
  <si>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</si>
  <si>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</si>
  <si>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</si>
  <si>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</si>
  <si>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</si>
  <si>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</si>
  <si>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</si>
  <si>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</si>
  <si>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</si>
  <si>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</si>
  <si>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</si>
  <si>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</si>
  <si>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</si>
  <si>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</si>
  <si>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</si>
  <si>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</si>
  <si>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</si>
  <si>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</si>
  <si>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</si>
  <si>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</si>
  <si>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</si>
  <si>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</si>
  <si>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</si>
  <si>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</si>
  <si>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</si>
  <si>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</si>
  <si>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</si>
  <si>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</si>
  <si>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</si>
  <si>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</si>
  <si>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</si>
  <si>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</si>
  <si>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</si>
  <si>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</si>
  <si>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</si>
  <si>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</si>
  <si>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</si>
  <si>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</si>
  <si>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</si>
  <si>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</si>
  <si>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</si>
  <si>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</si>
  <si>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</si>
  <si>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</si>
  <si>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</si>
  <si>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</si>
  <si>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</si>
  <si>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</si>
  <si>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</si>
  <si>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</si>
  <si>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</si>
  <si>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</si>
  <si>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</si>
  <si>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</si>
  <si>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</si>
  <si>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</si>
  <si>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</si>
  <si>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</si>
  <si>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</si>
  <si>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</si>
  <si>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</si>
  <si>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</si>
  <si>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</si>
  <si>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</si>
  <si>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</si>
  <si>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</si>
  <si>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</si>
  <si>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</si>
  <si>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</si>
  <si>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</si>
  <si>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</si>
  <si>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</si>
  <si>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</si>
  <si>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</si>
  <si>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</si>
  <si>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</si>
  <si>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</si>
  <si>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</si>
  <si>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</si>
  <si>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</si>
  <si>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</si>
  <si>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</si>
  <si>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</si>
  <si>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</si>
  <si>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</si>
  <si>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</si>
  <si>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</si>
  <si>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</si>
  <si>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</si>
  <si>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</si>
  <si>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</si>
  <si>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</si>
  <si>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</si>
  <si>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</si>
  <si>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</si>
  <si>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</si>
  <si>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</si>
  <si>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</si>
  <si>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</si>
  <si>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</si>
  <si>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</si>
  <si>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</si>
  <si>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</si>
  <si>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</si>
  <si>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</si>
  <si>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</si>
  <si>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</si>
  <si>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</si>
  <si>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</si>
  <si>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</si>
  <si>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</si>
  <si>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</si>
  <si>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</si>
  <si>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</si>
  <si>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</si>
  <si>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</si>
  <si>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</si>
  <si>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</si>
  <si>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</si>
  <si>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</si>
  <si>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</si>
  <si>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</si>
  <si>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</si>
  <si>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</si>
  <si>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</si>
  <si>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</si>
  <si>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</si>
  <si>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</si>
  <si>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</si>
  <si>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</si>
  <si>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</si>
  <si>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</si>
  <si>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</si>
  <si>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</si>
  <si>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</si>
  <si>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</si>
  <si>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</si>
  <si>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</si>
  <si>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</si>
  <si>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</si>
  <si>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</si>
  <si>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</si>
  <si>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</si>
  <si>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</si>
  <si>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</si>
  <si>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</si>
  <si>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</si>
  <si>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</si>
  <si>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</si>
  <si>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</si>
  <si>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</si>
  <si>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</si>
  <si>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</si>
  <si>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</si>
  <si>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</si>
  <si>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</si>
  <si>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</si>
  <si>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</si>
  <si>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</si>
  <si>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</si>
  <si>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</si>
  <si>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</si>
  <si>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</si>
  <si>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</si>
  <si>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</si>
  <si>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</si>
  <si>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</si>
  <si>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</si>
  <si>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</si>
  <si>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</si>
  <si>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</si>
  <si>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</si>
  <si>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</si>
  <si>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</si>
  <si>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</si>
  <si>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</si>
  <si>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</si>
  <si>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</si>
  <si>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</si>
  <si>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</si>
  <si>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</si>
  <si>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</si>
  <si>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</si>
  <si>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</si>
  <si>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</si>
  <si>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</si>
  <si>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</si>
  <si>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</si>
  <si>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</si>
  <si>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</si>
  <si>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</si>
  <si>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</si>
  <si>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</si>
  <si>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</si>
  <si>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</si>
  <si>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</si>
  <si>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</si>
  <si>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</si>
  <si>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</si>
  <si>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</si>
  <si>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</si>
  <si>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</si>
  <si>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2016-17 Winter</t>
  </si>
  <si>
    <t>2017-18 Summer</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</si>
  <si>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</si>
  <si>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</si>
  <si>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</si>
  <si>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</si>
  <si>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</si>
  <si>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</si>
  <si>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</si>
  <si>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</si>
  <si>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</si>
  <si>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</si>
  <si>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</si>
  <si>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</si>
  <si>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</si>
  <si>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FIT Scheme year</t>
  </si>
  <si>
    <t>Quarter in FIT scheme year</t>
  </si>
  <si>
    <t>Levelisation fund (£)</t>
  </si>
  <si>
    <t>Summer price cap period to which FiT rate applies</t>
  </si>
  <si>
    <t>Winter price cap period to which FiT rate applies</t>
  </si>
  <si>
    <t>Q1</t>
  </si>
  <si>
    <t>Q2</t>
  </si>
  <si>
    <t>Q3</t>
  </si>
  <si>
    <t>Q4</t>
  </si>
  <si>
    <t>Calendar months</t>
  </si>
  <si>
    <t>April - June</t>
  </si>
  <si>
    <t>July - September</t>
  </si>
  <si>
    <t>October - December</t>
  </si>
  <si>
    <t>January - March</t>
  </si>
  <si>
    <t>28AD charge restriction period:</t>
  </si>
  <si>
    <t>Input data and calculations for feed in tariffs up until cap period 5</t>
  </si>
  <si>
    <t>Input data and calculations for feed in tariffs from cap period 6 onwards.</t>
  </si>
  <si>
    <t>FEED IN TARIFFS (FIT)</t>
  </si>
  <si>
    <t>Total Electricity supplied (MWh)</t>
  </si>
  <si>
    <t>N/A</t>
  </si>
  <si>
    <t>lookup Period</t>
  </si>
  <si>
    <t>FIT cost estimate (£/MWh).</t>
  </si>
  <si>
    <t>3i New FIT methodology</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</si>
  <si>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</si>
  <si>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RPI (%)</t>
  </si>
  <si>
    <t>RPI index (scheme year 6 =100)</t>
  </si>
  <si>
    <t>Row reference to scheme year</t>
  </si>
  <si>
    <t xml:space="preserve">Note: Multiply the costs by the respective RPI index  </t>
  </si>
  <si>
    <t>Row reference to scheme year costs are incurred</t>
  </si>
  <si>
    <t>Scheme year which the tariff is adjusted for RPI inflation</t>
  </si>
  <si>
    <t>2015/2016</t>
  </si>
  <si>
    <t>2016/2017</t>
  </si>
  <si>
    <t>2017/2018</t>
  </si>
  <si>
    <t>Note: We calculate the appropriate inflation metric for each scheme year costs depending on when they are being recovered.</t>
  </si>
  <si>
    <t>Column scheme year reference is the scheme year ongoing at the same time as the cap period</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</si>
  <si>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</si>
  <si>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Inflated Levelisation fund (£)</t>
  </si>
  <si>
    <t>1. Input data - Exempt Supply cap on renewable electricity sourced from outside the UK</t>
  </si>
  <si>
    <t>Exempt supply for EII
(MWh)</t>
  </si>
  <si>
    <t>Total Exempt Electricity supplied from Energy Intensive Industry (EII)
(MWh)</t>
  </si>
  <si>
    <t>2. Input data - Quarterly  levelisation funds and electricity supplied</t>
  </si>
  <si>
    <t>3. Input: Retail Price index(RPI) inflation percentage applied to tariff</t>
  </si>
  <si>
    <t>4. Calculating the indexed Levelisation Fund (£)</t>
  </si>
  <si>
    <t>4.1 Break down of scheme year costs allocated to each charge restriction period</t>
  </si>
  <si>
    <t xml:space="preserve">4.2 RPI index breakdown used to inflate costs from the scheme year they are incurred to the scheme year they are recovered. </t>
  </si>
  <si>
    <t>4.3 Calculating the indexed Levelisation Fund (£)</t>
  </si>
  <si>
    <t>5. Calculate the FIT cost estimate (£/MWh).</t>
  </si>
  <si>
    <t>v1.8</t>
  </si>
  <si>
    <t>Annual exempt supply cap level for renewable electricity sourced from outside the UK (MWh)</t>
  </si>
  <si>
    <t>Exempt supply cap level for renewable electricity sourced from outside the UK (MWh)</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</si>
  <si>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</si>
  <si>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</si>
  <si>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Exempt supply for renewable electricity from outside the UK (MWh)</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</si>
  <si>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</si>
  <si>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</si>
  <si>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Yearly percentage increase in the exempt supply cap for scheme year (%)</t>
  </si>
  <si>
    <t>Source: Future annual cap levels can be calculated given that a yearly 10% increase is applied to the exempt supply cap from one scheme year to the next: https://www.ofgem.gov.uk/publications-and-updates/feed-tariffs-guidance-licensed-electricity-suppliers-version-13</t>
  </si>
  <si>
    <t>1.2 Input data - Exempt Supply cap on renewable electricity sourced from outside the UK</t>
  </si>
  <si>
    <t>Note: Exempt supply cap level for renewable electricity sourced from outside the UK is sourced from table 1.2</t>
  </si>
  <si>
    <t>Source: Feed-in Tariff (FIT): Tariff tables, https://www.ofgem.gov.uk/environmental-programmes/fit/fit-tariff-rates (see publications at bottom of weblink)</t>
  </si>
  <si>
    <t xml:space="preserve">Note: We lookup the value in table 1.1 for the Annual exempt supply cap in scheme year 7. We calculate the remaining scheme years annual supply cap by multiplying the previous scheme years cap by the yearly percentage increase from table 1.1. </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</si>
  <si>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</si>
  <si>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 xml:space="preserve">Note: This table looks up the costs in each scheme year and sums those costs that are recovered in each cap period (all data sourced from table 2) </t>
  </si>
  <si>
    <t>This tab estimates the cost to a supplier of meeting its obligation under the FiT scheme for cap period one to five. Forecasts of total scheme costs are based on those published by the OBR.</t>
  </si>
  <si>
    <t>Source: Ofgem FIT quarterly invoices. Also published https://www.ofgem.gov.uk/environmental-programmes/fit/contacts-guidance-and-resources/public-reports-and-data-fit/feed-tariffs-quarterly-report</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</si>
  <si>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</si>
  <si>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</si>
  <si>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</si>
  <si>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GGL</t>
  </si>
  <si>
    <t>GREEN GAS LEVY (GGL)</t>
  </si>
  <si>
    <t>GGL scheme year:</t>
  </si>
  <si>
    <t>Levy rate</t>
  </si>
  <si>
    <t xml:space="preserve">This tab calculates the cost to an obligated supplier for the GGL which funds the Green Gas Support Scheme (GGSS). </t>
  </si>
  <si>
    <t>3j GGL</t>
  </si>
  <si>
    <t>Input data and calculation for green gas levy</t>
  </si>
  <si>
    <t>v1.91</t>
  </si>
  <si>
    <t>pence/meter/day</t>
  </si>
  <si>
    <t>£/meter</t>
  </si>
  <si>
    <t>GGL allowance</t>
  </si>
  <si>
    <t>Backdated levy rate for first scheme year</t>
  </si>
  <si>
    <t>-Tab '1a Policy Cost Allowance' row 42 column G-Z updated to reflect GGL &amp; row 65 column G-Z added to reflect GGL
-Tab '2a Aggregate costs' row 28 column H-AA added to reflect GGL
-Tab '3j GGL' added</t>
  </si>
  <si>
    <t>In the first scheme year (30 Novemeber 2021 - 31 March 2022) there are 122 days.</t>
  </si>
  <si>
    <t>v1.92</t>
  </si>
  <si>
    <t>Version published along with decision incorporating changes made in v1.91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</si>
</sst>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 numFmtId="235" formatCode="_(* #,##0_);_(* \(#,##0\);_(* &quot;-&quot;??_);_(@_)"/>
  </numFmts>
  <fonts count="190">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s>
  <fills count="1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1">
    <xf numFmtId="0" fontId="0" fillId="0" borderId="0"/>
    <xf numFmtId="167"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7"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66"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6" fontId="40" fillId="0" borderId="0" applyFill="0" applyBorder="0" applyProtection="0"/>
    <xf numFmtId="176" fontId="40" fillId="0" borderId="0" applyFill="0" applyBorder="0" applyProtection="0"/>
    <xf numFmtId="176"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79" fontId="17" fillId="0" borderId="0" applyNumberFormat="0" applyFont="0" applyFill="0" applyBorder="0" applyProtection="0">
      <alignment horizontal="left" vertical="center" indent="2"/>
    </xf>
    <xf numFmtId="179"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0"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1" fontId="41" fillId="0" borderId="0" applyFill="0" applyBorder="0" applyAlignment="0" applyProtection="0">
      <alignment horizontal="left"/>
    </xf>
    <xf numFmtId="181" fontId="41" fillId="0" borderId="0" applyFill="0" applyBorder="0" applyAlignment="0" applyProtection="0">
      <alignment horizontal="left"/>
    </xf>
    <xf numFmtId="181" fontId="41" fillId="0" borderId="0" applyFill="0" applyBorder="0" applyAlignment="0" applyProtection="0">
      <alignment horizontal="left"/>
    </xf>
    <xf numFmtId="179" fontId="17" fillId="0" borderId="0" applyNumberFormat="0" applyFont="0" applyFill="0" applyBorder="0" applyProtection="0">
      <alignment horizontal="left" vertical="center" indent="5"/>
    </xf>
    <xf numFmtId="179"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2" fontId="43" fillId="0" borderId="0" applyNumberFormat="0" applyFill="0" applyBorder="0" applyAlignment="0">
      <alignment vertical="center"/>
      <protection locked="0"/>
    </xf>
    <xf numFmtId="182"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2"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3"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4"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5" fontId="60" fillId="0" borderId="0"/>
    <xf numFmtId="0" fontId="61" fillId="75" borderId="27" applyProtection="0">
      <alignment horizontal="center" vertical="center"/>
    </xf>
    <xf numFmtId="1" fontId="62" fillId="0" borderId="28">
      <alignment vertical="top"/>
    </xf>
    <xf numFmtId="176" fontId="63" fillId="0" borderId="0" applyBorder="0">
      <alignment horizontal="right"/>
    </xf>
    <xf numFmtId="176" fontId="63" fillId="0" borderId="29" applyAlignment="0">
      <alignment horizontal="right"/>
    </xf>
    <xf numFmtId="177" fontId="17" fillId="0" borderId="0" applyFont="0" applyFill="0" applyBorder="0" applyAlignment="0" applyProtection="0"/>
    <xf numFmtId="179" fontId="17" fillId="0" borderId="0" applyFont="0" applyFill="0" applyBorder="0" applyAlignment="0" applyProtection="0"/>
    <xf numFmtId="179" fontId="17" fillId="0" borderId="0" applyFont="0" applyFill="0" applyBorder="0" applyAlignment="0" applyProtection="0"/>
    <xf numFmtId="0" fontId="17" fillId="0" borderId="0" applyFont="0" applyFill="0" applyBorder="0" applyAlignment="0" applyProtection="0"/>
    <xf numFmtId="186"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86" fontId="1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1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37" fillId="0" borderId="0" applyFont="0" applyFill="0" applyBorder="0" applyAlignment="0" applyProtection="0"/>
    <xf numFmtId="165" fontId="17" fillId="0" borderId="0" applyFont="0" applyFill="0" applyBorder="0" applyAlignment="0" applyProtection="0"/>
    <xf numFmtId="165" fontId="3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87" fontId="1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88" fontId="17" fillId="0" borderId="0" applyBorder="0">
      <alignment horizontal="right"/>
    </xf>
    <xf numFmtId="189" fontId="66" fillId="0" borderId="0" applyFont="0" applyFill="0" applyBorder="0" applyAlignment="0" applyProtection="0"/>
    <xf numFmtId="167" fontId="17" fillId="0" borderId="0" applyFont="0" applyFill="0" applyBorder="0" applyAlignment="0" applyProtection="0"/>
    <xf numFmtId="190"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90"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90" fontId="17" fillId="0" borderId="0" applyFont="0" applyFill="0" applyBorder="0" applyAlignment="0" applyProtection="0"/>
    <xf numFmtId="167" fontId="17" fillId="0" borderId="0" applyFont="0" applyFill="0" applyBorder="0" applyAlignment="0" applyProtection="0"/>
    <xf numFmtId="190"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79"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7" fillId="0" borderId="0" applyFont="0" applyFill="0" applyBorder="0" applyAlignment="0" applyProtection="0"/>
    <xf numFmtId="167" fontId="1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90"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8" fillId="0" borderId="0" applyFont="0" applyFill="0" applyBorder="0" applyAlignment="0" applyProtection="0"/>
    <xf numFmtId="167" fontId="69" fillId="0" borderId="0" applyFont="0" applyFill="0" applyBorder="0" applyAlignment="0" applyProtection="0"/>
    <xf numFmtId="167" fontId="68"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70" fillId="0" borderId="0" applyFont="0" applyFill="0" applyBorder="0" applyAlignment="0" applyProtection="0"/>
    <xf numFmtId="167" fontId="36" fillId="0" borderId="0" applyFont="0" applyFill="0" applyBorder="0" applyAlignment="0" applyProtection="0"/>
    <xf numFmtId="167" fontId="65"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91" fontId="17" fillId="0" borderId="0" applyFill="0" applyBorder="0" applyAlignment="0" applyProtection="0"/>
    <xf numFmtId="191" fontId="17" fillId="0" borderId="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0" fontId="71" fillId="0" borderId="0"/>
    <xf numFmtId="179" fontId="72" fillId="0" borderId="0" applyNumberFormat="0" applyFill="0" applyBorder="0" applyAlignment="0" applyProtection="0"/>
    <xf numFmtId="179"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193" fontId="72" fillId="0" borderId="0" applyNumberFormat="0" applyFill="0" applyBorder="0" applyAlignment="0" applyProtection="0"/>
    <xf numFmtId="179" fontId="72" fillId="0" borderId="0" applyNumberFormat="0" applyFill="0" applyBorder="0" applyAlignment="0" applyProtection="0"/>
    <xf numFmtId="193" fontId="72" fillId="0" borderId="0" applyNumberFormat="0" applyFill="0" applyBorder="0" applyAlignment="0" applyProtection="0"/>
    <xf numFmtId="179" fontId="72" fillId="0" borderId="0" applyNumberFormat="0" applyFill="0" applyBorder="0" applyAlignment="0" applyProtection="0"/>
    <xf numFmtId="193" fontId="72" fillId="0" borderId="0" applyNumberFormat="0" applyFill="0" applyBorder="0" applyAlignment="0" applyProtection="0"/>
    <xf numFmtId="179" fontId="72" fillId="0" borderId="0" applyNumberFormat="0" applyFill="0" applyBorder="0" applyAlignment="0" applyProtection="0"/>
    <xf numFmtId="179"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79" fontId="73" fillId="0" borderId="0" applyNumberFormat="0">
      <alignment horizontal="right"/>
    </xf>
    <xf numFmtId="179" fontId="73" fillId="0" borderId="0" applyNumberFormat="0">
      <alignment horizontal="right"/>
    </xf>
    <xf numFmtId="0" fontId="73" fillId="0" borderId="0" applyNumberFormat="0">
      <alignment horizontal="righ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79" fontId="75" fillId="0" borderId="0" applyNumberFormat="0" applyFill="0" applyBorder="0" applyProtection="0">
      <alignment horizontal="left"/>
    </xf>
    <xf numFmtId="179" fontId="75" fillId="0" borderId="0" applyNumberFormat="0" applyFill="0" applyBorder="0" applyProtection="0">
      <alignment horizontal="left"/>
    </xf>
    <xf numFmtId="0" fontId="75" fillId="0" borderId="0" applyNumberFormat="0" applyFill="0" applyBorder="0" applyProtection="0">
      <alignment horizontal="left"/>
    </xf>
    <xf numFmtId="194" fontId="76" fillId="0" borderId="0"/>
    <xf numFmtId="195" fontId="77"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79" fontId="45" fillId="65" borderId="30">
      <alignment horizontal="left" vertical="center"/>
    </xf>
    <xf numFmtId="179"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6" fontId="81" fillId="0" borderId="0" applyFill="0" applyBorder="0" applyAlignment="0" applyProtection="0">
      <alignment horizontal="right"/>
    </xf>
    <xf numFmtId="197" fontId="17" fillId="78" borderId="31"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8"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9" fontId="17" fillId="0" borderId="0" applyFill="0" applyBorder="0" applyAlignment="0" applyProtection="0"/>
    <xf numFmtId="198" fontId="17" fillId="0" borderId="0" applyFill="0" applyBorder="0" applyAlignment="0" applyProtection="0"/>
    <xf numFmtId="179" fontId="17" fillId="0" borderId="29"/>
    <xf numFmtId="0" fontId="17" fillId="79" borderId="0">
      <alignment horizontal="center"/>
    </xf>
    <xf numFmtId="0" fontId="82" fillId="0" borderId="0" applyFill="0" applyBorder="0">
      <alignment horizontal="left" vertical="center"/>
    </xf>
    <xf numFmtId="0" fontId="83" fillId="80" borderId="5" applyAlignment="0"/>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0" fontId="17" fillId="0" borderId="0">
      <alignment horizontal="center"/>
    </xf>
    <xf numFmtId="201" fontId="84" fillId="65" borderId="0" applyFill="0" applyBorder="0" applyAlignment="0" applyProtection="0">
      <alignment horizontal="right"/>
      <protection locked="0"/>
    </xf>
    <xf numFmtId="202" fontId="39" fillId="0" borderId="0" applyFont="0" applyFill="0" applyBorder="0" applyAlignment="0" applyProtection="0"/>
    <xf numFmtId="202" fontId="40" fillId="0" borderId="0" applyFont="0" applyFill="0" applyBorder="0" applyAlignment="0" applyProtection="0"/>
    <xf numFmtId="202" fontId="39" fillId="0" borderId="0" applyFont="0" applyFill="0" applyBorder="0" applyAlignment="0" applyProtection="0"/>
    <xf numFmtId="202" fontId="39" fillId="0" borderId="0" applyFont="0" applyFill="0" applyBorder="0" applyAlignment="0" applyProtection="0"/>
    <xf numFmtId="201" fontId="84" fillId="65" borderId="0" applyFill="0" applyBorder="0" applyAlignment="0" applyProtection="0">
      <alignment horizontal="right"/>
      <protection locked="0"/>
    </xf>
    <xf numFmtId="202"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79" fontId="87" fillId="72" borderId="0" applyNumberFormat="0" applyFont="0" applyBorder="0" applyAlignment="0" applyProtection="0"/>
    <xf numFmtId="179" fontId="87" fillId="72" borderId="0" applyNumberFormat="0" applyFont="0" applyBorder="0" applyAlignment="0" applyProtection="0"/>
    <xf numFmtId="0" fontId="87" fillId="72" borderId="0" applyNumberFormat="0" applyFont="0" applyBorder="0" applyAlignment="0" applyProtection="0"/>
    <xf numFmtId="179" fontId="88" fillId="0" borderId="0" applyNumberFormat="0" applyFill="0" applyBorder="0" applyAlignment="0" applyProtection="0"/>
    <xf numFmtId="179" fontId="88" fillId="0" borderId="0" applyNumberFormat="0" applyFill="0" applyBorder="0" applyAlignment="0" applyProtection="0"/>
    <xf numFmtId="0" fontId="88" fillId="0" borderId="0" applyNumberFormat="0" applyFill="0" applyBorder="0" applyAlignment="0" applyProtection="0"/>
    <xf numFmtId="203" fontId="89" fillId="0" borderId="0" applyFill="0" applyBorder="0"/>
    <xf numFmtId="15" fontId="37" fillId="0" borderId="0" applyFill="0" applyBorder="0" applyProtection="0">
      <alignment horizontal="center"/>
    </xf>
    <xf numFmtId="179" fontId="87" fillId="40" borderId="0" applyNumberFormat="0" applyFont="0" applyBorder="0" applyAlignment="0" applyProtection="0"/>
    <xf numFmtId="179" fontId="87" fillId="40" borderId="0" applyNumberFormat="0" applyFont="0" applyBorder="0" applyAlignment="0" applyProtection="0"/>
    <xf numFmtId="0" fontId="87" fillId="40" borderId="0" applyNumberFormat="0" applyFont="0" applyBorder="0"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4" fontId="90" fillId="46" borderId="5" applyAlignment="0" applyProtection="0"/>
    <xf numFmtId="205" fontId="91" fillId="0" borderId="0" applyNumberFormat="0" applyFill="0" applyBorder="0" applyAlignment="0" applyProtection="0"/>
    <xf numFmtId="205" fontId="92" fillId="0" borderId="0" applyNumberFormat="0" applyFill="0" applyBorder="0" applyAlignment="0" applyProtection="0"/>
    <xf numFmtId="15" fontId="43" fillId="43" borderId="32">
      <alignment horizontal="center"/>
      <protection locked="0"/>
    </xf>
    <xf numFmtId="206" fontId="43" fillId="43" borderId="32" applyAlignment="0">
      <protection locked="0"/>
    </xf>
    <xf numFmtId="205" fontId="43" fillId="43" borderId="32" applyAlignment="0">
      <protection locked="0"/>
    </xf>
    <xf numFmtId="205" fontId="37" fillId="0" borderId="0" applyFill="0" applyBorder="0" applyAlignment="0" applyProtection="0"/>
    <xf numFmtId="206" fontId="37" fillId="0" borderId="0" applyFill="0" applyBorder="0" applyAlignment="0" applyProtection="0"/>
    <xf numFmtId="207" fontId="37" fillId="0" borderId="0" applyFill="0" applyBorder="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0"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0"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0"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93"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179" fontId="87" fillId="0" borderId="33" applyNumberFormat="0" applyFont="0" applyAlignment="0" applyProtection="0"/>
    <xf numFmtId="0" fontId="87" fillId="0" borderId="33"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0"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0"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0"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93"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179" fontId="87" fillId="0" borderId="34" applyNumberFormat="0" applyFont="0" applyAlignment="0" applyProtection="0"/>
    <xf numFmtId="0" fontId="87" fillId="0" borderId="34" applyNumberFormat="0" applyFont="0" applyAlignment="0" applyProtection="0"/>
    <xf numFmtId="179" fontId="87" fillId="49" borderId="0" applyNumberFormat="0" applyFont="0" applyBorder="0" applyAlignment="0" applyProtection="0"/>
    <xf numFmtId="179"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8" fontId="17" fillId="0" borderId="0"/>
    <xf numFmtId="209" fontId="94" fillId="0" borderId="0" applyFill="0" applyBorder="0" applyAlignment="0">
      <alignment horizontal="center" vertical="center"/>
    </xf>
    <xf numFmtId="179" fontId="17" fillId="82" borderId="0" applyNumberFormat="0" applyFont="0" applyAlignment="0"/>
    <xf numFmtId="0" fontId="17" fillId="82" borderId="0" applyNumberFormat="0" applyFont="0" applyAlignment="0"/>
    <xf numFmtId="179" fontId="17" fillId="82" borderId="0" applyNumberFormat="0" applyFont="0" applyAlignment="0"/>
    <xf numFmtId="179" fontId="17" fillId="82" borderId="0" applyNumberFormat="0" applyFont="0" applyAlignment="0"/>
    <xf numFmtId="193" fontId="17" fillId="82" borderId="0" applyNumberFormat="0" applyFont="0" applyAlignment="0"/>
    <xf numFmtId="195" fontId="76" fillId="0" borderId="0"/>
    <xf numFmtId="0" fontId="68" fillId="69" borderId="26" applyAlignment="0" applyProtection="0"/>
    <xf numFmtId="0" fontId="59" fillId="69" borderId="26" applyNumberFormat="0" applyAlignment="0" applyProtection="0"/>
    <xf numFmtId="210" fontId="95" fillId="83" borderId="0" applyBorder="0">
      <protection locked="0"/>
    </xf>
    <xf numFmtId="211" fontId="76" fillId="0" borderId="0" applyFill="0" applyBorder="0">
      <alignment horizontal="right"/>
    </xf>
    <xf numFmtId="211" fontId="76" fillId="0" borderId="0" applyFill="0" applyBorder="0">
      <alignment horizontal="right"/>
    </xf>
    <xf numFmtId="211"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2" fontId="17" fillId="0" borderId="0"/>
    <xf numFmtId="212" fontId="17" fillId="0" borderId="0"/>
    <xf numFmtId="212" fontId="17" fillId="0" borderId="0"/>
    <xf numFmtId="179" fontId="17" fillId="0" borderId="0" applyFont="0" applyFill="0" applyBorder="0" applyAlignment="0" applyProtection="0"/>
    <xf numFmtId="179"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3"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79"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3" fontId="19" fillId="0" borderId="7" applyNumberFormat="0">
      <alignment horizontal="center" wrapText="1"/>
    </xf>
    <xf numFmtId="179" fontId="19" fillId="0" borderId="7" applyNumberFormat="0">
      <alignment horizontal="center" wrapText="1"/>
    </xf>
    <xf numFmtId="179" fontId="19" fillId="0" borderId="7" applyNumberFormat="0">
      <alignment horizontal="center" wrapText="1"/>
    </xf>
    <xf numFmtId="179" fontId="19" fillId="0" borderId="7" applyNumberFormat="0">
      <alignment horizontal="center" wrapText="1"/>
    </xf>
    <xf numFmtId="179" fontId="19" fillId="0" borderId="7" applyNumberFormat="0">
      <alignment horizontal="center" wrapText="1"/>
    </xf>
    <xf numFmtId="179"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79"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79" fontId="106" fillId="68" borderId="0">
      <alignment horizontal="left"/>
    </xf>
    <xf numFmtId="0" fontId="105" fillId="0" borderId="39" applyNumberFormat="0" applyFill="0" applyAlignment="0" applyProtection="0"/>
    <xf numFmtId="179"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79" fontId="106" fillId="68" borderId="0">
      <alignment horizontal="left"/>
    </xf>
    <xf numFmtId="0" fontId="105" fillId="0" borderId="39" applyNumberFormat="0" applyFill="0" applyAlignment="0" applyProtection="0"/>
    <xf numFmtId="193" fontId="106" fillId="68" borderId="0">
      <alignment horizontal="left"/>
    </xf>
    <xf numFmtId="179" fontId="106" fillId="68" borderId="0">
      <alignment horizontal="left"/>
    </xf>
    <xf numFmtId="179"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3" fontId="107" fillId="0" borderId="39" applyNumberFormat="0" applyFill="0" applyAlignment="0" applyProtection="0"/>
    <xf numFmtId="193" fontId="106" fillId="68" borderId="0">
      <alignment horizontal="left"/>
    </xf>
    <xf numFmtId="179" fontId="106" fillId="68" borderId="0">
      <alignment horizontal="left"/>
    </xf>
    <xf numFmtId="193" fontId="106" fillId="68" borderId="0">
      <alignment horizontal="left"/>
    </xf>
    <xf numFmtId="179" fontId="106" fillId="68" borderId="0">
      <alignment horizontal="left"/>
    </xf>
    <xf numFmtId="179"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79" fontId="19" fillId="0" borderId="7" applyNumberFormat="0">
      <alignment horizontal="center" wrapText="1"/>
    </xf>
    <xf numFmtId="179" fontId="19" fillId="0" borderId="7" applyNumberFormat="0">
      <alignment horizontal="center" wrapText="1"/>
    </xf>
    <xf numFmtId="0" fontId="19" fillId="0" borderId="7" applyNumberFormat="0">
      <alignment horizontal="center" wrapText="1"/>
    </xf>
    <xf numFmtId="193" fontId="19" fillId="0" borderId="7" applyNumberFormat="0">
      <alignment horizontal="center" wrapText="1"/>
    </xf>
    <xf numFmtId="179" fontId="19" fillId="0" borderId="7" applyNumberFormat="0">
      <alignment horizontal="center" wrapText="1"/>
    </xf>
    <xf numFmtId="193" fontId="19" fillId="0" borderId="7" applyNumberFormat="0">
      <alignment horizontal="center" wrapText="1"/>
    </xf>
    <xf numFmtId="179" fontId="19" fillId="0" borderId="7" applyNumberFormat="0">
      <alignment horizontal="center" wrapText="1"/>
    </xf>
    <xf numFmtId="0" fontId="19" fillId="0" borderId="7" applyNumberFormat="0">
      <alignment horizontal="center" wrapText="1"/>
    </xf>
    <xf numFmtId="179" fontId="19" fillId="0" borderId="7" applyNumberFormat="0">
      <alignment horizontal="center" wrapText="1"/>
    </xf>
    <xf numFmtId="193" fontId="19" fillId="0" borderId="7" applyNumberFormat="0">
      <alignment horizontal="center" wrapText="1"/>
    </xf>
    <xf numFmtId="179" fontId="19" fillId="0" borderId="7" applyNumberFormat="0">
      <alignment horizontal="center" wrapText="1"/>
    </xf>
    <xf numFmtId="0" fontId="113" fillId="80" borderId="44">
      <alignment horizontal="left" vertical="center"/>
    </xf>
    <xf numFmtId="0" fontId="19" fillId="0" borderId="0"/>
    <xf numFmtId="0" fontId="114" fillId="0" borderId="0"/>
    <xf numFmtId="179" fontId="115" fillId="0" borderId="0" applyNumberFormat="0" applyFill="0" applyBorder="0" applyAlignment="0" applyProtection="0"/>
    <xf numFmtId="179" fontId="115" fillId="0" borderId="0" applyNumberFormat="0" applyFill="0" applyBorder="0" applyAlignment="0" applyProtection="0"/>
    <xf numFmtId="0" fontId="115" fillId="0" borderId="0" applyNumberFormat="0" applyFill="0" applyBorder="0" applyAlignment="0" applyProtection="0"/>
    <xf numFmtId="168" fontId="17" fillId="69" borderId="0"/>
    <xf numFmtId="168" fontId="17" fillId="69" borderId="0"/>
    <xf numFmtId="168" fontId="17" fillId="69" borderId="0"/>
    <xf numFmtId="168" fontId="17" fillId="69" borderId="0"/>
    <xf numFmtId="168" fontId="17" fillId="69" borderId="0"/>
    <xf numFmtId="168" fontId="17" fillId="69" borderId="0"/>
    <xf numFmtId="168" fontId="17" fillId="69" borderId="0"/>
    <xf numFmtId="168" fontId="17" fillId="69" borderId="0"/>
    <xf numFmtId="168"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9" fontId="119" fillId="65" borderId="0" applyNumberFormat="0" applyFill="0" applyBorder="0" applyAlignment="0" applyProtection="0">
      <alignment horizontal="left" vertical="center"/>
    </xf>
    <xf numFmtId="179"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79" fontId="120" fillId="85" borderId="0" applyNumberFormat="0" applyFill="0" applyBorder="0" applyAlignment="0" applyProtection="0">
      <alignment vertical="top"/>
    </xf>
    <xf numFmtId="179"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214" fontId="121" fillId="80" borderId="4" applyNumberFormat="0" applyFont="0" applyBorder="0" applyAlignment="0" applyProtection="0">
      <alignment horizontal="right"/>
    </xf>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179" fontId="122" fillId="43" borderId="45" applyNumberFormat="0" applyAlignment="0"/>
    <xf numFmtId="179" fontId="123" fillId="43" borderId="45" applyNumberFormat="0" applyAlignment="0"/>
    <xf numFmtId="179"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79"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4" fillId="41" borderId="24" applyNumberFormat="0" applyAlignment="0" applyProtection="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28" fillId="9" borderId="18"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28" fillId="9" borderId="18" applyNumberFormat="0" applyAlignment="0" applyProtection="0"/>
    <xf numFmtId="179"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2" fillId="43" borderId="45" applyNumberFormat="0" applyAlignment="0"/>
    <xf numFmtId="0" fontId="124" fillId="41" borderId="24" applyNumberFormat="0" applyAlignment="0" applyProtection="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0" fontId="122" fillId="43" borderId="45" applyNumberForma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0" fontId="124" fillId="41" borderId="24" applyNumberFormat="0" applyAlignment="0" applyProtection="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 fontId="74" fillId="0" borderId="0" applyFill="0" applyBorder="0" applyAlignment="0" applyProtection="0">
      <alignment horizontal="right"/>
    </xf>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79" fontId="17" fillId="43" borderId="45" applyNumberFormat="0" applyFont="0" applyAlignment="0"/>
    <xf numFmtId="193" fontId="17" fillId="43" borderId="45" applyNumberFormat="0" applyFont="0" applyAlignment="0"/>
    <xf numFmtId="0" fontId="124" fillId="41" borderId="24" applyNumberFormat="0" applyAlignment="0" applyProtection="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0" fontId="124" fillId="41" borderId="24" applyNumberFormat="0" applyAlignment="0" applyProtection="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0" fontId="124" fillId="41" borderId="24" applyNumberFormat="0" applyAlignment="0" applyProtection="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0" fontId="124" fillId="41" borderId="24" applyNumberFormat="0" applyAlignment="0" applyProtection="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93" fontId="122"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3" fillId="43" borderId="45" applyNumberFormat="0" applyAlignment="0"/>
    <xf numFmtId="179" fontId="122" fillId="43" borderId="45" applyNumberFormat="0" applyAlignment="0"/>
    <xf numFmtId="4" fontId="45" fillId="0" borderId="0" applyBorder="0">
      <alignment horizontal="right" vertical="center"/>
    </xf>
    <xf numFmtId="215"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5" fontId="43" fillId="43" borderId="32" applyAlignment="0">
      <protection locked="0"/>
    </xf>
    <xf numFmtId="205" fontId="43" fillId="43" borderId="32" applyNumberFormat="0" applyAlignment="0">
      <protection locked="0"/>
    </xf>
    <xf numFmtId="205"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79" fontId="129" fillId="89" borderId="47" applyNumberFormat="0" applyBorder="0" applyAlignment="0">
      <alignment horizontal="center" wrapText="1"/>
    </xf>
    <xf numFmtId="179"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6" fontId="17" fillId="0" borderId="0" applyFont="0" applyFill="0" applyBorder="0" applyAlignment="0" applyProtection="0"/>
    <xf numFmtId="216" fontId="17" fillId="0" borderId="0" applyFont="0" applyFill="0" applyBorder="0" applyAlignment="0" applyProtection="0"/>
    <xf numFmtId="216" fontId="17" fillId="0" borderId="0" applyFont="0" applyFill="0" applyBorder="0" applyAlignment="0" applyProtection="0"/>
    <xf numFmtId="179" fontId="131" fillId="0" borderId="0" applyNumberFormat="0" applyBorder="0" applyAlignment="0" applyProtection="0"/>
    <xf numFmtId="0" fontId="132" fillId="0" borderId="0" applyNumberFormat="0" applyBorder="0" applyAlignment="0" applyProtection="0"/>
    <xf numFmtId="193" fontId="131" fillId="0" borderId="0" applyNumberFormat="0" applyBorder="0" applyAlignment="0" applyProtection="0"/>
    <xf numFmtId="179" fontId="131" fillId="0" borderId="0" applyNumberFormat="0" applyBorder="0" applyAlignment="0" applyProtection="0"/>
    <xf numFmtId="179" fontId="132" fillId="0" borderId="0" applyNumberFormat="0" applyBorder="0" applyAlignment="0" applyProtection="0"/>
    <xf numFmtId="193" fontId="131"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179" fontId="131" fillId="0" borderId="0" applyNumberFormat="0" applyBorder="0" applyAlignment="0" applyProtection="0"/>
    <xf numFmtId="179" fontId="132" fillId="0" borderId="0" applyNumberFormat="0" applyBorder="0" applyAlignment="0" applyProtection="0"/>
    <xf numFmtId="193"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7" fontId="41" fillId="0" borderId="0" applyFont="0" applyFill="0" applyBorder="0" applyAlignment="0" applyProtection="0"/>
    <xf numFmtId="217" fontId="41" fillId="0" borderId="0" applyFont="0" applyFill="0" applyBorder="0" applyAlignment="0" applyProtection="0"/>
    <xf numFmtId="218" fontId="76" fillId="78" borderId="0">
      <alignment horizontal="center"/>
    </xf>
    <xf numFmtId="179"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79" fontId="17" fillId="0" borderId="0" applyNumberFormat="0" applyFont="0" applyBorder="0" applyAlignment="0" applyProtection="0"/>
    <xf numFmtId="179" fontId="17" fillId="0" borderId="0" applyNumberFormat="0" applyFont="0" applyBorder="0" applyAlignment="0" applyProtection="0"/>
    <xf numFmtId="0" fontId="17" fillId="0" borderId="0" applyNumberFormat="0" applyFont="0" applyBorder="0" applyAlignment="0" applyProtection="0"/>
    <xf numFmtId="219" fontId="135" fillId="0" borderId="0"/>
    <xf numFmtId="220" fontId="76" fillId="0" borderId="0"/>
    <xf numFmtId="221" fontId="76" fillId="0" borderId="0"/>
    <xf numFmtId="222" fontId="76" fillId="0" borderId="0"/>
    <xf numFmtId="0" fontId="17" fillId="0" borderId="0"/>
    <xf numFmtId="193"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17" fillId="0" borderId="0"/>
    <xf numFmtId="0" fontId="17" fillId="0" borderId="0"/>
    <xf numFmtId="179" fontId="17" fillId="0" borderId="0"/>
    <xf numFmtId="0" fontId="41" fillId="0" borderId="0"/>
    <xf numFmtId="0" fontId="17" fillId="0" borderId="0"/>
    <xf numFmtId="0" fontId="136" fillId="0" borderId="0"/>
    <xf numFmtId="179"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3" fontId="17" fillId="0" borderId="0"/>
    <xf numFmtId="0" fontId="17" fillId="0" borderId="0"/>
    <xf numFmtId="0" fontId="17" fillId="0" borderId="0"/>
    <xf numFmtId="0" fontId="17" fillId="0" borderId="0"/>
    <xf numFmtId="0" fontId="17" fillId="0" borderId="0"/>
    <xf numFmtId="223" fontId="37" fillId="0" borderId="0"/>
    <xf numFmtId="0" fontId="17" fillId="0" borderId="0"/>
    <xf numFmtId="222"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2"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3" fontId="37" fillId="0" borderId="0"/>
    <xf numFmtId="0" fontId="17" fillId="0" borderId="0"/>
    <xf numFmtId="0" fontId="17" fillId="0" borderId="0"/>
    <xf numFmtId="222"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2"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3" fontId="37" fillId="0" borderId="0"/>
    <xf numFmtId="223"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2" fontId="76" fillId="0" borderId="0"/>
    <xf numFmtId="0" fontId="17" fillId="0" borderId="0"/>
    <xf numFmtId="193" fontId="17" fillId="0" borderId="0" applyProtection="0"/>
    <xf numFmtId="0" fontId="17" fillId="0" borderId="0"/>
    <xf numFmtId="0" fontId="17" fillId="0" borderId="0"/>
    <xf numFmtId="0" fontId="17" fillId="0" borderId="0"/>
    <xf numFmtId="0" fontId="17" fillId="0" borderId="0"/>
    <xf numFmtId="0" fontId="17" fillId="0" borderId="0"/>
    <xf numFmtId="222"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79" fontId="138" fillId="0" borderId="0" applyNumberFormat="0" applyFill="0" applyBorder="0" applyProtection="0">
      <alignment horizontal="left" vertical="center"/>
    </xf>
    <xf numFmtId="179"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79" fontId="45" fillId="0" borderId="1" applyNumberFormat="0" applyFill="0" applyAlignment="0" applyProtection="0"/>
    <xf numFmtId="179" fontId="45" fillId="0" borderId="1" applyNumberFormat="0" applyFill="0" applyAlignment="0" applyProtection="0"/>
    <xf numFmtId="179" fontId="45" fillId="0" borderId="1" applyNumberFormat="0" applyFill="0" applyAlignment="0" applyProtection="0"/>
    <xf numFmtId="179"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79" fontId="45" fillId="0" borderId="1" applyNumberFormat="0" applyFill="0" applyAlignment="0" applyProtection="0"/>
    <xf numFmtId="179"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79" fontId="17" fillId="93" borderId="0" applyNumberFormat="0" applyFont="0" applyBorder="0" applyAlignment="0" applyProtection="0"/>
    <xf numFmtId="179" fontId="17" fillId="93" borderId="0" applyNumberFormat="0" applyFont="0" applyBorder="0" applyAlignment="0" applyProtection="0"/>
    <xf numFmtId="0" fontId="17" fillId="93" borderId="0" applyNumberFormat="0" applyFont="0" applyBorder="0" applyAlignment="0" applyProtection="0"/>
    <xf numFmtId="0" fontId="40" fillId="0" borderId="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79" fontId="17" fillId="12" borderId="22" applyNumberFormat="0" applyFont="0" applyAlignment="0" applyProtection="0"/>
    <xf numFmtId="0" fontId="17" fillId="54" borderId="26"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54" borderId="26" applyNumberFormat="0" applyFont="0" applyAlignment="0" applyProtection="0"/>
    <xf numFmtId="0" fontId="17" fillId="0" borderId="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0" borderId="0"/>
    <xf numFmtId="0" fontId="76" fillId="43" borderId="50"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0" borderId="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179" fontId="17" fillId="12" borderId="22" applyNumberFormat="0" applyFont="0" applyAlignment="0" applyProtection="0"/>
    <xf numFmtId="0" fontId="17" fillId="0" borderId="0"/>
    <xf numFmtId="0" fontId="17" fillId="0" borderId="0"/>
    <xf numFmtId="0" fontId="139" fillId="0" borderId="4"/>
    <xf numFmtId="224" fontId="17" fillId="0" borderId="0" applyFont="0" applyFill="0" applyBorder="0" applyAlignment="0" applyProtection="0"/>
    <xf numFmtId="190" fontId="17" fillId="0" borderId="0" applyFont="0" applyFill="0" applyBorder="0" applyAlignment="0" applyProtection="0"/>
    <xf numFmtId="225"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6" fontId="17" fillId="0" borderId="0" applyFont="0" applyFill="0" applyBorder="0" applyAlignment="0" applyProtection="0"/>
    <xf numFmtId="226" fontId="17" fillId="0" borderId="0" applyFont="0" applyFill="0" applyBorder="0" applyAlignment="0" applyProtection="0"/>
    <xf numFmtId="227" fontId="17" fillId="0" borderId="0" applyFont="0" applyFill="0" applyBorder="0" applyAlignment="0" applyProtection="0"/>
    <xf numFmtId="227"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3"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2" fontId="95" fillId="0" borderId="0"/>
    <xf numFmtId="0" fontId="146" fillId="0" borderId="0" applyNumberFormat="0" applyFont="0" applyFill="0" applyBorder="0" applyAlignment="0">
      <alignment vertical="center"/>
      <protection hidden="1"/>
    </xf>
    <xf numFmtId="0" fontId="17" fillId="0" borderId="0"/>
    <xf numFmtId="179" fontId="146" fillId="0" borderId="0" applyNumberFormat="0" applyFill="0" applyBorder="0" applyProtection="0">
      <alignment horizontal="left"/>
    </xf>
    <xf numFmtId="179" fontId="146" fillId="0" borderId="0" applyNumberFormat="0" applyFill="0" applyBorder="0" applyProtection="0">
      <alignment horizontal="left"/>
    </xf>
    <xf numFmtId="179" fontId="146" fillId="0" borderId="0" applyNumberFormat="0" applyFill="0" applyBorder="0" applyProtection="0">
      <alignment horizontal="left"/>
    </xf>
    <xf numFmtId="0" fontId="146" fillId="0" borderId="0" applyNumberFormat="0" applyFill="0" applyBorder="0" applyProtection="0">
      <alignment horizontal="left"/>
    </xf>
    <xf numFmtId="193" fontId="146" fillId="0" borderId="0" applyNumberFormat="0" applyFill="0" applyBorder="0" applyProtection="0">
      <alignment horizontal="left"/>
    </xf>
    <xf numFmtId="179" fontId="146" fillId="0" borderId="0" applyNumberFormat="0" applyFill="0" applyBorder="0" applyProtection="0">
      <alignment horizontal="left"/>
    </xf>
    <xf numFmtId="193" fontId="146" fillId="0" borderId="0" applyNumberFormat="0" applyFill="0" applyBorder="0" applyProtection="0">
      <alignment horizontal="left"/>
    </xf>
    <xf numFmtId="179" fontId="146" fillId="0" borderId="0" applyNumberFormat="0" applyFill="0" applyBorder="0" applyProtection="0">
      <alignment horizontal="left"/>
    </xf>
    <xf numFmtId="193" fontId="146" fillId="0" borderId="0" applyNumberFormat="0" applyFill="0" applyBorder="0" applyProtection="0">
      <alignment horizontal="left"/>
    </xf>
    <xf numFmtId="179" fontId="146" fillId="0" borderId="0" applyNumberFormat="0" applyFill="0" applyBorder="0" applyProtection="0">
      <alignment horizontal="left"/>
    </xf>
    <xf numFmtId="179"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9" fontId="147" fillId="80" borderId="0"/>
    <xf numFmtId="179" fontId="83" fillId="0" borderId="0" applyNumberFormat="0" applyFill="0" applyBorder="0" applyProtection="0">
      <alignment horizontal="left"/>
    </xf>
    <xf numFmtId="0" fontId="83" fillId="0" borderId="0" applyNumberFormat="0" applyFill="0" applyBorder="0" applyProtection="0">
      <alignment horizontal="left"/>
    </xf>
    <xf numFmtId="193" fontId="83" fillId="0" borderId="0" applyNumberFormat="0" applyFill="0" applyBorder="0" applyProtection="0">
      <alignment horizontal="left"/>
    </xf>
    <xf numFmtId="179" fontId="83" fillId="0" borderId="0" applyNumberFormat="0" applyFill="0" applyBorder="0" applyProtection="0">
      <alignment horizontal="left"/>
    </xf>
    <xf numFmtId="193" fontId="83" fillId="0" borderId="0" applyNumberFormat="0" applyFill="0" applyBorder="0" applyProtection="0">
      <alignment horizontal="left"/>
    </xf>
    <xf numFmtId="179" fontId="83" fillId="0" borderId="0" applyNumberFormat="0" applyFill="0" applyBorder="0" applyProtection="0">
      <alignment horizontal="left"/>
    </xf>
    <xf numFmtId="193" fontId="83" fillId="0" borderId="0" applyNumberFormat="0" applyFill="0" applyBorder="0" applyProtection="0">
      <alignment horizontal="left"/>
    </xf>
    <xf numFmtId="179" fontId="83" fillId="0" borderId="0" applyNumberFormat="0" applyFill="0" applyBorder="0" applyProtection="0">
      <alignment horizontal="left"/>
    </xf>
    <xf numFmtId="179"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79"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8"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9"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2" fontId="153" fillId="0" borderId="0"/>
    <xf numFmtId="0" fontId="17" fillId="0" borderId="0"/>
    <xf numFmtId="0" fontId="17" fillId="0" borderId="0"/>
    <xf numFmtId="219" fontId="63" fillId="97" borderId="0"/>
    <xf numFmtId="0" fontId="17" fillId="0" borderId="0"/>
    <xf numFmtId="0" fontId="17" fillId="0" borderId="0"/>
    <xf numFmtId="195" fontId="83" fillId="0" borderId="0"/>
    <xf numFmtId="0" fontId="17" fillId="0" borderId="0"/>
    <xf numFmtId="0" fontId="17" fillId="0" borderId="0"/>
    <xf numFmtId="230" fontId="154" fillId="80" borderId="5" applyAlignment="0"/>
    <xf numFmtId="0" fontId="17" fillId="0" borderId="0"/>
    <xf numFmtId="0" fontId="17" fillId="0" borderId="0"/>
    <xf numFmtId="231" fontId="155" fillId="0" borderId="0"/>
    <xf numFmtId="0" fontId="17" fillId="0" borderId="0"/>
    <xf numFmtId="0" fontId="17" fillId="0" borderId="0"/>
    <xf numFmtId="222" fontId="156" fillId="98" borderId="0" applyFont="0" applyBorder="0" applyAlignment="0">
      <alignment vertical="top" wrapText="1"/>
    </xf>
    <xf numFmtId="0" fontId="17" fillId="0" borderId="0"/>
    <xf numFmtId="0" fontId="17" fillId="0" borderId="0"/>
    <xf numFmtId="222" fontId="157" fillId="98" borderId="0" applyFont="0" applyAlignment="0">
      <alignment horizontal="justify" vertical="top" wrapText="1"/>
    </xf>
    <xf numFmtId="0" fontId="17" fillId="0" borderId="0"/>
    <xf numFmtId="0" fontId="17" fillId="0" borderId="0"/>
    <xf numFmtId="222" fontId="158" fillId="98" borderId="0">
      <alignment vertical="top" wrapText="1"/>
    </xf>
    <xf numFmtId="0" fontId="159" fillId="78" borderId="7">
      <alignment wrapText="1"/>
    </xf>
    <xf numFmtId="0" fontId="17" fillId="0" borderId="0"/>
    <xf numFmtId="0" fontId="17" fillId="0" borderId="0"/>
    <xf numFmtId="222"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5"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5" fontId="113" fillId="0" borderId="0"/>
    <xf numFmtId="0" fontId="17" fillId="0" borderId="0"/>
    <xf numFmtId="0" fontId="18" fillId="0" borderId="0"/>
    <xf numFmtId="0" fontId="17" fillId="0" borderId="0"/>
    <xf numFmtId="195" fontId="113" fillId="0" borderId="0"/>
    <xf numFmtId="0" fontId="17" fillId="0" borderId="0"/>
    <xf numFmtId="0" fontId="17" fillId="0" borderId="0"/>
    <xf numFmtId="0" fontId="17" fillId="0" borderId="0"/>
    <xf numFmtId="195" fontId="113" fillId="0" borderId="0"/>
    <xf numFmtId="0" fontId="17" fillId="0" borderId="0"/>
    <xf numFmtId="0" fontId="17" fillId="0" borderId="0"/>
    <xf numFmtId="0" fontId="17" fillId="0" borderId="0"/>
    <xf numFmtId="176"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3" fontId="163" fillId="0" borderId="5"/>
    <xf numFmtId="0" fontId="17" fillId="0" borderId="0"/>
    <xf numFmtId="0" fontId="17" fillId="0" borderId="0"/>
    <xf numFmtId="0" fontId="17" fillId="0" borderId="0"/>
    <xf numFmtId="220" fontId="62" fillId="0" borderId="58" applyAlignment="0"/>
    <xf numFmtId="0" fontId="17" fillId="0" borderId="0"/>
    <xf numFmtId="0" fontId="17" fillId="0" borderId="0"/>
    <xf numFmtId="221" fontId="62" fillId="0" borderId="58" applyAlignment="0"/>
    <xf numFmtId="222" fontId="62" fillId="0" borderId="58" applyAlignment="0">
      <alignment horizontal="right"/>
    </xf>
    <xf numFmtId="222" fontId="62" fillId="0" borderId="58" applyAlignment="0">
      <alignment horizontal="right"/>
    </xf>
    <xf numFmtId="222" fontId="62" fillId="0" borderId="58" applyAlignment="0">
      <alignment horizontal="right"/>
    </xf>
    <xf numFmtId="0" fontId="17" fillId="0" borderId="0"/>
    <xf numFmtId="0" fontId="17" fillId="0" borderId="0"/>
    <xf numFmtId="0" fontId="17" fillId="0" borderId="0"/>
    <xf numFmtId="0" fontId="17" fillId="0" borderId="0"/>
    <xf numFmtId="222" fontId="62" fillId="0" borderId="58" applyAlignment="0">
      <alignment horizontal="right"/>
    </xf>
    <xf numFmtId="222" fontId="62" fillId="0" borderId="58" applyAlignment="0">
      <alignment horizontal="right"/>
    </xf>
    <xf numFmtId="222" fontId="62" fillId="0" borderId="58" applyAlignment="0">
      <alignment horizontal="right"/>
    </xf>
    <xf numFmtId="222" fontId="62" fillId="0" borderId="58" applyAlignment="0">
      <alignment horizontal="right"/>
    </xf>
    <xf numFmtId="222" fontId="62" fillId="0" borderId="58" applyAlignment="0">
      <alignment horizontal="right"/>
    </xf>
    <xf numFmtId="222" fontId="62" fillId="0" borderId="58" applyAlignment="0">
      <alignment horizontal="right"/>
    </xf>
    <xf numFmtId="222" fontId="62" fillId="0" borderId="58" applyAlignment="0">
      <alignment horizontal="right"/>
    </xf>
    <xf numFmtId="222"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3"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2"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2"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4" fontId="154" fillId="80" borderId="12" applyNumberFormat="0" applyBorder="0" applyAlignment="0"/>
    <xf numFmtId="0" fontId="17" fillId="0" borderId="0"/>
    <xf numFmtId="0" fontId="17" fillId="0" borderId="0"/>
    <xf numFmtId="232" fontId="19" fillId="78" borderId="5" applyAlignment="0">
      <alignment horizontal="right"/>
    </xf>
    <xf numFmtId="0" fontId="17" fillId="0" borderId="0"/>
    <xf numFmtId="0" fontId="17" fillId="0" borderId="0"/>
    <xf numFmtId="232" fontId="19" fillId="97" borderId="5" applyAlignment="0">
      <alignment horizontal="left"/>
    </xf>
    <xf numFmtId="179" fontId="45" fillId="0" borderId="0"/>
    <xf numFmtId="0" fontId="17" fillId="0" borderId="0"/>
    <xf numFmtId="0" fontId="168" fillId="0" borderId="0"/>
    <xf numFmtId="0" fontId="169" fillId="0" borderId="0"/>
    <xf numFmtId="167" fontId="17" fillId="0" borderId="0" applyFont="0" applyFill="0" applyBorder="0" applyAlignment="0" applyProtection="0"/>
    <xf numFmtId="167"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0" fontId="7" fillId="0" borderId="0"/>
    <xf numFmtId="167" fontId="7" fillId="0" borderId="0" applyFont="0" applyFill="0" applyBorder="0" applyAlignment="0" applyProtection="0"/>
    <xf numFmtId="167" fontId="179" fillId="0" borderId="0" applyFont="0" applyFill="0" applyBorder="0" applyAlignment="0" applyProtection="0"/>
    <xf numFmtId="0" fontId="179" fillId="0" borderId="0"/>
    <xf numFmtId="167" fontId="14"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1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37" fillId="0" borderId="0" applyFont="0" applyFill="0" applyBorder="0" applyAlignment="0" applyProtection="0"/>
    <xf numFmtId="165" fontId="17" fillId="0" borderId="0" applyFont="0" applyFill="0" applyBorder="0" applyAlignment="0" applyProtection="0"/>
    <xf numFmtId="165" fontId="3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5" fillId="0" borderId="0" applyFont="0" applyFill="0" applyBorder="0" applyAlignment="0" applyProtection="0"/>
    <xf numFmtId="165"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7" fillId="0" borderId="0" applyFont="0" applyFill="0" applyBorder="0" applyAlignment="0" applyProtection="0"/>
    <xf numFmtId="167" fontId="1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8" fillId="0" borderId="0" applyFont="0" applyFill="0" applyBorder="0" applyAlignment="0" applyProtection="0"/>
    <xf numFmtId="167" fontId="69" fillId="0" borderId="0" applyFont="0" applyFill="0" applyBorder="0" applyAlignment="0" applyProtection="0"/>
    <xf numFmtId="167" fontId="68"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4"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70" fillId="0" borderId="0" applyFont="0" applyFill="0" applyBorder="0" applyAlignment="0" applyProtection="0"/>
    <xf numFmtId="167" fontId="36" fillId="0" borderId="0" applyFont="0" applyFill="0" applyBorder="0" applyAlignment="0" applyProtection="0"/>
    <xf numFmtId="167" fontId="65" fillId="0" borderId="0" applyFont="0" applyFill="0" applyBorder="0" applyAlignment="0" applyProtection="0"/>
    <xf numFmtId="167" fontId="36"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167" fontId="7" fillId="0" borderId="0" applyFont="0" applyFill="0" applyBorder="0" applyAlignment="0" applyProtection="0"/>
    <xf numFmtId="167" fontId="179" fillId="0" borderId="0" applyFont="0" applyFill="0" applyBorder="0" applyAlignment="0" applyProtection="0"/>
    <xf numFmtId="167" fontId="14"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14" fillId="0" borderId="0"/>
  </cellStyleXfs>
  <cellXfs count="466">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4" fillId="0" borderId="1" xfId="0" applyFont="1" applyBorder="1" applyAlignment="1">
      <alignment horizontal="left" vertical="center"/>
    </xf>
    <xf numFmtId="0" fontId="4" fillId="0" borderId="0" xfId="0" applyFont="1"/>
    <xf numFmtId="0" fontId="0" fillId="2" borderId="0" xfId="0" applyFont="1" applyFill="1"/>
    <xf numFmtId="0" fontId="0" fillId="0" borderId="0" xfId="0" applyFont="1" applyFill="1"/>
    <xf numFmtId="2" fontId="4" fillId="4" borderId="1" xfId="0" applyNumberFormat="1" applyFont="1" applyFill="1" applyBorder="1" applyAlignment="1">
      <alignment horizontal="center" vertical="center"/>
    </xf>
    <xf numFmtId="0" fontId="0" fillId="0" borderId="0" xfId="0" applyFill="1" applyBorder="1"/>
    <xf numFmtId="2" fontId="4" fillId="0" borderId="0" xfId="0" applyNumberFormat="1" applyFont="1" applyFill="1" applyBorder="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4" fillId="0" borderId="1" xfId="0" applyFont="1" applyFill="1" applyBorder="1" applyAlignment="1">
      <alignment horizontal="left" vertical="center"/>
    </xf>
    <xf numFmtId="0" fontId="9" fillId="5" borderId="0" xfId="0" applyFont="1" applyFill="1" applyAlignment="1"/>
    <xf numFmtId="0" fontId="13" fillId="0" borderId="1" xfId="0" applyFont="1" applyBorder="1"/>
    <xf numFmtId="14" fontId="14" fillId="0" borderId="1" xfId="0" applyNumberFormat="1" applyFont="1" applyBorder="1" applyAlignment="1">
      <alignment horizontal="left"/>
    </xf>
    <xf numFmtId="0" fontId="4" fillId="0" borderId="1" xfId="0" applyFont="1" applyFill="1" applyBorder="1" applyAlignment="1"/>
    <xf numFmtId="0" fontId="4" fillId="0" borderId="0" xfId="0" applyFont="1" applyFill="1"/>
    <xf numFmtId="0" fontId="4"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2"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applyAlignment="1"/>
    <xf numFmtId="171" fontId="4" fillId="0" borderId="1" xfId="0" applyNumberFormat="1" applyFont="1" applyFill="1" applyBorder="1" applyAlignment="1">
      <alignment horizontal="center" vertical="center"/>
    </xf>
    <xf numFmtId="171" fontId="4" fillId="0" borderId="1" xfId="1" applyNumberFormat="1" applyFont="1" applyFill="1" applyBorder="1" applyAlignment="1">
      <alignment horizontal="center" vertical="center"/>
    </xf>
    <xf numFmtId="0" fontId="3" fillId="0" borderId="0" xfId="0" applyFont="1" applyFill="1" applyBorder="1"/>
    <xf numFmtId="14" fontId="3" fillId="0" borderId="0" xfId="0" applyNumberFormat="1" applyFont="1" applyFill="1" applyBorder="1" applyAlignment="1">
      <alignment horizontal="left"/>
    </xf>
    <xf numFmtId="168" fontId="0" fillId="0" borderId="0" xfId="1" applyNumberFormat="1" applyFont="1"/>
    <xf numFmtId="2" fontId="4" fillId="0" borderId="1" xfId="0" applyNumberFormat="1" applyFont="1" applyFill="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0" xfId="0" applyFont="1" applyFill="1" applyBorder="1" applyAlignment="1">
      <alignment horizontal="right" vertical="center" wrapText="1"/>
    </xf>
    <xf numFmtId="0" fontId="5" fillId="100" borderId="0" xfId="0" applyFont="1" applyFill="1" applyBorder="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Border="1" applyAlignment="1">
      <alignment horizontal="center" vertical="center" wrapText="1"/>
    </xf>
    <xf numFmtId="171" fontId="4" fillId="3" borderId="1"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5" fillId="102" borderId="0" xfId="0" applyFont="1" applyFill="1" applyBorder="1" applyAlignment="1">
      <alignment horizontal="right" vertical="center" wrapText="1"/>
    </xf>
    <xf numFmtId="0" fontId="5" fillId="102" borderId="0" xfId="0" applyFont="1" applyFill="1" applyBorder="1" applyAlignment="1">
      <alignment horizontal="center" vertical="center" wrapText="1"/>
    </xf>
    <xf numFmtId="175" fontId="4" fillId="3" borderId="1" xfId="0" applyNumberFormat="1" applyFont="1" applyFill="1" applyBorder="1" applyAlignment="1">
      <alignment horizontal="center" vertical="center"/>
    </xf>
    <xf numFmtId="176" fontId="17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0" fillId="0" borderId="0" xfId="0" applyFont="1" applyFill="1" applyAlignment="1">
      <alignment wrapText="1"/>
    </xf>
    <xf numFmtId="0" fontId="5" fillId="104" borderId="0" xfId="0" applyFont="1" applyFill="1" applyBorder="1" applyAlignment="1">
      <alignment horizontal="right" vertical="center" wrapText="1"/>
    </xf>
    <xf numFmtId="0" fontId="0" fillId="103" borderId="0" xfId="0" applyFont="1"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ont="1" applyFill="1" applyAlignment="1">
      <alignment wrapText="1"/>
    </xf>
    <xf numFmtId="0" fontId="5" fillId="5" borderId="0" xfId="0" applyFont="1" applyFill="1" applyBorder="1" applyAlignment="1">
      <alignment horizontal="right" vertical="center" wrapText="1"/>
    </xf>
    <xf numFmtId="0" fontId="0" fillId="5" borderId="0" xfId="0" applyFont="1" applyFill="1" applyBorder="1"/>
    <xf numFmtId="0" fontId="5" fillId="5" borderId="0" xfId="0" applyFont="1" applyFill="1" applyBorder="1" applyAlignment="1">
      <alignment horizontal="center" vertical="center" wrapText="1"/>
    </xf>
    <xf numFmtId="0" fontId="4" fillId="5" borderId="0" xfId="0" applyFont="1" applyFill="1" applyBorder="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Border="1" applyAlignment="1">
      <alignment horizontal="left" vertical="center"/>
    </xf>
    <xf numFmtId="0" fontId="4" fillId="5" borderId="0" xfId="0" applyFont="1" applyFill="1" applyBorder="1" applyAlignment="1"/>
    <xf numFmtId="0" fontId="4" fillId="5" borderId="0" xfId="0" applyFont="1" applyFill="1" applyBorder="1" applyAlignment="1">
      <alignment horizontal="center" vertical="center"/>
    </xf>
    <xf numFmtId="0" fontId="172" fillId="5" borderId="0" xfId="0" applyFont="1" applyFill="1" applyBorder="1" applyAlignment="1">
      <alignment horizontal="left" vertical="center" wrapText="1"/>
    </xf>
    <xf numFmtId="0" fontId="0" fillId="5" borderId="0" xfId="0" applyFill="1" applyAlignment="1">
      <alignment wrapText="1"/>
    </xf>
    <xf numFmtId="168" fontId="4" fillId="5" borderId="0" xfId="1" applyNumberFormat="1" applyFont="1" applyFill="1" applyBorder="1" applyAlignment="1">
      <alignment horizontal="center" vertical="center" wrapText="1"/>
    </xf>
    <xf numFmtId="0" fontId="4" fillId="5" borderId="0" xfId="0" applyFont="1" applyFill="1" applyBorder="1" applyAlignment="1">
      <alignment horizontal="center"/>
    </xf>
    <xf numFmtId="0" fontId="0" fillId="5" borderId="0" xfId="0" applyFill="1" applyBorder="1"/>
    <xf numFmtId="0" fontId="6" fillId="5" borderId="0" xfId="0" applyFont="1" applyFill="1"/>
    <xf numFmtId="0" fontId="15" fillId="5" borderId="0" xfId="4" applyFill="1" applyBorder="1"/>
    <xf numFmtId="0" fontId="15" fillId="5" borderId="0" xfId="4" applyFill="1"/>
    <xf numFmtId="178" fontId="4" fillId="3" borderId="1" xfId="1" applyNumberFormat="1" applyFont="1" applyFill="1" applyBorder="1" applyAlignment="1">
      <alignment horizontal="center" vertical="center"/>
    </xf>
    <xf numFmtId="172"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4"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3" fontId="4" fillId="3" borderId="1" xfId="1" applyNumberFormat="1" applyFont="1" applyFill="1" applyBorder="1" applyAlignment="1">
      <alignment horizontal="center" vertical="center"/>
    </xf>
    <xf numFmtId="2" fontId="4" fillId="5" borderId="0" xfId="0" applyNumberFormat="1" applyFont="1" applyFill="1" applyBorder="1" applyAlignment="1">
      <alignment horizontal="center" vertical="center"/>
    </xf>
    <xf numFmtId="168" fontId="4" fillId="5" borderId="0" xfId="1" applyNumberFormat="1" applyFont="1" applyFill="1" applyBorder="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4" fillId="3" borderId="1" xfId="0" applyFont="1" applyFill="1" applyBorder="1" applyAlignment="1">
      <alignment horizontal="center"/>
    </xf>
    <xf numFmtId="2" fontId="4" fillId="3" borderId="1" xfId="1" applyNumberFormat="1" applyFont="1" applyFill="1" applyBorder="1" applyAlignment="1">
      <alignment horizontal="center" vertical="center"/>
    </xf>
    <xf numFmtId="2" fontId="4" fillId="3" borderId="12" xfId="1" applyNumberFormat="1" applyFont="1" applyFill="1" applyBorder="1" applyAlignment="1">
      <alignment horizontal="center" vertical="center"/>
    </xf>
    <xf numFmtId="2" fontId="4" fillId="3" borderId="2" xfId="1" applyNumberFormat="1" applyFont="1" applyFill="1" applyBorder="1" applyAlignment="1">
      <alignment horizontal="center" vertical="center"/>
    </xf>
    <xf numFmtId="2" fontId="4" fillId="4" borderId="1" xfId="1" applyNumberFormat="1" applyFont="1" applyFill="1" applyBorder="1" applyAlignment="1">
      <alignment horizontal="center"/>
    </xf>
    <xf numFmtId="0" fontId="3" fillId="5" borderId="0" xfId="0" applyFont="1" applyFill="1"/>
    <xf numFmtId="0" fontId="4" fillId="100" borderId="0" xfId="0" applyFont="1" applyFill="1" applyBorder="1" applyAlignment="1">
      <alignment horizontal="right" vertical="center" wrapText="1"/>
    </xf>
    <xf numFmtId="0" fontId="171" fillId="103" borderId="0" xfId="0" applyFont="1" applyFill="1"/>
    <xf numFmtId="0" fontId="170" fillId="103" borderId="0" xfId="0" applyFont="1" applyFill="1"/>
    <xf numFmtId="0" fontId="171" fillId="0" borderId="0" xfId="0" applyFont="1" applyFill="1"/>
    <xf numFmtId="0" fontId="0" fillId="3" borderId="1" xfId="0" applyFill="1" applyBorder="1"/>
    <xf numFmtId="0" fontId="179" fillId="5" borderId="0" xfId="0" applyFont="1" applyFill="1" applyBorder="1" applyAlignment="1">
      <alignment horizontal="center" vertical="center"/>
    </xf>
    <xf numFmtId="14" fontId="0" fillId="5" borderId="0" xfId="0" applyNumberFormat="1" applyFill="1"/>
    <xf numFmtId="0" fontId="175" fillId="103" borderId="0" xfId="0" applyFont="1" applyFill="1" applyBorder="1" applyAlignment="1">
      <alignment vertical="center"/>
    </xf>
    <xf numFmtId="0" fontId="180" fillId="103" borderId="0" xfId="0" applyFont="1" applyFill="1" applyBorder="1" applyAlignment="1">
      <alignment vertical="center"/>
    </xf>
    <xf numFmtId="0" fontId="179" fillId="5" borderId="0" xfId="0" applyFont="1" applyFill="1" applyBorder="1" applyAlignment="1">
      <alignment horizontal="center" vertical="center" wrapText="1"/>
    </xf>
    <xf numFmtId="0" fontId="179" fillId="5" borderId="0" xfId="6" applyFont="1" applyFill="1" applyBorder="1" applyAlignment="1">
      <alignment horizontal="center"/>
    </xf>
    <xf numFmtId="178" fontId="7" fillId="5" borderId="0" xfId="6" applyNumberFormat="1" applyFont="1" applyFill="1" applyBorder="1" applyAlignment="1">
      <alignment horizontal="center"/>
    </xf>
    <xf numFmtId="0" fontId="181" fillId="0" borderId="1" xfId="6" applyFont="1" applyBorder="1" applyAlignment="1">
      <alignment horizontal="center"/>
    </xf>
    <xf numFmtId="178"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Border="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4" fillId="0" borderId="1" xfId="0" applyNumberFormat="1" applyFont="1" applyFill="1" applyBorder="1" applyAlignment="1">
      <alignment horizontal="center" vertical="center"/>
    </xf>
    <xf numFmtId="0" fontId="4" fillId="0" borderId="3" xfId="0" applyFont="1" applyBorder="1" applyAlignment="1">
      <alignment horizontal="left" vertical="center" wrapText="1"/>
    </xf>
    <xf numFmtId="0" fontId="4" fillId="0" borderId="12" xfId="0" applyFont="1" applyFill="1" applyBorder="1" applyAlignment="1"/>
    <xf numFmtId="2" fontId="4"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1" fillId="5" borderId="10" xfId="0" applyFont="1" applyFill="1" applyBorder="1" applyAlignment="1">
      <alignment horizontal="center" vertical="center"/>
    </xf>
    <xf numFmtId="178" fontId="4" fillId="4" borderId="1" xfId="1" applyNumberFormat="1" applyFont="1" applyFill="1" applyBorder="1" applyAlignment="1">
      <alignment horizontal="center"/>
    </xf>
    <xf numFmtId="170" fontId="4" fillId="5" borderId="0" xfId="1" applyNumberFormat="1" applyFont="1" applyFill="1" applyBorder="1" applyAlignment="1">
      <alignment horizontal="center" vertical="center"/>
    </xf>
    <xf numFmtId="169" fontId="4"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7" fillId="0" borderId="1" xfId="6" applyNumberFormat="1" applyFont="1" applyBorder="1" applyAlignment="1">
      <alignment horizontal="left"/>
    </xf>
    <xf numFmtId="0" fontId="4" fillId="5" borderId="13" xfId="0" applyFont="1" applyFill="1" applyBorder="1" applyAlignment="1"/>
    <xf numFmtId="0" fontId="4" fillId="5" borderId="10" xfId="0" applyFont="1" applyFill="1" applyBorder="1" applyAlignment="1"/>
    <xf numFmtId="0" fontId="4" fillId="5" borderId="9" xfId="0" applyFont="1" applyFill="1" applyBorder="1" applyAlignment="1"/>
    <xf numFmtId="0" fontId="4" fillId="5" borderId="7" xfId="0" applyFont="1" applyFill="1" applyBorder="1" applyAlignment="1"/>
    <xf numFmtId="2" fontId="4" fillId="5" borderId="0" xfId="1" applyNumberFormat="1" applyFont="1" applyFill="1" applyBorder="1" applyAlignment="1">
      <alignment horizontal="center" vertical="center"/>
    </xf>
    <xf numFmtId="0" fontId="4" fillId="5" borderId="0" xfId="0" applyFont="1" applyFill="1" applyBorder="1"/>
    <xf numFmtId="172" fontId="4" fillId="5" borderId="13" xfId="1" applyNumberFormat="1" applyFont="1" applyFill="1" applyBorder="1" applyAlignment="1">
      <alignment vertical="center"/>
    </xf>
    <xf numFmtId="172" fontId="4" fillId="5" borderId="10" xfId="1" applyNumberFormat="1" applyFont="1" applyFill="1" applyBorder="1" applyAlignment="1">
      <alignment vertical="center"/>
    </xf>
    <xf numFmtId="172"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2"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4"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4"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5"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Border="1" applyAlignment="1">
      <alignment horizontal="center" vertical="center" wrapText="1"/>
    </xf>
    <xf numFmtId="0" fontId="4" fillId="101" borderId="1" xfId="0" applyFont="1" applyFill="1" applyBorder="1" applyAlignment="1">
      <alignment horizontal="left"/>
    </xf>
    <xf numFmtId="178" fontId="4" fillId="3" borderId="12" xfId="1" applyNumberFormat="1" applyFont="1" applyFill="1" applyBorder="1" applyAlignment="1">
      <alignment horizontal="center" vertical="center"/>
    </xf>
    <xf numFmtId="233"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8" fontId="181" fillId="3" borderId="1" xfId="0" applyNumberFormat="1" applyFont="1" applyFill="1" applyBorder="1" applyAlignment="1">
      <alignment horizontal="center"/>
    </xf>
    <xf numFmtId="0" fontId="4" fillId="0" borderId="1" xfId="0" applyFont="1" applyFill="1" applyBorder="1" applyAlignment="1">
      <alignment horizontal="left" vertical="center" wrapText="1"/>
    </xf>
    <xf numFmtId="0" fontId="4" fillId="100" borderId="0" xfId="7904" applyFont="1" applyFill="1" applyBorder="1" applyAlignment="1">
      <alignment horizontal="right" vertical="center" wrapText="1"/>
    </xf>
    <xf numFmtId="0" fontId="173" fillId="2" borderId="0" xfId="7904"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applyAlignment="1"/>
    <xf numFmtId="0" fontId="9" fillId="5" borderId="1" xfId="0" applyFont="1" applyFill="1" applyBorder="1" applyAlignment="1"/>
    <xf numFmtId="234" fontId="4" fillId="4" borderId="1" xfId="0" applyNumberFormat="1" applyFont="1" applyFill="1" applyBorder="1" applyAlignment="1">
      <alignment horizontal="center" vertical="center"/>
    </xf>
    <xf numFmtId="0" fontId="14"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9" fillId="5" borderId="1" xfId="0" applyFont="1" applyFill="1" applyBorder="1" applyAlignment="1">
      <alignment horizontal="left" vertical="center"/>
    </xf>
    <xf numFmtId="14" fontId="14"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vertical="center"/>
    </xf>
    <xf numFmtId="2" fontId="0" fillId="5" borderId="0" xfId="0" applyNumberFormat="1" applyFill="1"/>
    <xf numFmtId="49" fontId="14" fillId="0" borderId="1" xfId="0" quotePrefix="1" applyNumberFormat="1" applyFont="1" applyBorder="1" applyAlignment="1">
      <alignment wrapText="1"/>
    </xf>
    <xf numFmtId="178" fontId="4" fillId="3" borderId="1" xfId="2" applyNumberFormat="1" applyFont="1" applyFill="1" applyBorder="1" applyAlignment="1">
      <alignment horizontal="center" vertical="center"/>
    </xf>
    <xf numFmtId="0" fontId="14" fillId="0" borderId="1" xfId="0" applyFont="1" applyBorder="1" applyAlignment="1">
      <alignment vertic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4"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5" fillId="0" borderId="1" xfId="4" applyFont="1" applyBorder="1" applyAlignment="1">
      <alignment horizontal="left" vertical="center" wrapText="1"/>
    </xf>
    <xf numFmtId="0" fontId="15" fillId="0" borderId="3" xfId="4" applyBorder="1" applyAlignment="1">
      <alignment horizontal="left" vertical="center" wrapText="1"/>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5" fontId="174" fillId="101" borderId="1" xfId="9" applyNumberFormat="1" applyFont="1" applyFill="1" applyBorder="1" applyAlignment="1">
      <alignment horizontal="center" vertical="center" wrapText="1"/>
    </xf>
    <xf numFmtId="171" fontId="174" fillId="101" borderId="1" xfId="9" applyNumberFormat="1" applyFont="1" applyFill="1" applyBorder="1" applyAlignment="1">
      <alignment horizontal="center" vertical="center" wrapText="1"/>
    </xf>
    <xf numFmtId="235" fontId="0" fillId="3" borderId="1" xfId="1" applyNumberFormat="1" applyFont="1" applyFill="1" applyBorder="1"/>
    <xf numFmtId="235" fontId="4" fillId="4" borderId="1" xfId="1" applyNumberFormat="1" applyFont="1" applyFill="1" applyBorder="1" applyAlignment="1">
      <alignment horizontal="center" vertical="center"/>
    </xf>
    <xf numFmtId="235" fontId="4" fillId="109" borderId="0" xfId="1" applyNumberFormat="1" applyFont="1" applyFill="1" applyAlignment="1">
      <alignment horizontal="center" vertical="center"/>
    </xf>
    <xf numFmtId="0" fontId="4" fillId="0" borderId="0" xfId="0" applyFont="1" applyFill="1" applyAlignment="1">
      <alignment horizontal="center"/>
    </xf>
    <xf numFmtId="0" fontId="4" fillId="0" borderId="0" xfId="0" applyFont="1" applyFill="1" applyAlignment="1">
      <alignment horizontal="center" wrapText="1"/>
    </xf>
    <xf numFmtId="172" fontId="4" fillId="3" borderId="13" xfId="1" applyNumberFormat="1" applyFont="1" applyFill="1" applyBorder="1" applyAlignment="1">
      <alignment horizontal="center" vertical="center"/>
    </xf>
    <xf numFmtId="172"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2" fontId="4" fillId="5" borderId="0" xfId="1" applyNumberFormat="1" applyFont="1" applyFill="1" applyBorder="1" applyAlignment="1">
      <alignment horizontal="center" vertical="center"/>
    </xf>
    <xf numFmtId="172" fontId="0" fillId="5" borderId="0" xfId="0" applyNumberFormat="1" applyFont="1" applyFill="1" applyBorder="1" applyAlignment="1">
      <alignment horizontal="center"/>
    </xf>
    <xf numFmtId="172" fontId="0" fillId="4" borderId="1" xfId="0" applyNumberFormat="1" applyFon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applyFill="1"/>
    <xf numFmtId="0" fontId="170" fillId="0" borderId="0" xfId="0" applyFont="1" applyFill="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5"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Border="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Fill="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5" fontId="0" fillId="3" borderId="1" xfId="1" applyNumberFormat="1" applyFont="1" applyFill="1" applyBorder="1" applyAlignment="1">
      <alignment horizontal="center"/>
    </xf>
    <xf numFmtId="235" fontId="0" fillId="4" borderId="1" xfId="1" applyNumberFormat="1" applyFont="1" applyFill="1" applyBorder="1" applyAlignment="1">
      <alignment horizontal="center"/>
    </xf>
    <xf numFmtId="0" fontId="179" fillId="2" borderId="0" xfId="0" applyFont="1" applyFill="1" applyAlignment="1"/>
    <xf numFmtId="0" fontId="0" fillId="111" borderId="1" xfId="0" applyFill="1" applyBorder="1" applyAlignment="1">
      <alignment horizontal="center"/>
    </xf>
    <xf numFmtId="235"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4" fillId="109" borderId="0" xfId="0" applyFont="1" applyFill="1" applyBorder="1" applyAlignment="1">
      <alignment horizontal="center" wrapText="1"/>
    </xf>
    <xf numFmtId="0" fontId="15" fillId="0" borderId="1" xfId="4" applyBorder="1" applyAlignment="1">
      <alignment horizontal="left" vertical="center" wrapText="1"/>
    </xf>
    <xf numFmtId="167" fontId="0" fillId="5" borderId="0" xfId="1" applyFont="1" applyFill="1"/>
    <xf numFmtId="167" fontId="0" fillId="5" borderId="0" xfId="0" applyNumberFormat="1" applyFill="1"/>
    <xf numFmtId="235"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4" fontId="4" fillId="3" borderId="1" xfId="1" applyNumberFormat="1" applyFont="1" applyFill="1" applyBorder="1" applyAlignment="1">
      <alignment horizontal="center" vertical="center"/>
    </xf>
    <xf numFmtId="167"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4" fillId="0" borderId="1" xfId="0" applyFont="1" applyFill="1" applyBorder="1" applyAlignment="1">
      <alignment wrapText="1"/>
    </xf>
    <xf numFmtId="0" fontId="14" fillId="0" borderId="1" xfId="0" applyFont="1" applyFill="1" applyBorder="1" applyAlignment="1">
      <alignment vertical="center"/>
    </xf>
    <xf numFmtId="14" fontId="14" fillId="0" borderId="1" xfId="0" applyNumberFormat="1" applyFont="1" applyFill="1" applyBorder="1" applyAlignment="1">
      <alignment horizontal="left" vertical="center"/>
    </xf>
    <xf numFmtId="49" fontId="2" fillId="0" borderId="1" xfId="0" quotePrefix="1" applyNumberFormat="1" applyFont="1" applyFill="1" applyBorder="1" applyAlignment="1">
      <alignment wrapText="1"/>
    </xf>
    <xf numFmtId="49" fontId="1" fillId="0" borderId="1" xfId="0" quotePrefix="1" applyNumberFormat="1" applyFont="1" applyFill="1" applyBorder="1" applyAlignment="1">
      <alignment wrapText="1"/>
    </xf>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1" xfId="0" applyFill="1" applyBorder="1" applyAlignment="1">
      <alignment horizontal="left" vertical="center" wrapText="1"/>
    </xf>
    <xf numFmtId="0" fontId="0" fillId="101" borderId="1" xfId="0" applyFont="1" applyFill="1" applyBorder="1" applyAlignment="1">
      <alignment horizontal="left" vertical="center" wrapText="1"/>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3" xfId="0" applyFill="1" applyBorder="1" applyAlignment="1">
      <alignment horizontal="left" vertical="center" wrapText="1"/>
    </xf>
    <xf numFmtId="0" fontId="4" fillId="0" borderId="1" xfId="0" applyFont="1" applyFill="1" applyBorder="1" applyAlignment="1">
      <alignment horizontal="center" vertical="center"/>
    </xf>
    <xf numFmtId="0" fontId="0" fillId="101" borderId="1" xfId="0" applyFont="1" applyFill="1" applyBorder="1" applyAlignment="1">
      <alignment horizontal="left" vertical="center"/>
    </xf>
    <xf numFmtId="0" fontId="0" fillId="101" borderId="1" xfId="0" applyFont="1" applyFill="1" applyBorder="1" applyAlignment="1">
      <alignment horizontal="center"/>
    </xf>
    <xf numFmtId="0" fontId="176" fillId="101" borderId="13" xfId="7904" applyFont="1" applyFill="1" applyBorder="1" applyAlignment="1">
      <alignment horizontal="left"/>
    </xf>
    <xf numFmtId="0" fontId="177" fillId="101" borderId="10" xfId="7904" applyFont="1" applyFill="1" applyBorder="1" applyAlignment="1">
      <alignment horizontal="left"/>
    </xf>
    <xf numFmtId="0" fontId="177" fillId="101" borderId="14" xfId="7904" applyFont="1" applyFill="1" applyBorder="1" applyAlignment="1">
      <alignment horizontal="left"/>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183" fillId="101" borderId="13" xfId="7904" applyFont="1" applyFill="1" applyBorder="1" applyAlignment="1">
      <alignment horizontal="left"/>
    </xf>
    <xf numFmtId="0" fontId="186" fillId="101" borderId="10" xfId="7904" applyFont="1" applyFill="1" applyBorder="1" applyAlignment="1">
      <alignment horizontal="left"/>
    </xf>
    <xf numFmtId="0" fontId="186" fillId="101" borderId="14" xfId="7904" applyFont="1" applyFill="1" applyBorder="1" applyAlignment="1">
      <alignment horizontal="left"/>
    </xf>
    <xf numFmtId="0" fontId="0" fillId="101" borderId="6" xfId="0" applyFont="1" applyFill="1" applyBorder="1" applyAlignment="1">
      <alignment horizontal="center"/>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9" fillId="0" borderId="2" xfId="0" applyFont="1" applyFill="1" applyBorder="1" applyAlignment="1">
      <alignment horizontal="center" vertical="center" wrapText="1"/>
    </xf>
    <xf numFmtId="0" fontId="179" fillId="0" borderId="4" xfId="0" applyFont="1" applyFill="1" applyBorder="1" applyAlignment="1">
      <alignment horizontal="center" vertical="center" wrapText="1"/>
    </xf>
    <xf numFmtId="0" fontId="179" fillId="0" borderId="3" xfId="0" applyFont="1" applyFill="1" applyBorder="1" applyAlignment="1">
      <alignment horizontal="center" vertical="center" wrapText="1"/>
    </xf>
    <xf numFmtId="0" fontId="179" fillId="0" borderId="1" xfId="0" applyFont="1" applyFill="1" applyBorder="1" applyAlignment="1">
      <alignment horizontal="left" vertical="center" wrapText="1"/>
    </xf>
    <xf numFmtId="0" fontId="179" fillId="0" borderId="2" xfId="0" applyFont="1" applyFill="1" applyBorder="1" applyAlignment="1">
      <alignment horizontal="left" vertical="center" wrapText="1"/>
    </xf>
    <xf numFmtId="0" fontId="179" fillId="0" borderId="4" xfId="0" applyFont="1" applyFill="1" applyBorder="1" applyAlignment="1">
      <alignment horizontal="left" vertical="center" wrapText="1"/>
    </xf>
    <xf numFmtId="0" fontId="179" fillId="0" borderId="3" xfId="0" applyFont="1" applyFill="1" applyBorder="1" applyAlignment="1">
      <alignment horizontal="left" vertical="center" wrapText="1"/>
    </xf>
    <xf numFmtId="0" fontId="179" fillId="105" borderId="1" xfId="0" applyFont="1" applyFill="1" applyBorder="1" applyAlignment="1">
      <alignment horizontal="left" vertical="center"/>
    </xf>
    <xf numFmtId="178" fontId="7" fillId="0" borderId="1" xfId="6" applyNumberFormat="1" applyFont="1" applyFill="1" applyBorder="1" applyAlignment="1">
      <alignment horizontal="center"/>
    </xf>
    <xf numFmtId="0" fontId="179" fillId="101" borderId="1" xfId="6" applyFont="1" applyFill="1" applyBorder="1" applyAlignment="1">
      <alignment horizontal="left" vertical="center"/>
    </xf>
    <xf numFmtId="178" fontId="7" fillId="0" borderId="1" xfId="6" applyNumberFormat="1" applyFont="1" applyBorder="1" applyAlignment="1">
      <alignment horizontal="center"/>
    </xf>
    <xf numFmtId="0" fontId="0" fillId="0" borderId="12"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4" fillId="3" borderId="1"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0" fillId="2" borderId="0" xfId="0" applyFill="1" applyAlignment="1">
      <alignment horizontal="left" vertical="top"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4" fillId="0" borderId="12"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5" fillId="0" borderId="2" xfId="4" applyBorder="1" applyAlignment="1">
      <alignment horizontal="left" vertical="center" wrapText="1"/>
    </xf>
    <xf numFmtId="0" fontId="15" fillId="0" borderId="4" xfId="4" applyBorder="1" applyAlignment="1">
      <alignment horizontal="left" vertical="center" wrapText="1"/>
    </xf>
    <xf numFmtId="0" fontId="15" fillId="0" borderId="3" xfId="4"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0" fillId="0" borderId="1" xfId="0" applyFont="1" applyBorder="1" applyAlignment="1">
      <alignment vertical="center" wrapText="1"/>
    </xf>
    <xf numFmtId="0" fontId="4" fillId="0" borderId="4" xfId="0" applyFont="1" applyBorder="1" applyAlignment="1">
      <alignment horizontal="left"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pplyAlignment="1">
      <alignment horizontal="center" wrapText="1"/>
    </xf>
    <xf numFmtId="0" fontId="4" fillId="0"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68" fontId="4" fillId="0" borderId="12" xfId="1" applyNumberFormat="1" applyFont="1" applyFill="1" applyBorder="1" applyAlignment="1">
      <alignment horizontal="center" vertical="center"/>
    </xf>
    <xf numFmtId="168" fontId="4" fillId="0" borderId="6" xfId="1" applyNumberFormat="1" applyFont="1" applyFill="1" applyBorder="1" applyAlignment="1">
      <alignment horizontal="center" vertical="center"/>
    </xf>
    <xf numFmtId="168" fontId="4" fillId="0" borderId="12" xfId="1" applyNumberFormat="1" applyFont="1" applyFill="1" applyBorder="1" applyAlignment="1">
      <alignment horizontal="center" vertical="center" wrapText="1"/>
    </xf>
    <xf numFmtId="168" fontId="4" fillId="0" borderId="6" xfId="1" applyNumberFormat="1" applyFont="1" applyFill="1" applyBorder="1" applyAlignment="1">
      <alignment horizontal="center" vertic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178" fontId="4" fillId="5" borderId="13" xfId="1" applyNumberFormat="1" applyFont="1" applyFill="1" applyBorder="1" applyAlignment="1">
      <alignment horizontal="center" vertical="center"/>
    </xf>
    <xf numFmtId="178" fontId="4" fillId="5" borderId="10" xfId="1" applyNumberFormat="1" applyFont="1" applyFill="1" applyBorder="1" applyAlignment="1">
      <alignment horizontal="center" vertical="center"/>
    </xf>
    <xf numFmtId="178" fontId="4" fillId="5" borderId="14" xfId="1" applyNumberFormat="1" applyFont="1" applyFill="1" applyBorder="1" applyAlignment="1">
      <alignment horizontal="center" vertical="center"/>
    </xf>
    <xf numFmtId="178" fontId="4" fillId="5" borderId="9" xfId="1" applyNumberFormat="1" applyFont="1" applyFill="1" applyBorder="1" applyAlignment="1">
      <alignment horizontal="center" vertical="center"/>
    </xf>
    <xf numFmtId="178" fontId="4" fillId="5" borderId="7" xfId="1" applyNumberFormat="1" applyFont="1" applyFill="1" applyBorder="1" applyAlignment="1">
      <alignment horizontal="center" vertical="center"/>
    </xf>
    <xf numFmtId="178" fontId="4" fillId="5" borderId="11" xfId="1" applyNumberFormat="1" applyFont="1" applyFill="1" applyBorder="1" applyAlignment="1">
      <alignment horizontal="center" vertical="center"/>
    </xf>
    <xf numFmtId="0" fontId="12" fillId="0" borderId="0" xfId="0" applyFont="1" applyAlignment="1">
      <alignment horizontal="left" wrapText="1"/>
    </xf>
    <xf numFmtId="168" fontId="4" fillId="0" borderId="5" xfId="1" applyNumberFormat="1" applyFont="1" applyFill="1" applyBorder="1" applyAlignment="1">
      <alignment horizontal="center" vertical="center" wrapText="1"/>
    </xf>
    <xf numFmtId="168" fontId="4" fillId="0" borderId="13" xfId="1" applyNumberFormat="1" applyFont="1" applyFill="1" applyBorder="1" applyAlignment="1">
      <alignment horizontal="center" vertical="center" wrapText="1"/>
    </xf>
    <xf numFmtId="168" fontId="4" fillId="0" borderId="10" xfId="1" applyNumberFormat="1" applyFont="1" applyFill="1" applyBorder="1" applyAlignment="1">
      <alignment horizontal="center" vertical="center" wrapText="1"/>
    </xf>
    <xf numFmtId="168" fontId="4" fillId="0" borderId="14" xfId="1" applyNumberFormat="1" applyFont="1" applyFill="1" applyBorder="1" applyAlignment="1">
      <alignment horizontal="center" vertical="center" wrapText="1"/>
    </xf>
    <xf numFmtId="168" fontId="4" fillId="0" borderId="9" xfId="1" applyNumberFormat="1" applyFont="1" applyFill="1" applyBorder="1" applyAlignment="1">
      <alignment horizontal="center" vertical="center" wrapText="1"/>
    </xf>
    <xf numFmtId="168" fontId="4" fillId="0" borderId="7" xfId="1" applyNumberFormat="1" applyFont="1" applyFill="1" applyBorder="1" applyAlignment="1">
      <alignment horizontal="center" vertical="center" wrapText="1"/>
    </xf>
    <xf numFmtId="168" fontId="4" fillId="0" borderId="11" xfId="1" applyNumberFormat="1" applyFont="1" applyFill="1" applyBorder="1" applyAlignment="1">
      <alignment horizontal="center" vertical="center" wrapText="1"/>
    </xf>
    <xf numFmtId="171" fontId="4" fillId="0" borderId="2" xfId="0" applyNumberFormat="1" applyFont="1" applyFill="1" applyBorder="1" applyAlignment="1">
      <alignment horizontal="center" vertical="center"/>
    </xf>
    <xf numFmtId="171" fontId="4" fillId="0" borderId="3" xfId="0" applyNumberFormat="1" applyFont="1" applyFill="1" applyBorder="1" applyAlignment="1">
      <alignment horizontal="center" vertical="center"/>
    </xf>
    <xf numFmtId="171" fontId="4" fillId="0" borderId="2" xfId="1" applyNumberFormat="1" applyFont="1" applyFill="1" applyBorder="1" applyAlignment="1">
      <alignment horizontal="center" vertical="center"/>
    </xf>
    <xf numFmtId="171" fontId="4" fillId="0" borderId="3" xfId="1" applyNumberFormat="1" applyFont="1" applyFill="1" applyBorder="1" applyAlignment="1">
      <alignment horizontal="center" vertical="center"/>
    </xf>
    <xf numFmtId="171" fontId="4" fillId="0" borderId="2" xfId="0" applyNumberFormat="1" applyFont="1" applyFill="1" applyBorder="1" applyAlignment="1">
      <alignment horizontal="center"/>
    </xf>
    <xf numFmtId="171" fontId="4" fillId="0" borderId="3" xfId="0" applyNumberFormat="1" applyFont="1" applyFill="1" applyBorder="1" applyAlignment="1">
      <alignment horizontal="center"/>
    </xf>
    <xf numFmtId="0" fontId="4" fillId="0" borderId="2" xfId="0" applyFont="1" applyBorder="1" applyAlignment="1">
      <alignment horizontal="center" wrapText="1"/>
    </xf>
    <xf numFmtId="0" fontId="4" fillId="0" borderId="4" xfId="0" applyFont="1" applyBorder="1" applyAlignment="1">
      <alignment horizontal="center" wrapText="1"/>
    </xf>
    <xf numFmtId="0" fontId="4" fillId="0" borderId="13" xfId="0" applyFont="1" applyFill="1" applyBorder="1" applyAlignment="1">
      <alignment horizontal="center"/>
    </xf>
    <xf numFmtId="0" fontId="4" fillId="0" borderId="9" xfId="0" applyFont="1" applyFill="1" applyBorder="1" applyAlignment="1">
      <alignment horizontal="center"/>
    </xf>
    <xf numFmtId="0" fontId="181" fillId="0" borderId="2" xfId="0" applyFont="1" applyFill="1" applyBorder="1" applyAlignment="1">
      <alignment horizontal="left" vertical="center" wrapText="1"/>
    </xf>
    <xf numFmtId="0" fontId="181" fillId="0" borderId="3" xfId="0" applyFont="1" applyFill="1" applyBorder="1" applyAlignment="1">
      <alignment horizontal="left" vertical="center" wrapText="1"/>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0" fontId="171" fillId="101" borderId="10" xfId="0" applyFont="1" applyFill="1" applyBorder="1" applyAlignment="1">
      <alignment horizontal="left"/>
    </xf>
    <xf numFmtId="0" fontId="171" fillId="101" borderId="14" xfId="0" applyFont="1" applyFill="1" applyBorder="1" applyAlignment="1">
      <alignment horizontal="left"/>
    </xf>
    <xf numFmtId="0" fontId="179" fillId="101" borderId="11" xfId="0" applyFont="1" applyFill="1" applyBorder="1" applyAlignment="1">
      <alignment horizontal="left"/>
    </xf>
    <xf numFmtId="0" fontId="175" fillId="103" borderId="0" xfId="0" applyFont="1" applyFill="1" applyBorder="1" applyAlignment="1">
      <alignment horizontal="left" vertical="center"/>
    </xf>
    <xf numFmtId="0" fontId="181" fillId="105" borderId="1" xfId="0" applyFont="1" applyFill="1" applyBorder="1" applyAlignment="1">
      <alignment horizontal="center" vertical="center" wrapText="1"/>
    </xf>
    <xf numFmtId="0" fontId="181" fillId="101" borderId="1" xfId="6" applyFont="1" applyFill="1" applyBorder="1" applyAlignment="1">
      <alignment horizontal="center" vertical="center"/>
    </xf>
    <xf numFmtId="0" fontId="181" fillId="101" borderId="12" xfId="6" applyFont="1" applyFill="1" applyBorder="1" applyAlignment="1">
      <alignment horizontal="left"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0" fillId="0" borderId="1" xfId="0" applyBorder="1" applyAlignment="1">
      <alignment horizontal="center" vertical="center"/>
    </xf>
    <xf numFmtId="0" fontId="181" fillId="0" borderId="4" xfId="0" applyFont="1" applyFill="1" applyBorder="1" applyAlignment="1">
      <alignment horizontal="center" vertical="center" wrapText="1"/>
    </xf>
    <xf numFmtId="0" fontId="181" fillId="0" borderId="3" xfId="0" applyFont="1" applyFill="1" applyBorder="1" applyAlignment="1">
      <alignment horizontal="center" vertical="center" wrapText="1"/>
    </xf>
    <xf numFmtId="0" fontId="4" fillId="0" borderId="1"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234" fontId="4" fillId="5" borderId="13" xfId="1" applyNumberFormat="1" applyFont="1" applyFill="1" applyBorder="1" applyAlignment="1">
      <alignment horizontal="center" vertical="center"/>
    </xf>
    <xf numFmtId="234" fontId="4" fillId="5" borderId="10" xfId="1" applyNumberFormat="1" applyFont="1" applyFill="1" applyBorder="1" applyAlignment="1">
      <alignment horizontal="center" vertical="center"/>
    </xf>
    <xf numFmtId="234" fontId="4" fillId="5" borderId="14" xfId="1" applyNumberFormat="1" applyFont="1" applyFill="1" applyBorder="1" applyAlignment="1">
      <alignment horizontal="center" vertical="center"/>
    </xf>
    <xf numFmtId="234" fontId="4" fillId="5" borderId="8" xfId="1" applyNumberFormat="1" applyFont="1" applyFill="1" applyBorder="1" applyAlignment="1">
      <alignment horizontal="center" vertical="center"/>
    </xf>
    <xf numFmtId="234" fontId="4" fillId="5" borderId="0" xfId="1" applyNumberFormat="1" applyFont="1" applyFill="1" applyBorder="1" applyAlignment="1">
      <alignment horizontal="center" vertical="center"/>
    </xf>
    <xf numFmtId="234" fontId="4" fillId="5" borderId="59" xfId="1" applyNumberFormat="1" applyFont="1" applyFill="1" applyBorder="1" applyAlignment="1">
      <alignment horizontal="center" vertical="center"/>
    </xf>
    <xf numFmtId="172" fontId="4" fillId="5" borderId="12" xfId="1" applyNumberFormat="1" applyFont="1" applyFill="1" applyBorder="1" applyAlignment="1">
      <alignment horizontal="center" vertical="center"/>
    </xf>
    <xf numFmtId="172" fontId="4" fillId="5" borderId="6" xfId="1" applyNumberFormat="1" applyFont="1" applyFill="1" applyBorder="1" applyAlignment="1">
      <alignment horizontal="center" vertical="center"/>
    </xf>
  </cellXfs>
  <cellStyles count="815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1" xr:uid="{00000000-0005-0000-0000-00008F000000}"/>
    <cellStyle name="=C:\WINNT35\SYSTEM32\COMMAND.COM 3" xfId="158" xr:uid="{00000000-0005-0000-0000-000090000000}"/>
    <cellStyle name="=C:\WINNT35\SYSTEM32\COMMAND.COM 3 2" xfId="7892"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4" xr:uid="{00000000-0005-0000-0000-0000BE010000}"/>
    <cellStyle name="Comma [0] 10 3" xfId="458" xr:uid="{00000000-0005-0000-0000-0000BF010000}"/>
    <cellStyle name="Comma [0] 10 3 2" xfId="7915" xr:uid="{00000000-0005-0000-0000-0000C0010000}"/>
    <cellStyle name="Comma [0] 10 4" xfId="7913" xr:uid="{00000000-0005-0000-0000-0000C1010000}"/>
    <cellStyle name="Comma [0] 11" xfId="459" xr:uid="{00000000-0005-0000-0000-0000C2010000}"/>
    <cellStyle name="Comma [0] 11 2" xfId="460" xr:uid="{00000000-0005-0000-0000-0000C3010000}"/>
    <cellStyle name="Comma [0] 11 2 2" xfId="7917" xr:uid="{00000000-0005-0000-0000-0000C4010000}"/>
    <cellStyle name="Comma [0] 11 3" xfId="461" xr:uid="{00000000-0005-0000-0000-0000C5010000}"/>
    <cellStyle name="Comma [0] 11 3 2" xfId="7918" xr:uid="{00000000-0005-0000-0000-0000C6010000}"/>
    <cellStyle name="Comma [0] 11 4" xfId="7916" xr:uid="{00000000-0005-0000-0000-0000C7010000}"/>
    <cellStyle name="Comma [0] 12" xfId="462" xr:uid="{00000000-0005-0000-0000-0000C8010000}"/>
    <cellStyle name="Comma [0] 12 2" xfId="463" xr:uid="{00000000-0005-0000-0000-0000C9010000}"/>
    <cellStyle name="Comma [0] 12 2 2" xfId="7920" xr:uid="{00000000-0005-0000-0000-0000CA010000}"/>
    <cellStyle name="Comma [0] 12 3" xfId="464" xr:uid="{00000000-0005-0000-0000-0000CB010000}"/>
    <cellStyle name="Comma [0] 12 3 2" xfId="7921" xr:uid="{00000000-0005-0000-0000-0000CC010000}"/>
    <cellStyle name="Comma [0] 12 4" xfId="7919" xr:uid="{00000000-0005-0000-0000-0000CD010000}"/>
    <cellStyle name="Comma [0] 13" xfId="465" xr:uid="{00000000-0005-0000-0000-0000CE010000}"/>
    <cellStyle name="Comma [0] 13 2" xfId="466" xr:uid="{00000000-0005-0000-0000-0000CF010000}"/>
    <cellStyle name="Comma [0] 13 2 2" xfId="7923" xr:uid="{00000000-0005-0000-0000-0000D0010000}"/>
    <cellStyle name="Comma [0] 13 3" xfId="467" xr:uid="{00000000-0005-0000-0000-0000D1010000}"/>
    <cellStyle name="Comma [0] 13 3 2" xfId="7924" xr:uid="{00000000-0005-0000-0000-0000D2010000}"/>
    <cellStyle name="Comma [0] 13 4" xfId="7922" xr:uid="{00000000-0005-0000-0000-0000D3010000}"/>
    <cellStyle name="Comma [0] 14" xfId="468" xr:uid="{00000000-0005-0000-0000-0000D4010000}"/>
    <cellStyle name="Comma [0] 14 2" xfId="469" xr:uid="{00000000-0005-0000-0000-0000D5010000}"/>
    <cellStyle name="Comma [0] 14 2 2" xfId="7926" xr:uid="{00000000-0005-0000-0000-0000D6010000}"/>
    <cellStyle name="Comma [0] 14 3" xfId="470" xr:uid="{00000000-0005-0000-0000-0000D7010000}"/>
    <cellStyle name="Comma [0] 14 3 2" xfId="7927" xr:uid="{00000000-0005-0000-0000-0000D8010000}"/>
    <cellStyle name="Comma [0] 14 4" xfId="7925" xr:uid="{00000000-0005-0000-0000-0000D9010000}"/>
    <cellStyle name="Comma [0] 15" xfId="471" xr:uid="{00000000-0005-0000-0000-0000DA010000}"/>
    <cellStyle name="Comma [0] 15 2" xfId="472" xr:uid="{00000000-0005-0000-0000-0000DB010000}"/>
    <cellStyle name="Comma [0] 15 2 2" xfId="7929" xr:uid="{00000000-0005-0000-0000-0000DC010000}"/>
    <cellStyle name="Comma [0] 15 3" xfId="473" xr:uid="{00000000-0005-0000-0000-0000DD010000}"/>
    <cellStyle name="Comma [0] 15 3 2" xfId="7930" xr:uid="{00000000-0005-0000-0000-0000DE010000}"/>
    <cellStyle name="Comma [0] 15 4" xfId="7928" xr:uid="{00000000-0005-0000-0000-0000DF010000}"/>
    <cellStyle name="Comma [0] 16" xfId="474" xr:uid="{00000000-0005-0000-0000-0000E0010000}"/>
    <cellStyle name="Comma [0] 16 2" xfId="475" xr:uid="{00000000-0005-0000-0000-0000E1010000}"/>
    <cellStyle name="Comma [0] 16 2 2" xfId="7932" xr:uid="{00000000-0005-0000-0000-0000E2010000}"/>
    <cellStyle name="Comma [0] 16 3" xfId="476" xr:uid="{00000000-0005-0000-0000-0000E3010000}"/>
    <cellStyle name="Comma [0] 16 3 2" xfId="7933" xr:uid="{00000000-0005-0000-0000-0000E4010000}"/>
    <cellStyle name="Comma [0] 16 4" xfId="7931" xr:uid="{00000000-0005-0000-0000-0000E5010000}"/>
    <cellStyle name="Comma [0] 17" xfId="477" xr:uid="{00000000-0005-0000-0000-0000E6010000}"/>
    <cellStyle name="Comma [0] 17 2" xfId="478" xr:uid="{00000000-0005-0000-0000-0000E7010000}"/>
    <cellStyle name="Comma [0] 17 2 2" xfId="7935" xr:uid="{00000000-0005-0000-0000-0000E8010000}"/>
    <cellStyle name="Comma [0] 17 3" xfId="479" xr:uid="{00000000-0005-0000-0000-0000E9010000}"/>
    <cellStyle name="Comma [0] 17 3 2" xfId="7936" xr:uid="{00000000-0005-0000-0000-0000EA010000}"/>
    <cellStyle name="Comma [0] 17 4" xfId="7934" xr:uid="{00000000-0005-0000-0000-0000EB010000}"/>
    <cellStyle name="Comma [0] 18" xfId="480" xr:uid="{00000000-0005-0000-0000-0000EC010000}"/>
    <cellStyle name="Comma [0] 18 2" xfId="481" xr:uid="{00000000-0005-0000-0000-0000ED010000}"/>
    <cellStyle name="Comma [0] 18 2 2" xfId="7938" xr:uid="{00000000-0005-0000-0000-0000EE010000}"/>
    <cellStyle name="Comma [0] 18 3" xfId="482" xr:uid="{00000000-0005-0000-0000-0000EF010000}"/>
    <cellStyle name="Comma [0] 18 3 2" xfId="7939" xr:uid="{00000000-0005-0000-0000-0000F0010000}"/>
    <cellStyle name="Comma [0] 18 4" xfId="7937" xr:uid="{00000000-0005-0000-0000-0000F1010000}"/>
    <cellStyle name="Comma [0] 19" xfId="483" xr:uid="{00000000-0005-0000-0000-0000F2010000}"/>
    <cellStyle name="Comma [0] 19 2" xfId="484" xr:uid="{00000000-0005-0000-0000-0000F3010000}"/>
    <cellStyle name="Comma [0] 19 2 2" xfId="7941" xr:uid="{00000000-0005-0000-0000-0000F4010000}"/>
    <cellStyle name="Comma [0] 19 3" xfId="485" xr:uid="{00000000-0005-0000-0000-0000F5010000}"/>
    <cellStyle name="Comma [0] 19 3 2" xfId="7942" xr:uid="{00000000-0005-0000-0000-0000F6010000}"/>
    <cellStyle name="Comma [0] 19 4" xfId="7940" xr:uid="{00000000-0005-0000-0000-0000F7010000}"/>
    <cellStyle name="Comma [0] 2" xfId="486" xr:uid="{00000000-0005-0000-0000-0000F8010000}"/>
    <cellStyle name="Comma [0] 2 2" xfId="7943" xr:uid="{00000000-0005-0000-0000-0000F9010000}"/>
    <cellStyle name="Comma [0] 20" xfId="487" xr:uid="{00000000-0005-0000-0000-0000FA010000}"/>
    <cellStyle name="Comma [0] 20 2" xfId="488" xr:uid="{00000000-0005-0000-0000-0000FB010000}"/>
    <cellStyle name="Comma [0] 20 2 2" xfId="7945" xr:uid="{00000000-0005-0000-0000-0000FC010000}"/>
    <cellStyle name="Comma [0] 20 3" xfId="489" xr:uid="{00000000-0005-0000-0000-0000FD010000}"/>
    <cellStyle name="Comma [0] 20 3 2" xfId="7946" xr:uid="{00000000-0005-0000-0000-0000FE010000}"/>
    <cellStyle name="Comma [0] 20 4" xfId="7944" xr:uid="{00000000-0005-0000-0000-0000FF010000}"/>
    <cellStyle name="Comma [0] 21" xfId="490" xr:uid="{00000000-0005-0000-0000-000000020000}"/>
    <cellStyle name="Comma [0] 21 2" xfId="491" xr:uid="{00000000-0005-0000-0000-000001020000}"/>
    <cellStyle name="Comma [0] 21 2 2" xfId="7948" xr:uid="{00000000-0005-0000-0000-000002020000}"/>
    <cellStyle name="Comma [0] 21 3" xfId="492" xr:uid="{00000000-0005-0000-0000-000003020000}"/>
    <cellStyle name="Comma [0] 21 3 2" xfId="7949" xr:uid="{00000000-0005-0000-0000-000004020000}"/>
    <cellStyle name="Comma [0] 21 4" xfId="7947" xr:uid="{00000000-0005-0000-0000-000005020000}"/>
    <cellStyle name="Comma [0] 22" xfId="493" xr:uid="{00000000-0005-0000-0000-000006020000}"/>
    <cellStyle name="Comma [0] 22 2" xfId="494" xr:uid="{00000000-0005-0000-0000-000007020000}"/>
    <cellStyle name="Comma [0] 22 2 2" xfId="7951" xr:uid="{00000000-0005-0000-0000-000008020000}"/>
    <cellStyle name="Comma [0] 22 3" xfId="495" xr:uid="{00000000-0005-0000-0000-000009020000}"/>
    <cellStyle name="Comma [0] 22 3 2" xfId="7952" xr:uid="{00000000-0005-0000-0000-00000A020000}"/>
    <cellStyle name="Comma [0] 22 4" xfId="7950" xr:uid="{00000000-0005-0000-0000-00000B020000}"/>
    <cellStyle name="Comma [0] 23" xfId="496" xr:uid="{00000000-0005-0000-0000-00000C020000}"/>
    <cellStyle name="Comma [0] 23 2" xfId="497" xr:uid="{00000000-0005-0000-0000-00000D020000}"/>
    <cellStyle name="Comma [0] 23 2 2" xfId="7954" xr:uid="{00000000-0005-0000-0000-00000E020000}"/>
    <cellStyle name="Comma [0] 23 3" xfId="498" xr:uid="{00000000-0005-0000-0000-00000F020000}"/>
    <cellStyle name="Comma [0] 23 3 2" xfId="7955" xr:uid="{00000000-0005-0000-0000-000010020000}"/>
    <cellStyle name="Comma [0] 23 4" xfId="7953" xr:uid="{00000000-0005-0000-0000-000011020000}"/>
    <cellStyle name="Comma [0] 24" xfId="499" xr:uid="{00000000-0005-0000-0000-000012020000}"/>
    <cellStyle name="Comma [0] 24 2" xfId="500" xr:uid="{00000000-0005-0000-0000-000013020000}"/>
    <cellStyle name="Comma [0] 24 2 2" xfId="7957" xr:uid="{00000000-0005-0000-0000-000014020000}"/>
    <cellStyle name="Comma [0] 24 3" xfId="501" xr:uid="{00000000-0005-0000-0000-000015020000}"/>
    <cellStyle name="Comma [0] 24 3 2" xfId="7958" xr:uid="{00000000-0005-0000-0000-000016020000}"/>
    <cellStyle name="Comma [0] 24 4" xfId="7956" xr:uid="{00000000-0005-0000-0000-000017020000}"/>
    <cellStyle name="Comma [0] 25" xfId="502" xr:uid="{00000000-0005-0000-0000-000018020000}"/>
    <cellStyle name="Comma [0] 25 2" xfId="503" xr:uid="{00000000-0005-0000-0000-000019020000}"/>
    <cellStyle name="Comma [0] 25 2 2" xfId="7960" xr:uid="{00000000-0005-0000-0000-00001A020000}"/>
    <cellStyle name="Comma [0] 25 3" xfId="504" xr:uid="{00000000-0005-0000-0000-00001B020000}"/>
    <cellStyle name="Comma [0] 25 3 2" xfId="7961" xr:uid="{00000000-0005-0000-0000-00001C020000}"/>
    <cellStyle name="Comma [0] 25 4" xfId="7959" xr:uid="{00000000-0005-0000-0000-00001D020000}"/>
    <cellStyle name="Comma [0] 26" xfId="505" xr:uid="{00000000-0005-0000-0000-00001E020000}"/>
    <cellStyle name="Comma [0] 26 2" xfId="506" xr:uid="{00000000-0005-0000-0000-00001F020000}"/>
    <cellStyle name="Comma [0] 26 2 2" xfId="7963" xr:uid="{00000000-0005-0000-0000-000020020000}"/>
    <cellStyle name="Comma [0] 26 3" xfId="507" xr:uid="{00000000-0005-0000-0000-000021020000}"/>
    <cellStyle name="Comma [0] 26 3 2" xfId="7964" xr:uid="{00000000-0005-0000-0000-000022020000}"/>
    <cellStyle name="Comma [0] 26 4" xfId="7962" xr:uid="{00000000-0005-0000-0000-000023020000}"/>
    <cellStyle name="Comma [0] 27" xfId="508" xr:uid="{00000000-0005-0000-0000-000024020000}"/>
    <cellStyle name="Comma [0] 27 2" xfId="509" xr:uid="{00000000-0005-0000-0000-000025020000}"/>
    <cellStyle name="Comma [0] 27 2 2" xfId="7966" xr:uid="{00000000-0005-0000-0000-000026020000}"/>
    <cellStyle name="Comma [0] 27 3" xfId="510" xr:uid="{00000000-0005-0000-0000-000027020000}"/>
    <cellStyle name="Comma [0] 27 3 2" xfId="7967" xr:uid="{00000000-0005-0000-0000-000028020000}"/>
    <cellStyle name="Comma [0] 27 4" xfId="7965" xr:uid="{00000000-0005-0000-0000-000029020000}"/>
    <cellStyle name="Comma [0] 28" xfId="511" xr:uid="{00000000-0005-0000-0000-00002A020000}"/>
    <cellStyle name="Comma [0] 28 2" xfId="512" xr:uid="{00000000-0005-0000-0000-00002B020000}"/>
    <cellStyle name="Comma [0] 28 2 2" xfId="7969" xr:uid="{00000000-0005-0000-0000-00002C020000}"/>
    <cellStyle name="Comma [0] 28 3" xfId="513" xr:uid="{00000000-0005-0000-0000-00002D020000}"/>
    <cellStyle name="Comma [0] 28 3 2" xfId="7970" xr:uid="{00000000-0005-0000-0000-00002E020000}"/>
    <cellStyle name="Comma [0] 28 4" xfId="7968" xr:uid="{00000000-0005-0000-0000-00002F020000}"/>
    <cellStyle name="Comma [0] 29" xfId="514" xr:uid="{00000000-0005-0000-0000-000030020000}"/>
    <cellStyle name="Comma [0] 29 2" xfId="515" xr:uid="{00000000-0005-0000-0000-000031020000}"/>
    <cellStyle name="Comma [0] 29 2 2" xfId="7972" xr:uid="{00000000-0005-0000-0000-000032020000}"/>
    <cellStyle name="Comma [0] 29 3" xfId="516" xr:uid="{00000000-0005-0000-0000-000033020000}"/>
    <cellStyle name="Comma [0] 29 3 2" xfId="7973" xr:uid="{00000000-0005-0000-0000-000034020000}"/>
    <cellStyle name="Comma [0] 29 4" xfId="7971" xr:uid="{00000000-0005-0000-0000-000035020000}"/>
    <cellStyle name="Comma [0] 3" xfId="517" xr:uid="{00000000-0005-0000-0000-000036020000}"/>
    <cellStyle name="Comma [0] 3 2" xfId="518" xr:uid="{00000000-0005-0000-0000-000037020000}"/>
    <cellStyle name="Comma [0] 3 2 2" xfId="7975" xr:uid="{00000000-0005-0000-0000-000038020000}"/>
    <cellStyle name="Comma [0] 3 3" xfId="519" xr:uid="{00000000-0005-0000-0000-000039020000}"/>
    <cellStyle name="Comma [0] 3 3 2" xfId="7976" xr:uid="{00000000-0005-0000-0000-00003A020000}"/>
    <cellStyle name="Comma [0] 3 4" xfId="7974" xr:uid="{00000000-0005-0000-0000-00003B020000}"/>
    <cellStyle name="Comma [0] 30" xfId="520" xr:uid="{00000000-0005-0000-0000-00003C020000}"/>
    <cellStyle name="Comma [0] 30 2" xfId="521" xr:uid="{00000000-0005-0000-0000-00003D020000}"/>
    <cellStyle name="Comma [0] 30 2 2" xfId="7978" xr:uid="{00000000-0005-0000-0000-00003E020000}"/>
    <cellStyle name="Comma [0] 30 3" xfId="522" xr:uid="{00000000-0005-0000-0000-00003F020000}"/>
    <cellStyle name="Comma [0] 30 3 2" xfId="7979" xr:uid="{00000000-0005-0000-0000-000040020000}"/>
    <cellStyle name="Comma [0] 30 4" xfId="7977" xr:uid="{00000000-0005-0000-0000-000041020000}"/>
    <cellStyle name="Comma [0] 31" xfId="523" xr:uid="{00000000-0005-0000-0000-000042020000}"/>
    <cellStyle name="Comma [0] 31 2" xfId="524" xr:uid="{00000000-0005-0000-0000-000043020000}"/>
    <cellStyle name="Comma [0] 31 2 2" xfId="7981" xr:uid="{00000000-0005-0000-0000-000044020000}"/>
    <cellStyle name="Comma [0] 31 3" xfId="525" xr:uid="{00000000-0005-0000-0000-000045020000}"/>
    <cellStyle name="Comma [0] 31 3 2" xfId="7982" xr:uid="{00000000-0005-0000-0000-000046020000}"/>
    <cellStyle name="Comma [0] 31 4" xfId="7980" xr:uid="{00000000-0005-0000-0000-000047020000}"/>
    <cellStyle name="Comma [0] 4" xfId="526" xr:uid="{00000000-0005-0000-0000-000048020000}"/>
    <cellStyle name="Comma [0] 4 2" xfId="7983" xr:uid="{00000000-0005-0000-0000-000049020000}"/>
    <cellStyle name="Comma [0] 5" xfId="527" xr:uid="{00000000-0005-0000-0000-00004A020000}"/>
    <cellStyle name="Comma [0] 5 2" xfId="7984"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6" xr:uid="{00000000-0005-0000-0000-00004F020000}"/>
    <cellStyle name="Comma [0] 7 3" xfId="531" xr:uid="{00000000-0005-0000-0000-000050020000}"/>
    <cellStyle name="Comma [0] 7 3 2" xfId="7987" xr:uid="{00000000-0005-0000-0000-000051020000}"/>
    <cellStyle name="Comma [0] 7 4" xfId="7985" xr:uid="{00000000-0005-0000-0000-000052020000}"/>
    <cellStyle name="Comma [0] 8" xfId="532" xr:uid="{00000000-0005-0000-0000-000053020000}"/>
    <cellStyle name="Comma [0] 8 2" xfId="533" xr:uid="{00000000-0005-0000-0000-000054020000}"/>
    <cellStyle name="Comma [0] 8 2 2" xfId="7989" xr:uid="{00000000-0005-0000-0000-000055020000}"/>
    <cellStyle name="Comma [0] 8 3" xfId="534" xr:uid="{00000000-0005-0000-0000-000056020000}"/>
    <cellStyle name="Comma [0] 8 3 2" xfId="7990" xr:uid="{00000000-0005-0000-0000-000057020000}"/>
    <cellStyle name="Comma [0] 8 4" xfId="7988" xr:uid="{00000000-0005-0000-0000-000058020000}"/>
    <cellStyle name="Comma [0] 9" xfId="535" xr:uid="{00000000-0005-0000-0000-000059020000}"/>
    <cellStyle name="Comma [0] 9 2" xfId="536" xr:uid="{00000000-0005-0000-0000-00005A020000}"/>
    <cellStyle name="Comma [0] 9 2 2" xfId="7992" xr:uid="{00000000-0005-0000-0000-00005B020000}"/>
    <cellStyle name="Comma [0] 9 3" xfId="537" xr:uid="{00000000-0005-0000-0000-00005C020000}"/>
    <cellStyle name="Comma [0] 9 3 2" xfId="7993" xr:uid="{00000000-0005-0000-0000-00005D020000}"/>
    <cellStyle name="Comma [0] 9 4" xfId="7991"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4" xr:uid="{00000000-0005-0000-0000-000063020000}"/>
    <cellStyle name="Comma 11" xfId="542" xr:uid="{00000000-0005-0000-0000-000064020000}"/>
    <cellStyle name="Comma 11 2" xfId="543" xr:uid="{00000000-0005-0000-0000-000065020000}"/>
    <cellStyle name="Comma 11 2 2" xfId="7996" xr:uid="{00000000-0005-0000-0000-000066020000}"/>
    <cellStyle name="Comma 11 3" xfId="7995" xr:uid="{00000000-0005-0000-0000-000067020000}"/>
    <cellStyle name="Comma 12" xfId="544" xr:uid="{00000000-0005-0000-0000-000068020000}"/>
    <cellStyle name="Comma 12 2" xfId="545" xr:uid="{00000000-0005-0000-0000-000069020000}"/>
    <cellStyle name="Comma 12 2 2" xfId="7998" xr:uid="{00000000-0005-0000-0000-00006A020000}"/>
    <cellStyle name="Comma 12 3" xfId="7997" xr:uid="{00000000-0005-0000-0000-00006B020000}"/>
    <cellStyle name="Comma 13" xfId="546" xr:uid="{00000000-0005-0000-0000-00006C020000}"/>
    <cellStyle name="Comma 13 2" xfId="547" xr:uid="{00000000-0005-0000-0000-00006D020000}"/>
    <cellStyle name="Comma 13 3" xfId="7999" xr:uid="{00000000-0005-0000-0000-00006E020000}"/>
    <cellStyle name="Comma 14" xfId="548" xr:uid="{00000000-0005-0000-0000-00006F020000}"/>
    <cellStyle name="Comma 14 2" xfId="549" xr:uid="{00000000-0005-0000-0000-000070020000}"/>
    <cellStyle name="Comma 14 2 2" xfId="8001" xr:uid="{00000000-0005-0000-0000-000071020000}"/>
    <cellStyle name="Comma 14 3" xfId="8000" xr:uid="{00000000-0005-0000-0000-000072020000}"/>
    <cellStyle name="Comma 15" xfId="550" xr:uid="{00000000-0005-0000-0000-000073020000}"/>
    <cellStyle name="Comma 15 2" xfId="551" xr:uid="{00000000-0005-0000-0000-000074020000}"/>
    <cellStyle name="Comma 15 3" xfId="8002" xr:uid="{00000000-0005-0000-0000-000075020000}"/>
    <cellStyle name="Comma 16" xfId="552" xr:uid="{00000000-0005-0000-0000-000076020000}"/>
    <cellStyle name="Comma 16 2" xfId="553" xr:uid="{00000000-0005-0000-0000-000077020000}"/>
    <cellStyle name="Comma 16 3" xfId="8003" xr:uid="{00000000-0005-0000-0000-000078020000}"/>
    <cellStyle name="Comma 17" xfId="554" xr:uid="{00000000-0005-0000-0000-000079020000}"/>
    <cellStyle name="Comma 17 2" xfId="555" xr:uid="{00000000-0005-0000-0000-00007A020000}"/>
    <cellStyle name="Comma 17 2 2" xfId="8005" xr:uid="{00000000-0005-0000-0000-00007B020000}"/>
    <cellStyle name="Comma 17 3" xfId="8004" xr:uid="{00000000-0005-0000-0000-00007C020000}"/>
    <cellStyle name="Comma 18" xfId="556" xr:uid="{00000000-0005-0000-0000-00007D020000}"/>
    <cellStyle name="Comma 18 2" xfId="557" xr:uid="{00000000-0005-0000-0000-00007E020000}"/>
    <cellStyle name="Comma 18 2 2" xfId="8007" xr:uid="{00000000-0005-0000-0000-00007F020000}"/>
    <cellStyle name="Comma 18 3" xfId="8006" xr:uid="{00000000-0005-0000-0000-000080020000}"/>
    <cellStyle name="Comma 19" xfId="558" xr:uid="{00000000-0005-0000-0000-000081020000}"/>
    <cellStyle name="Comma 19 2" xfId="559" xr:uid="{00000000-0005-0000-0000-000082020000}"/>
    <cellStyle name="Comma 19 2 2" xfId="8009" xr:uid="{00000000-0005-0000-0000-000083020000}"/>
    <cellStyle name="Comma 19 3" xfId="8008" xr:uid="{00000000-0005-0000-0000-000084020000}"/>
    <cellStyle name="Comma 2" xfId="560" xr:uid="{00000000-0005-0000-0000-000085020000}"/>
    <cellStyle name="Comma 2 10" xfId="8010" xr:uid="{00000000-0005-0000-0000-000086020000}"/>
    <cellStyle name="Comma 2 2" xfId="561" xr:uid="{00000000-0005-0000-0000-000087020000}"/>
    <cellStyle name="Comma 2 2 2" xfId="562" xr:uid="{00000000-0005-0000-0000-000088020000}"/>
    <cellStyle name="Comma 2 2 2 2" xfId="8012" xr:uid="{00000000-0005-0000-0000-000089020000}"/>
    <cellStyle name="Comma 2 2 3" xfId="8011" xr:uid="{00000000-0005-0000-0000-00008A020000}"/>
    <cellStyle name="Comma 2 3" xfId="563" xr:uid="{00000000-0005-0000-0000-00008B020000}"/>
    <cellStyle name="Comma 2 3 2" xfId="564" xr:uid="{00000000-0005-0000-0000-00008C020000}"/>
    <cellStyle name="Comma 2 3 2 2" xfId="8013" xr:uid="{00000000-0005-0000-0000-00008D020000}"/>
    <cellStyle name="Comma 2 4" xfId="565" xr:uid="{00000000-0005-0000-0000-00008E020000}"/>
    <cellStyle name="Comma 2 4 2" xfId="566" xr:uid="{00000000-0005-0000-0000-00008F020000}"/>
    <cellStyle name="Comma 2 4 2 2" xfId="8015" xr:uid="{00000000-0005-0000-0000-000090020000}"/>
    <cellStyle name="Comma 2 4 3" xfId="8014" xr:uid="{00000000-0005-0000-0000-000091020000}"/>
    <cellStyle name="Comma 2 5" xfId="567" xr:uid="{00000000-0005-0000-0000-000092020000}"/>
    <cellStyle name="Comma 2 5 2" xfId="8016" xr:uid="{00000000-0005-0000-0000-000093020000}"/>
    <cellStyle name="Comma 2 6" xfId="568" xr:uid="{00000000-0005-0000-0000-000094020000}"/>
    <cellStyle name="Comma 2 6 2" xfId="8017" xr:uid="{00000000-0005-0000-0000-000095020000}"/>
    <cellStyle name="Comma 2 7" xfId="569" xr:uid="{00000000-0005-0000-0000-000096020000}"/>
    <cellStyle name="Comma 2 7 2" xfId="8018" xr:uid="{00000000-0005-0000-0000-000097020000}"/>
    <cellStyle name="Comma 2 8" xfId="570" xr:uid="{00000000-0005-0000-0000-000098020000}"/>
    <cellStyle name="Comma 2 8 2" xfId="8019" xr:uid="{00000000-0005-0000-0000-000099020000}"/>
    <cellStyle name="Comma 2 9" xfId="7908" xr:uid="{00000000-0005-0000-0000-00009A020000}"/>
    <cellStyle name="Comma 2 9 2" xfId="8146"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1" xr:uid="{00000000-0005-0000-0000-00009F020000}"/>
    <cellStyle name="Comma 20 3" xfId="574" xr:uid="{00000000-0005-0000-0000-0000A0020000}"/>
    <cellStyle name="Comma 20 3 2" xfId="8022" xr:uid="{00000000-0005-0000-0000-0000A1020000}"/>
    <cellStyle name="Comma 20 4" xfId="8020" xr:uid="{00000000-0005-0000-0000-0000A2020000}"/>
    <cellStyle name="Comma 21" xfId="575" xr:uid="{00000000-0005-0000-0000-0000A3020000}"/>
    <cellStyle name="Comma 21 2" xfId="576" xr:uid="{00000000-0005-0000-0000-0000A4020000}"/>
    <cellStyle name="Comma 21 2 2" xfId="8024" xr:uid="{00000000-0005-0000-0000-0000A5020000}"/>
    <cellStyle name="Comma 21 3" xfId="577" xr:uid="{00000000-0005-0000-0000-0000A6020000}"/>
    <cellStyle name="Comma 21 3 2" xfId="8025" xr:uid="{00000000-0005-0000-0000-0000A7020000}"/>
    <cellStyle name="Comma 21 4" xfId="8023" xr:uid="{00000000-0005-0000-0000-0000A8020000}"/>
    <cellStyle name="Comma 22" xfId="578" xr:uid="{00000000-0005-0000-0000-0000A9020000}"/>
    <cellStyle name="Comma 22 2" xfId="579" xr:uid="{00000000-0005-0000-0000-0000AA020000}"/>
    <cellStyle name="Comma 22 2 2" xfId="8027" xr:uid="{00000000-0005-0000-0000-0000AB020000}"/>
    <cellStyle name="Comma 22 3" xfId="580" xr:uid="{00000000-0005-0000-0000-0000AC020000}"/>
    <cellStyle name="Comma 22 3 2" xfId="8028" xr:uid="{00000000-0005-0000-0000-0000AD020000}"/>
    <cellStyle name="Comma 22 4" xfId="8026" xr:uid="{00000000-0005-0000-0000-0000AE020000}"/>
    <cellStyle name="Comma 23" xfId="581" xr:uid="{00000000-0005-0000-0000-0000AF020000}"/>
    <cellStyle name="Comma 23 2" xfId="582" xr:uid="{00000000-0005-0000-0000-0000B0020000}"/>
    <cellStyle name="Comma 23 2 2" xfId="8030" xr:uid="{00000000-0005-0000-0000-0000B1020000}"/>
    <cellStyle name="Comma 23 3" xfId="583" xr:uid="{00000000-0005-0000-0000-0000B2020000}"/>
    <cellStyle name="Comma 23 3 2" xfId="8031" xr:uid="{00000000-0005-0000-0000-0000B3020000}"/>
    <cellStyle name="Comma 23 4" xfId="8029" xr:uid="{00000000-0005-0000-0000-0000B4020000}"/>
    <cellStyle name="Comma 24" xfId="584" xr:uid="{00000000-0005-0000-0000-0000B5020000}"/>
    <cellStyle name="Comma 24 2" xfId="585" xr:uid="{00000000-0005-0000-0000-0000B6020000}"/>
    <cellStyle name="Comma 24 2 2" xfId="8033" xr:uid="{00000000-0005-0000-0000-0000B7020000}"/>
    <cellStyle name="Comma 24 3" xfId="586" xr:uid="{00000000-0005-0000-0000-0000B8020000}"/>
    <cellStyle name="Comma 24 3 2" xfId="8034" xr:uid="{00000000-0005-0000-0000-0000B9020000}"/>
    <cellStyle name="Comma 24 4" xfId="8032" xr:uid="{00000000-0005-0000-0000-0000BA020000}"/>
    <cellStyle name="Comma 25" xfId="587" xr:uid="{00000000-0005-0000-0000-0000BB020000}"/>
    <cellStyle name="Comma 25 2" xfId="588" xr:uid="{00000000-0005-0000-0000-0000BC020000}"/>
    <cellStyle name="Comma 25 2 2" xfId="8036" xr:uid="{00000000-0005-0000-0000-0000BD020000}"/>
    <cellStyle name="Comma 25 3" xfId="589" xr:uid="{00000000-0005-0000-0000-0000BE020000}"/>
    <cellStyle name="Comma 25 3 2" xfId="8037" xr:uid="{00000000-0005-0000-0000-0000BF020000}"/>
    <cellStyle name="Comma 25 4" xfId="8035" xr:uid="{00000000-0005-0000-0000-0000C0020000}"/>
    <cellStyle name="Comma 26" xfId="590" xr:uid="{00000000-0005-0000-0000-0000C1020000}"/>
    <cellStyle name="Comma 26 2" xfId="591" xr:uid="{00000000-0005-0000-0000-0000C2020000}"/>
    <cellStyle name="Comma 26 2 2" xfId="8039" xr:uid="{00000000-0005-0000-0000-0000C3020000}"/>
    <cellStyle name="Comma 26 3" xfId="592" xr:uid="{00000000-0005-0000-0000-0000C4020000}"/>
    <cellStyle name="Comma 26 3 2" xfId="8040" xr:uid="{00000000-0005-0000-0000-0000C5020000}"/>
    <cellStyle name="Comma 26 4" xfId="8038" xr:uid="{00000000-0005-0000-0000-0000C6020000}"/>
    <cellStyle name="Comma 27" xfId="593" xr:uid="{00000000-0005-0000-0000-0000C7020000}"/>
    <cellStyle name="Comma 27 2" xfId="594" xr:uid="{00000000-0005-0000-0000-0000C8020000}"/>
    <cellStyle name="Comma 27 2 2" xfId="8042" xr:uid="{00000000-0005-0000-0000-0000C9020000}"/>
    <cellStyle name="Comma 27 3" xfId="595" xr:uid="{00000000-0005-0000-0000-0000CA020000}"/>
    <cellStyle name="Comma 27 3 2" xfId="8043" xr:uid="{00000000-0005-0000-0000-0000CB020000}"/>
    <cellStyle name="Comma 27 4" xfId="8041" xr:uid="{00000000-0005-0000-0000-0000CC020000}"/>
    <cellStyle name="Comma 28" xfId="596" xr:uid="{00000000-0005-0000-0000-0000CD020000}"/>
    <cellStyle name="Comma 28 2" xfId="597" xr:uid="{00000000-0005-0000-0000-0000CE020000}"/>
    <cellStyle name="Comma 28 2 2" xfId="8045" xr:uid="{00000000-0005-0000-0000-0000CF020000}"/>
    <cellStyle name="Comma 28 3" xfId="598" xr:uid="{00000000-0005-0000-0000-0000D0020000}"/>
    <cellStyle name="Comma 28 3 2" xfId="8046" xr:uid="{00000000-0005-0000-0000-0000D1020000}"/>
    <cellStyle name="Comma 28 4" xfId="8044" xr:uid="{00000000-0005-0000-0000-0000D2020000}"/>
    <cellStyle name="Comma 29" xfId="599" xr:uid="{00000000-0005-0000-0000-0000D3020000}"/>
    <cellStyle name="Comma 29 2" xfId="600" xr:uid="{00000000-0005-0000-0000-0000D4020000}"/>
    <cellStyle name="Comma 29 2 2" xfId="8048" xr:uid="{00000000-0005-0000-0000-0000D5020000}"/>
    <cellStyle name="Comma 29 3" xfId="601" xr:uid="{00000000-0005-0000-0000-0000D6020000}"/>
    <cellStyle name="Comma 29 3 2" xfId="8049" xr:uid="{00000000-0005-0000-0000-0000D7020000}"/>
    <cellStyle name="Comma 29 4" xfId="8047"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2" xr:uid="{00000000-0005-0000-0000-0000DC020000}"/>
    <cellStyle name="Comma 3 2 3" xfId="605" xr:uid="{00000000-0005-0000-0000-0000DD020000}"/>
    <cellStyle name="Comma 3 2 3 2" xfId="8053" xr:uid="{00000000-0005-0000-0000-0000DE020000}"/>
    <cellStyle name="Comma 3 2 4" xfId="8051" xr:uid="{00000000-0005-0000-0000-0000DF020000}"/>
    <cellStyle name="Comma 3 3" xfId="606" xr:uid="{00000000-0005-0000-0000-0000E0020000}"/>
    <cellStyle name="Comma 3 3 2" xfId="8054" xr:uid="{00000000-0005-0000-0000-0000E1020000}"/>
    <cellStyle name="Comma 3 4" xfId="607" xr:uid="{00000000-0005-0000-0000-0000E2020000}"/>
    <cellStyle name="Comma 3 4 2" xfId="8055" xr:uid="{00000000-0005-0000-0000-0000E3020000}"/>
    <cellStyle name="Comma 3 5" xfId="608" xr:uid="{00000000-0005-0000-0000-0000E4020000}"/>
    <cellStyle name="Comma 3 5 2" xfId="8056" xr:uid="{00000000-0005-0000-0000-0000E5020000}"/>
    <cellStyle name="Comma 3 6" xfId="7906" xr:uid="{00000000-0005-0000-0000-0000E6020000}"/>
    <cellStyle name="Comma 3 6 2" xfId="8145" xr:uid="{00000000-0005-0000-0000-0000E7020000}"/>
    <cellStyle name="Comma 3 7" xfId="8050" xr:uid="{00000000-0005-0000-0000-0000E8020000}"/>
    <cellStyle name="Comma 3_Pan_Europe_Datafile_2012_H2" xfId="609" xr:uid="{00000000-0005-0000-0000-0000E9020000}"/>
    <cellStyle name="Comma 30" xfId="610" xr:uid="{00000000-0005-0000-0000-0000EA020000}"/>
    <cellStyle name="Comma 30 2" xfId="611" xr:uid="{00000000-0005-0000-0000-0000EB020000}"/>
    <cellStyle name="Comma 30 2 2" xfId="8058" xr:uid="{00000000-0005-0000-0000-0000EC020000}"/>
    <cellStyle name="Comma 30 3" xfId="612" xr:uid="{00000000-0005-0000-0000-0000ED020000}"/>
    <cellStyle name="Comma 30 3 2" xfId="8059" xr:uid="{00000000-0005-0000-0000-0000EE020000}"/>
    <cellStyle name="Comma 30 4" xfId="8057" xr:uid="{00000000-0005-0000-0000-0000EF020000}"/>
    <cellStyle name="Comma 31" xfId="613" xr:uid="{00000000-0005-0000-0000-0000F0020000}"/>
    <cellStyle name="Comma 31 2" xfId="614" xr:uid="{00000000-0005-0000-0000-0000F1020000}"/>
    <cellStyle name="Comma 31 2 2" xfId="8061" xr:uid="{00000000-0005-0000-0000-0000F2020000}"/>
    <cellStyle name="Comma 31 3" xfId="615" xr:uid="{00000000-0005-0000-0000-0000F3020000}"/>
    <cellStyle name="Comma 31 3 2" xfId="8062" xr:uid="{00000000-0005-0000-0000-0000F4020000}"/>
    <cellStyle name="Comma 31 4" xfId="8060"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4" xr:uid="{00000000-0005-0000-0000-0000F9020000}"/>
    <cellStyle name="Comma 33 3" xfId="619" xr:uid="{00000000-0005-0000-0000-0000FA020000}"/>
    <cellStyle name="Comma 33 3 2" xfId="8065" xr:uid="{00000000-0005-0000-0000-0000FB020000}"/>
    <cellStyle name="Comma 33 4" xfId="8063" xr:uid="{00000000-0005-0000-0000-0000FC020000}"/>
    <cellStyle name="Comma 34" xfId="620" xr:uid="{00000000-0005-0000-0000-0000FD020000}"/>
    <cellStyle name="Comma 34 2" xfId="621" xr:uid="{00000000-0005-0000-0000-0000FE020000}"/>
    <cellStyle name="Comma 34 2 2" xfId="8067" xr:uid="{00000000-0005-0000-0000-0000FF020000}"/>
    <cellStyle name="Comma 34 3" xfId="622" xr:uid="{00000000-0005-0000-0000-000000030000}"/>
    <cellStyle name="Comma 34 3 2" xfId="8068" xr:uid="{00000000-0005-0000-0000-000001030000}"/>
    <cellStyle name="Comma 34 4" xfId="8066" xr:uid="{00000000-0005-0000-0000-000002030000}"/>
    <cellStyle name="Comma 35" xfId="623" xr:uid="{00000000-0005-0000-0000-000003030000}"/>
    <cellStyle name="Comma 35 2" xfId="624" xr:uid="{00000000-0005-0000-0000-000004030000}"/>
    <cellStyle name="Comma 35 2 2" xfId="8070" xr:uid="{00000000-0005-0000-0000-000005030000}"/>
    <cellStyle name="Comma 35 3" xfId="625" xr:uid="{00000000-0005-0000-0000-000006030000}"/>
    <cellStyle name="Comma 35 3 2" xfId="8071" xr:uid="{00000000-0005-0000-0000-000007030000}"/>
    <cellStyle name="Comma 35 4" xfId="8069" xr:uid="{00000000-0005-0000-0000-000008030000}"/>
    <cellStyle name="Comma 36" xfId="626" xr:uid="{00000000-0005-0000-0000-000009030000}"/>
    <cellStyle name="Comma 36 2" xfId="627" xr:uid="{00000000-0005-0000-0000-00000A030000}"/>
    <cellStyle name="Comma 36 2 2" xfId="8073" xr:uid="{00000000-0005-0000-0000-00000B030000}"/>
    <cellStyle name="Comma 36 3" xfId="628" xr:uid="{00000000-0005-0000-0000-00000C030000}"/>
    <cellStyle name="Comma 36 3 2" xfId="8074" xr:uid="{00000000-0005-0000-0000-00000D030000}"/>
    <cellStyle name="Comma 36 4" xfId="8072" xr:uid="{00000000-0005-0000-0000-00000E030000}"/>
    <cellStyle name="Comma 37" xfId="629" xr:uid="{00000000-0005-0000-0000-00000F030000}"/>
    <cellStyle name="Comma 37 2" xfId="630" xr:uid="{00000000-0005-0000-0000-000010030000}"/>
    <cellStyle name="Comma 37 2 2" xfId="8076" xr:uid="{00000000-0005-0000-0000-000011030000}"/>
    <cellStyle name="Comma 37 3" xfId="631" xr:uid="{00000000-0005-0000-0000-000012030000}"/>
    <cellStyle name="Comma 37 3 2" xfId="8077" xr:uid="{00000000-0005-0000-0000-000013030000}"/>
    <cellStyle name="Comma 37 4" xfId="8075" xr:uid="{00000000-0005-0000-0000-000014030000}"/>
    <cellStyle name="Comma 38" xfId="632" xr:uid="{00000000-0005-0000-0000-000015030000}"/>
    <cellStyle name="Comma 38 2" xfId="633" xr:uid="{00000000-0005-0000-0000-000016030000}"/>
    <cellStyle name="Comma 38 2 2" xfId="8079" xr:uid="{00000000-0005-0000-0000-000017030000}"/>
    <cellStyle name="Comma 38 3" xfId="634" xr:uid="{00000000-0005-0000-0000-000018030000}"/>
    <cellStyle name="Comma 38 3 2" xfId="8080" xr:uid="{00000000-0005-0000-0000-000019030000}"/>
    <cellStyle name="Comma 38 4" xfId="8078" xr:uid="{00000000-0005-0000-0000-00001A030000}"/>
    <cellStyle name="Comma 39" xfId="635" xr:uid="{00000000-0005-0000-0000-00001B030000}"/>
    <cellStyle name="Comma 39 2" xfId="8081" xr:uid="{00000000-0005-0000-0000-00001C030000}"/>
    <cellStyle name="Comma 4" xfId="636" xr:uid="{00000000-0005-0000-0000-00001D030000}"/>
    <cellStyle name="Comma 4 2" xfId="637" xr:uid="{00000000-0005-0000-0000-00001E030000}"/>
    <cellStyle name="Comma 4 2 2" xfId="8083" xr:uid="{00000000-0005-0000-0000-00001F030000}"/>
    <cellStyle name="Comma 4 3" xfId="638" xr:uid="{00000000-0005-0000-0000-000020030000}"/>
    <cellStyle name="Comma 4 3 2" xfId="8084" xr:uid="{00000000-0005-0000-0000-000021030000}"/>
    <cellStyle name="Comma 4 4" xfId="639" xr:uid="{00000000-0005-0000-0000-000022030000}"/>
    <cellStyle name="Comma 4 4 2" xfId="8085" xr:uid="{00000000-0005-0000-0000-000023030000}"/>
    <cellStyle name="Comma 4 5" xfId="8082" xr:uid="{00000000-0005-0000-0000-000024030000}"/>
    <cellStyle name="Comma 40" xfId="640" xr:uid="{00000000-0005-0000-0000-000025030000}"/>
    <cellStyle name="Comma 40 2" xfId="8086" xr:uid="{00000000-0005-0000-0000-000026030000}"/>
    <cellStyle name="Comma 41" xfId="641" xr:uid="{00000000-0005-0000-0000-000027030000}"/>
    <cellStyle name="Comma 41 2" xfId="8087" xr:uid="{00000000-0005-0000-0000-000028030000}"/>
    <cellStyle name="Comma 42" xfId="642" xr:uid="{00000000-0005-0000-0000-000029030000}"/>
    <cellStyle name="Comma 42 2" xfId="643" xr:uid="{00000000-0005-0000-0000-00002A030000}"/>
    <cellStyle name="Comma 42 2 2" xfId="8089" xr:uid="{00000000-0005-0000-0000-00002B030000}"/>
    <cellStyle name="Comma 42 3" xfId="8088" xr:uid="{00000000-0005-0000-0000-00002C030000}"/>
    <cellStyle name="Comma 43" xfId="644" xr:uid="{00000000-0005-0000-0000-00002D030000}"/>
    <cellStyle name="Comma 43 2" xfId="645" xr:uid="{00000000-0005-0000-0000-00002E030000}"/>
    <cellStyle name="Comma 43 2 2" xfId="8091" xr:uid="{00000000-0005-0000-0000-00002F030000}"/>
    <cellStyle name="Comma 43 3" xfId="8090" xr:uid="{00000000-0005-0000-0000-000030030000}"/>
    <cellStyle name="Comma 44" xfId="646" xr:uid="{00000000-0005-0000-0000-000031030000}"/>
    <cellStyle name="Comma 44 2" xfId="647" xr:uid="{00000000-0005-0000-0000-000032030000}"/>
    <cellStyle name="Comma 44 2 2" xfId="8093" xr:uid="{00000000-0005-0000-0000-000033030000}"/>
    <cellStyle name="Comma 44 3" xfId="8092" xr:uid="{00000000-0005-0000-0000-000034030000}"/>
    <cellStyle name="Comma 45" xfId="648" xr:uid="{00000000-0005-0000-0000-000035030000}"/>
    <cellStyle name="Comma 45 2" xfId="8094" xr:uid="{00000000-0005-0000-0000-000036030000}"/>
    <cellStyle name="Comma 46" xfId="649" xr:uid="{00000000-0005-0000-0000-000037030000}"/>
    <cellStyle name="Comma 46 2" xfId="8095" xr:uid="{00000000-0005-0000-0000-000038030000}"/>
    <cellStyle name="Comma 47" xfId="650" xr:uid="{00000000-0005-0000-0000-000039030000}"/>
    <cellStyle name="Comma 47 2" xfId="8096" xr:uid="{00000000-0005-0000-0000-00003A030000}"/>
    <cellStyle name="Comma 48" xfId="651" xr:uid="{00000000-0005-0000-0000-00003B030000}"/>
    <cellStyle name="Comma 48 2" xfId="8097" xr:uid="{00000000-0005-0000-0000-00003C030000}"/>
    <cellStyle name="Comma 49" xfId="652" xr:uid="{00000000-0005-0000-0000-00003D030000}"/>
    <cellStyle name="Comma 49 2" xfId="8098" xr:uid="{00000000-0005-0000-0000-00003E030000}"/>
    <cellStyle name="Comma 5" xfId="653" xr:uid="{00000000-0005-0000-0000-00003F030000}"/>
    <cellStyle name="Comma 5 2" xfId="654" xr:uid="{00000000-0005-0000-0000-000040030000}"/>
    <cellStyle name="Comma 5 2 2" xfId="8100" xr:uid="{00000000-0005-0000-0000-000041030000}"/>
    <cellStyle name="Comma 5 3" xfId="655" xr:uid="{00000000-0005-0000-0000-000042030000}"/>
    <cellStyle name="Comma 5 3 2" xfId="8101" xr:uid="{00000000-0005-0000-0000-000043030000}"/>
    <cellStyle name="Comma 5 4" xfId="656" xr:uid="{00000000-0005-0000-0000-000044030000}"/>
    <cellStyle name="Comma 5 4 2" xfId="657" xr:uid="{00000000-0005-0000-0000-000045030000}"/>
    <cellStyle name="Comma 5 4 2 2" xfId="8103" xr:uid="{00000000-0005-0000-0000-000046030000}"/>
    <cellStyle name="Comma 5 4 3" xfId="8102" xr:uid="{00000000-0005-0000-0000-000047030000}"/>
    <cellStyle name="Comma 5 5" xfId="8099" xr:uid="{00000000-0005-0000-0000-000048030000}"/>
    <cellStyle name="Comma 50" xfId="658" xr:uid="{00000000-0005-0000-0000-000049030000}"/>
    <cellStyle name="Comma 50 2" xfId="8104" xr:uid="{00000000-0005-0000-0000-00004A030000}"/>
    <cellStyle name="Comma 51" xfId="659" xr:uid="{00000000-0005-0000-0000-00004B030000}"/>
    <cellStyle name="Comma 51 2" xfId="8105" xr:uid="{00000000-0005-0000-0000-00004C030000}"/>
    <cellStyle name="Comma 52" xfId="660" xr:uid="{00000000-0005-0000-0000-00004D030000}"/>
    <cellStyle name="Comma 52 2" xfId="8106" xr:uid="{00000000-0005-0000-0000-00004E030000}"/>
    <cellStyle name="Comma 53" xfId="661" xr:uid="{00000000-0005-0000-0000-00004F030000}"/>
    <cellStyle name="Comma 53 2" xfId="8107" xr:uid="{00000000-0005-0000-0000-000050030000}"/>
    <cellStyle name="Comma 54" xfId="662" xr:uid="{00000000-0005-0000-0000-000051030000}"/>
    <cellStyle name="Comma 54 2" xfId="8108" xr:uid="{00000000-0005-0000-0000-000052030000}"/>
    <cellStyle name="Comma 55" xfId="663" xr:uid="{00000000-0005-0000-0000-000053030000}"/>
    <cellStyle name="Comma 55 2" xfId="8109" xr:uid="{00000000-0005-0000-0000-000054030000}"/>
    <cellStyle name="Comma 56" xfId="664" xr:uid="{00000000-0005-0000-0000-000055030000}"/>
    <cellStyle name="Comma 56 2" xfId="8110" xr:uid="{00000000-0005-0000-0000-000056030000}"/>
    <cellStyle name="Comma 57" xfId="665" xr:uid="{00000000-0005-0000-0000-000057030000}"/>
    <cellStyle name="Comma 57 2" xfId="8111" xr:uid="{00000000-0005-0000-0000-000058030000}"/>
    <cellStyle name="Comma 58" xfId="666" xr:uid="{00000000-0005-0000-0000-000059030000}"/>
    <cellStyle name="Comma 58 2" xfId="8112" xr:uid="{00000000-0005-0000-0000-00005A030000}"/>
    <cellStyle name="Comma 59" xfId="667" xr:uid="{00000000-0005-0000-0000-00005B030000}"/>
    <cellStyle name="Comma 59 2" xfId="8113" xr:uid="{00000000-0005-0000-0000-00005C030000}"/>
    <cellStyle name="Comma 6" xfId="668" xr:uid="{00000000-0005-0000-0000-00005D030000}"/>
    <cellStyle name="Comma 6 2" xfId="669" xr:uid="{00000000-0005-0000-0000-00005E030000}"/>
    <cellStyle name="Comma 6 2 2" xfId="8115" xr:uid="{00000000-0005-0000-0000-00005F030000}"/>
    <cellStyle name="Comma 6 3" xfId="670" xr:uid="{00000000-0005-0000-0000-000060030000}"/>
    <cellStyle name="Comma 6 3 2" xfId="8116" xr:uid="{00000000-0005-0000-0000-000061030000}"/>
    <cellStyle name="Comma 6 4" xfId="671" xr:uid="{00000000-0005-0000-0000-000062030000}"/>
    <cellStyle name="Comma 6 4 2" xfId="672" xr:uid="{00000000-0005-0000-0000-000063030000}"/>
    <cellStyle name="Comma 6 4 2 2" xfId="8118" xr:uid="{00000000-0005-0000-0000-000064030000}"/>
    <cellStyle name="Comma 6 4 3" xfId="8117" xr:uid="{00000000-0005-0000-0000-000065030000}"/>
    <cellStyle name="Comma 6 5" xfId="8114" xr:uid="{00000000-0005-0000-0000-000066030000}"/>
    <cellStyle name="Comma 60" xfId="673" xr:uid="{00000000-0005-0000-0000-000067030000}"/>
    <cellStyle name="Comma 60 2" xfId="8119" xr:uid="{00000000-0005-0000-0000-000068030000}"/>
    <cellStyle name="Comma 61" xfId="674" xr:uid="{00000000-0005-0000-0000-000069030000}"/>
    <cellStyle name="Comma 61 2" xfId="8120" xr:uid="{00000000-0005-0000-0000-00006A030000}"/>
    <cellStyle name="Comma 62" xfId="675" xr:uid="{00000000-0005-0000-0000-00006B030000}"/>
    <cellStyle name="Comma 62 2" xfId="8121" xr:uid="{00000000-0005-0000-0000-00006C030000}"/>
    <cellStyle name="Comma 63" xfId="676" xr:uid="{00000000-0005-0000-0000-00006D030000}"/>
    <cellStyle name="Comma 63 2" xfId="8122" xr:uid="{00000000-0005-0000-0000-00006E030000}"/>
    <cellStyle name="Comma 64" xfId="677" xr:uid="{00000000-0005-0000-0000-00006F030000}"/>
    <cellStyle name="Comma 64 2" xfId="8123" xr:uid="{00000000-0005-0000-0000-000070030000}"/>
    <cellStyle name="Comma 65" xfId="7893" xr:uid="{00000000-0005-0000-0000-000071030000}"/>
    <cellStyle name="Comma 65 2" xfId="8140" xr:uid="{00000000-0005-0000-0000-000072030000}"/>
    <cellStyle name="Comma 66" xfId="7894" xr:uid="{00000000-0005-0000-0000-000073030000}"/>
    <cellStyle name="Comma 66 2" xfId="8141" xr:uid="{00000000-0005-0000-0000-000074030000}"/>
    <cellStyle name="Comma 67" xfId="8" xr:uid="{00000000-0005-0000-0000-000075030000}"/>
    <cellStyle name="Comma 67 2" xfId="7911" xr:uid="{00000000-0005-0000-0000-000076030000}"/>
    <cellStyle name="Comma 68" xfId="7902" xr:uid="{00000000-0005-0000-0000-000077030000}"/>
    <cellStyle name="Comma 68 2" xfId="8142" xr:uid="{00000000-0005-0000-0000-000078030000}"/>
    <cellStyle name="Comma 69" xfId="7905" xr:uid="{00000000-0005-0000-0000-000079030000}"/>
    <cellStyle name="Comma 69 2" xfId="8144" xr:uid="{00000000-0005-0000-0000-00007A030000}"/>
    <cellStyle name="Comma 7" xfId="678" xr:uid="{00000000-0005-0000-0000-00007B030000}"/>
    <cellStyle name="Comma 7 2" xfId="679" xr:uid="{00000000-0005-0000-0000-00007C030000}"/>
    <cellStyle name="Comma 7 2 2" xfId="8125" xr:uid="{00000000-0005-0000-0000-00007D030000}"/>
    <cellStyle name="Comma 7 3" xfId="680" xr:uid="{00000000-0005-0000-0000-00007E030000}"/>
    <cellStyle name="Comma 7 3 2" xfId="8126" xr:uid="{00000000-0005-0000-0000-00007F030000}"/>
    <cellStyle name="Comma 7 4" xfId="8124" xr:uid="{00000000-0005-0000-0000-000080030000}"/>
    <cellStyle name="Comma 70" xfId="7909" xr:uid="{00000000-0005-0000-0000-000081030000}"/>
    <cellStyle name="Comma 70 2" xfId="8147" xr:uid="{00000000-0005-0000-0000-000082030000}"/>
    <cellStyle name="Comma 71" xfId="7910" xr:uid="{00000000-0005-0000-0000-000083030000}"/>
    <cellStyle name="Comma 72" xfId="8139" xr:uid="{00000000-0005-0000-0000-000084030000}"/>
    <cellStyle name="Comma 73" xfId="8149" xr:uid="{00000000-0005-0000-0000-000085030000}"/>
    <cellStyle name="Comma 74" xfId="8138" xr:uid="{00000000-0005-0000-0000-000086030000}"/>
    <cellStyle name="Comma 75" xfId="8148" xr:uid="{00000000-0005-0000-0000-000087030000}"/>
    <cellStyle name="Comma 8" xfId="681" xr:uid="{00000000-0005-0000-0000-000088030000}"/>
    <cellStyle name="Comma 8 2" xfId="682" xr:uid="{00000000-0005-0000-0000-000089030000}"/>
    <cellStyle name="Comma 8 2 2" xfId="8128" xr:uid="{00000000-0005-0000-0000-00008A030000}"/>
    <cellStyle name="Comma 8 3" xfId="683" xr:uid="{00000000-0005-0000-0000-00008B030000}"/>
    <cellStyle name="Comma 8 3 2" xfId="8129" xr:uid="{00000000-0005-0000-0000-00008C030000}"/>
    <cellStyle name="Comma 8 4" xfId="8127" xr:uid="{00000000-0005-0000-0000-00008D030000}"/>
    <cellStyle name="Comma 9" xfId="684" xr:uid="{00000000-0005-0000-0000-00008E030000}"/>
    <cellStyle name="Comma 9 2" xfId="685" xr:uid="{00000000-0005-0000-0000-00008F030000}"/>
    <cellStyle name="Comma 9 2 2" xfId="8131" xr:uid="{00000000-0005-0000-0000-000090030000}"/>
    <cellStyle name="Comma 9 3" xfId="8130"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2" xr:uid="{00000000-0005-0000-0000-0000B2030000}"/>
    <cellStyle name="Currency [0] 3" xfId="718" xr:uid="{00000000-0005-0000-0000-0000B3030000}"/>
    <cellStyle name="Currency [0] 3 2" xfId="8133" xr:uid="{00000000-0005-0000-0000-0000B4030000}"/>
    <cellStyle name="Currency [0] 4" xfId="719" xr:uid="{00000000-0005-0000-0000-0000B5030000}"/>
    <cellStyle name="Currency [0] 4 2" xfId="8134" xr:uid="{00000000-0005-0000-0000-0000B6030000}"/>
    <cellStyle name="Currency 2" xfId="720" xr:uid="{00000000-0005-0000-0000-0000B7030000}"/>
    <cellStyle name="Currency 2 2" xfId="8135" xr:uid="{00000000-0005-0000-0000-0000B8030000}"/>
    <cellStyle name="Currency 3" xfId="721" xr:uid="{00000000-0005-0000-0000-0000B9030000}"/>
    <cellStyle name="Currency 3 2" xfId="8136" xr:uid="{00000000-0005-0000-0000-0000BA030000}"/>
    <cellStyle name="Currency 4" xfId="722" xr:uid="{00000000-0005-0000-0000-0000BB030000}"/>
    <cellStyle name="Currency 4 2" xfId="8137" xr:uid="{00000000-0005-0000-0000-0000BC030000}"/>
    <cellStyle name="Currency 5" xfId="12" xr:uid="{00000000-0005-0000-0000-0000BD030000}"/>
    <cellStyle name="Currency 5 2" xfId="7912" xr:uid="{00000000-0005-0000-0000-0000BE030000}"/>
    <cellStyle name="Currency 6" xfId="7903" xr:uid="{00000000-0005-0000-0000-0000BF030000}"/>
    <cellStyle name="Currency 6 2" xfId="8143"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3" xfId="2934" xr:uid="{00000000-0005-0000-0000-0000640C0000}"/>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ing" xfId="2964" xr:uid="{00000000-0005-0000-0000-0000820C0000}"/>
    <cellStyle name="Heading 1 2" xfId="2965" xr:uid="{00000000-0005-0000-0000-0000830C0000}"/>
    <cellStyle name="Heading 1 2 2" xfId="2966" xr:uid="{00000000-0005-0000-0000-0000840C0000}"/>
    <cellStyle name="Heading 1 2 3" xfId="2967" xr:uid="{00000000-0005-0000-0000-0000850C0000}"/>
    <cellStyle name="Heading 1 3" xfId="2968" xr:uid="{00000000-0005-0000-0000-0000860C0000}"/>
    <cellStyle name="Heading 1 3 2" xfId="2969" xr:uid="{00000000-0005-0000-0000-0000870C0000}"/>
    <cellStyle name="Heading 1 3 3" xfId="2970" xr:uid="{00000000-0005-0000-0000-0000880C0000}"/>
    <cellStyle name="Heading 1 4" xfId="2971" xr:uid="{00000000-0005-0000-0000-0000890C0000}"/>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6" xfId="3042" xr:uid="{00000000-0005-0000-0000-0000D00C0000}"/>
    <cellStyle name="Heading 6 2" xfId="3043" xr:uid="{00000000-0005-0000-0000-0000D10C0000}"/>
    <cellStyle name="Heading 7" xfId="3044" xr:uid="{00000000-0005-0000-0000-0000D20C0000}"/>
    <cellStyle name="Heading 7 2" xfId="3045" xr:uid="{00000000-0005-0000-0000-0000D30C0000}"/>
    <cellStyle name="Heading 8" xfId="3046" xr:uid="{00000000-0005-0000-0000-0000D40C0000}"/>
    <cellStyle name="Heading 8 2" xfId="3047" xr:uid="{00000000-0005-0000-0000-0000D50C0000}"/>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4" xfId="3518" xr:uid="{00000000-0005-0000-0000-0000AE0E0000}"/>
    <cellStyle name="Input 14 2" xfId="3519" xr:uid="{00000000-0005-0000-0000-0000AF0E0000}"/>
    <cellStyle name="Input 14 3" xfId="3520" xr:uid="{00000000-0005-0000-0000-0000B00E0000}"/>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50" xr:uid="{00000000-0005-0000-0000-0000ED1C0000}"/>
    <cellStyle name="Normal 10 3" xfId="7163" xr:uid="{00000000-0005-0000-0000-0000EE1C0000}"/>
    <cellStyle name="Normal 10_Pan_Europe_Datafile_2012_H2" xfId="7164" xr:uid="{00000000-0005-0000-0000-0000EF1C0000}"/>
    <cellStyle name="Normal 11" xfId="7165" xr:uid="{00000000-0005-0000-0000-0000F01C0000}"/>
    <cellStyle name="Normal 11 2" xfId="7166" xr:uid="{00000000-0005-0000-0000-0000F11C0000}"/>
    <cellStyle name="Normal 11_Pan_Europe_Datafile_2012_H2" xfId="7167" xr:uid="{00000000-0005-0000-0000-0000F21C0000}"/>
    <cellStyle name="Normal 12" xfId="7168" xr:uid="{00000000-0005-0000-0000-0000F31C0000}"/>
    <cellStyle name="Normal 13" xfId="7169" xr:uid="{00000000-0005-0000-0000-0000F41C0000}"/>
    <cellStyle name="Normal 14" xfId="7170" xr:uid="{00000000-0005-0000-0000-0000F51C0000}"/>
    <cellStyle name="Normal 15" xfId="7171" xr:uid="{00000000-0005-0000-0000-0000F61C0000}"/>
    <cellStyle name="Normal 16" xfId="7172" xr:uid="{00000000-0005-0000-0000-0000F71C0000}"/>
    <cellStyle name="Normal 17" xfId="7173" xr:uid="{00000000-0005-0000-0000-0000F81C0000}"/>
    <cellStyle name="Normal 18" xfId="7174" xr:uid="{00000000-0005-0000-0000-0000F91C0000}"/>
    <cellStyle name="Normal 19" xfId="7175" xr:uid="{00000000-0005-0000-0000-0000FA1C0000}"/>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5" xr:uid="{00000000-0005-0000-0000-00000C1D0000}"/>
    <cellStyle name="Normal 2_20" xfId="7191" xr:uid="{00000000-0005-0000-0000-00000D1D0000}"/>
    <cellStyle name="Normal 20" xfId="7192" xr:uid="{00000000-0005-0000-0000-00000E1D0000}"/>
    <cellStyle name="Normal 20 2" xfId="7193" xr:uid="{00000000-0005-0000-0000-00000F1D0000}"/>
    <cellStyle name="Normal 21" xfId="7194" xr:uid="{00000000-0005-0000-0000-0000101D0000}"/>
    <cellStyle name="Normal 21 2" xfId="7195" xr:uid="{00000000-0005-0000-0000-0000111D0000}"/>
    <cellStyle name="Normal 22" xfId="7196" xr:uid="{00000000-0005-0000-0000-0000121D0000}"/>
    <cellStyle name="Normal 22 2" xfId="7197" xr:uid="{00000000-0005-0000-0000-0000131D0000}"/>
    <cellStyle name="Normal 22 2 2" xfId="7198" xr:uid="{00000000-0005-0000-0000-0000141D0000}"/>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5" xfId="7203" xr:uid="{00000000-0005-0000-0000-0000191D0000}"/>
    <cellStyle name="Normal 25 2" xfId="7204" xr:uid="{00000000-0005-0000-0000-00001A1D0000}"/>
    <cellStyle name="Normal 25 2 2" xfId="7205" xr:uid="{00000000-0005-0000-0000-00001B1D0000}"/>
    <cellStyle name="Normal 26" xfId="7206" xr:uid="{00000000-0005-0000-0000-00001C1D0000}"/>
    <cellStyle name="Normal 26 2" xfId="7207" xr:uid="{00000000-0005-0000-0000-00001D1D0000}"/>
    <cellStyle name="Normal 26 2 2" xfId="7208" xr:uid="{00000000-0005-0000-0000-00001E1D0000}"/>
    <cellStyle name="Normal 27" xfId="7209" xr:uid="{00000000-0005-0000-0000-00001F1D0000}"/>
    <cellStyle name="Normal 27 2" xfId="7210" xr:uid="{00000000-0005-0000-0000-0000201D0000}"/>
    <cellStyle name="Normal 27 2 2" xfId="7211" xr:uid="{00000000-0005-0000-0000-0000211D0000}"/>
    <cellStyle name="Normal 28" xfId="7212" xr:uid="{00000000-0005-0000-0000-0000221D0000}"/>
    <cellStyle name="Normal 28 2" xfId="7213" xr:uid="{00000000-0005-0000-0000-0000231D0000}"/>
    <cellStyle name="Normal 29" xfId="7214" xr:uid="{00000000-0005-0000-0000-0000241D0000}"/>
    <cellStyle name="Normal 29 2" xfId="7215" xr:uid="{00000000-0005-0000-0000-0000251D0000}"/>
    <cellStyle name="Normal 3" xfId="14" xr:uid="{00000000-0005-0000-0000-0000261D0000}"/>
    <cellStyle name="Normal 3 10" xfId="7896" xr:uid="{00000000-0005-0000-0000-0000271D0000}"/>
    <cellStyle name="Normal 3 2" xfId="7216" xr:uid="{00000000-0005-0000-0000-0000281D0000}"/>
    <cellStyle name="Normal 3 2 2" xfId="7217" xr:uid="{00000000-0005-0000-0000-0000291D0000}"/>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Pan_Europe_Datafile_2012_H2" xfId="7228" xr:uid="{00000000-0005-0000-0000-0000341D0000}"/>
    <cellStyle name="Normal 30" xfId="7229" xr:uid="{00000000-0005-0000-0000-0000351D0000}"/>
    <cellStyle name="Normal 30 2" xfId="7230" xr:uid="{00000000-0005-0000-0000-0000361D0000}"/>
    <cellStyle name="Normal 31" xfId="7231" xr:uid="{00000000-0005-0000-0000-0000371D0000}"/>
    <cellStyle name="Normal 31 2" xfId="7232" xr:uid="{00000000-0005-0000-0000-0000381D0000}"/>
    <cellStyle name="Normal 32" xfId="7233" xr:uid="{00000000-0005-0000-0000-0000391D0000}"/>
    <cellStyle name="Normal 33" xfId="7234" xr:uid="{00000000-0005-0000-0000-00003A1D0000}"/>
    <cellStyle name="Normal 34" xfId="7235" xr:uid="{00000000-0005-0000-0000-00003B1D0000}"/>
    <cellStyle name="Normal 35" xfId="7236" xr:uid="{00000000-0005-0000-0000-00003C1D0000}"/>
    <cellStyle name="Normal 36" xfId="7237" xr:uid="{00000000-0005-0000-0000-00003D1D0000}"/>
    <cellStyle name="Normal 37" xfId="7238" xr:uid="{00000000-0005-0000-0000-00003E1D0000}"/>
    <cellStyle name="Normal 38" xfId="7239" xr:uid="{00000000-0005-0000-0000-00003F1D0000}"/>
    <cellStyle name="Normal 38 2" xfId="7240" xr:uid="{00000000-0005-0000-0000-0000401D0000}"/>
    <cellStyle name="Normal 39" xfId="7241" xr:uid="{00000000-0005-0000-0000-0000411D0000}"/>
    <cellStyle name="Normal 39 2" xfId="7242" xr:uid="{00000000-0005-0000-0000-0000421D0000}"/>
    <cellStyle name="Normal 4" xfId="7243" xr:uid="{00000000-0005-0000-0000-0000431D0000}"/>
    <cellStyle name="Normal 4 2" xfId="7244" xr:uid="{00000000-0005-0000-0000-0000441D0000}"/>
    <cellStyle name="Normal 4 2 2" xfId="7245" xr:uid="{00000000-0005-0000-0000-0000451D0000}"/>
    <cellStyle name="Normal 4 3" xfId="7246" xr:uid="{00000000-0005-0000-0000-0000461D0000}"/>
    <cellStyle name="Normal 4 3 2" xfId="7247" xr:uid="{00000000-0005-0000-0000-0000471D0000}"/>
    <cellStyle name="Normal 4 4" xfId="7248" xr:uid="{00000000-0005-0000-0000-0000481D0000}"/>
    <cellStyle name="Normal 4 5" xfId="7249" xr:uid="{00000000-0005-0000-0000-0000491D0000}"/>
    <cellStyle name="Normal 4 6" xfId="7250" xr:uid="{00000000-0005-0000-0000-00004A1D0000}"/>
    <cellStyle name="Normal 4 7" xfId="7907" xr:uid="{00000000-0005-0000-0000-00004B1D0000}"/>
    <cellStyle name="Normal 4_Pan_Europe_Datafile_2012_H2" xfId="7251" xr:uid="{00000000-0005-0000-0000-00004C1D0000}"/>
    <cellStyle name="Normal 40" xfId="7252" xr:uid="{00000000-0005-0000-0000-00004D1D0000}"/>
    <cellStyle name="Normal 41" xfId="7253" xr:uid="{00000000-0005-0000-0000-00004E1D0000}"/>
    <cellStyle name="Normal 42" xfId="7254" xr:uid="{00000000-0005-0000-0000-00004F1D0000}"/>
    <cellStyle name="Normal 43" xfId="7255" xr:uid="{00000000-0005-0000-0000-0000501D0000}"/>
    <cellStyle name="Normal 44" xfId="7256" xr:uid="{00000000-0005-0000-0000-0000511D0000}"/>
    <cellStyle name="Normal 45" xfId="7257" xr:uid="{00000000-0005-0000-0000-0000521D0000}"/>
    <cellStyle name="Normal 46" xfId="7258" xr:uid="{00000000-0005-0000-0000-0000531D0000}"/>
    <cellStyle name="Normal 47" xfId="7897" xr:uid="{00000000-0005-0000-0000-0000541D0000}"/>
    <cellStyle name="Normal 48" xfId="7898" xr:uid="{00000000-0005-0000-0000-0000551D0000}"/>
    <cellStyle name="Normal 49" xfId="7" xr:uid="{00000000-0005-0000-0000-0000561D0000}"/>
    <cellStyle name="Normal 5" xfId="7259" xr:uid="{00000000-0005-0000-0000-0000571D0000}"/>
    <cellStyle name="Normal 5 2" xfId="7260" xr:uid="{00000000-0005-0000-0000-0000581D0000}"/>
    <cellStyle name="Normal 5 2 2" xfId="7261" xr:uid="{00000000-0005-0000-0000-0000591D0000}"/>
    <cellStyle name="Normal 5 3" xfId="7262" xr:uid="{00000000-0005-0000-0000-00005A1D0000}"/>
    <cellStyle name="Normal 5 3 2" xfId="7263" xr:uid="{00000000-0005-0000-0000-00005B1D0000}"/>
    <cellStyle name="Normal 5 4" xfId="7264" xr:uid="{00000000-0005-0000-0000-00005C1D0000}"/>
    <cellStyle name="Normal 5 5" xfId="7265" xr:uid="{00000000-0005-0000-0000-00005D1D0000}"/>
    <cellStyle name="Normal 5_Copy of UK_Datafile_2012_H2" xfId="7266" xr:uid="{00000000-0005-0000-0000-00005E1D0000}"/>
    <cellStyle name="Normal 58" xfId="7904" xr:uid="{00000000-0005-0000-0000-00005F1D0000}"/>
    <cellStyle name="Normal 6" xfId="7267" xr:uid="{00000000-0005-0000-0000-0000601D0000}"/>
    <cellStyle name="Normal 6 2" xfId="7268" xr:uid="{00000000-0005-0000-0000-0000611D0000}"/>
    <cellStyle name="Normal 6 2 2" xfId="7269" xr:uid="{00000000-0005-0000-0000-0000621D0000}"/>
    <cellStyle name="Normal 6 3" xfId="7270" xr:uid="{00000000-0005-0000-0000-0000631D0000}"/>
    <cellStyle name="Normal 6 3 2" xfId="7271" xr:uid="{00000000-0005-0000-0000-0000641D0000}"/>
    <cellStyle name="Normal 6 4" xfId="7272" xr:uid="{00000000-0005-0000-0000-0000651D0000}"/>
    <cellStyle name="Normal 6 5" xfId="7273" xr:uid="{00000000-0005-0000-0000-0000661D0000}"/>
    <cellStyle name="Normal 6 6" xfId="7274" xr:uid="{00000000-0005-0000-0000-0000671D0000}"/>
    <cellStyle name="Normal 6_Pan_Europe_Datafile_2012_H2" xfId="7275" xr:uid="{00000000-0005-0000-0000-0000681D0000}"/>
    <cellStyle name="Normal 67" xfId="3" xr:uid="{00000000-0005-0000-0000-0000691D0000}"/>
    <cellStyle name="Normal 7" xfId="7276" xr:uid="{00000000-0005-0000-0000-00006A1D0000}"/>
    <cellStyle name="Normal 7 2" xfId="7277" xr:uid="{00000000-0005-0000-0000-00006B1D0000}"/>
    <cellStyle name="Normal 7 2 2" xfId="7278" xr:uid="{00000000-0005-0000-0000-00006C1D0000}"/>
    <cellStyle name="Normal 7 3" xfId="7279" xr:uid="{00000000-0005-0000-0000-00006D1D0000}"/>
    <cellStyle name="Normal 7 3 2" xfId="7280" xr:uid="{00000000-0005-0000-0000-00006E1D0000}"/>
    <cellStyle name="Normal 7 4" xfId="7281" xr:uid="{00000000-0005-0000-0000-00006F1D0000}"/>
    <cellStyle name="Normal 7 5" xfId="7282" xr:uid="{00000000-0005-0000-0000-0000701D0000}"/>
    <cellStyle name="Normal 7_Pan_Europe_Datafile_2012_H2" xfId="7283" xr:uid="{00000000-0005-0000-0000-0000711D0000}"/>
    <cellStyle name="Normal 8" xfId="7284" xr:uid="{00000000-0005-0000-0000-0000721D0000}"/>
    <cellStyle name="Normal 8 2" xfId="7285" xr:uid="{00000000-0005-0000-0000-0000731D0000}"/>
    <cellStyle name="Normal 8 2 2" xfId="7286" xr:uid="{00000000-0005-0000-0000-0000741D0000}"/>
    <cellStyle name="Normal 8 3" xfId="7287" xr:uid="{00000000-0005-0000-0000-0000751D0000}"/>
    <cellStyle name="Normal 8 3 2" xfId="7288" xr:uid="{00000000-0005-0000-0000-0000761D0000}"/>
    <cellStyle name="Normal 8 4" xfId="7289" xr:uid="{00000000-0005-0000-0000-0000771D0000}"/>
    <cellStyle name="Normal 8 5" xfId="7290" xr:uid="{00000000-0005-0000-0000-0000781D0000}"/>
    <cellStyle name="Normal 8_Pan_Europe_Datafile_2012_H2" xfId="7291" xr:uid="{00000000-0005-0000-0000-0000791D0000}"/>
    <cellStyle name="Normal 9" xfId="7292" xr:uid="{00000000-0005-0000-0000-00007A1D0000}"/>
    <cellStyle name="Normal 9 2" xfId="7293" xr:uid="{00000000-0005-0000-0000-00007B1D0000}"/>
    <cellStyle name="Normal 9 2 2" xfId="7294" xr:uid="{00000000-0005-0000-0000-00007C1D0000}"/>
    <cellStyle name="Normal 9 3" xfId="7295" xr:uid="{00000000-0005-0000-0000-00007D1D0000}"/>
    <cellStyle name="Normal 9 3 2" xfId="7296" xr:uid="{00000000-0005-0000-0000-00007E1D0000}"/>
    <cellStyle name="Normal 9_Pan_Europe_Datafile_2012_H2" xfId="7297" xr:uid="{00000000-0005-0000-0000-00007F1D0000}"/>
    <cellStyle name="Normal GHG Numbers (0.00)" xfId="7298" xr:uid="{00000000-0005-0000-0000-0000801D0000}"/>
    <cellStyle name="Normal GHG Numbers (0.00) 2" xfId="7299" xr:uid="{00000000-0005-0000-0000-0000811D0000}"/>
    <cellStyle name="Normal GHG Textfiels Bold" xfId="7300" xr:uid="{00000000-0005-0000-0000-0000821D0000}"/>
    <cellStyle name="Normal GHG Textfiels Bold 2" xfId="7301" xr:uid="{00000000-0005-0000-0000-0000831D0000}"/>
    <cellStyle name="Normal GHG Textfiels Bold 3" xfId="7302" xr:uid="{00000000-0005-0000-0000-0000841D0000}"/>
    <cellStyle name="Normal GHG whole table" xfId="7303" xr:uid="{00000000-0005-0000-0000-0000851D0000}"/>
    <cellStyle name="Normal GHG whole table 2" xfId="7304" xr:uid="{00000000-0005-0000-0000-0000861D0000}"/>
    <cellStyle name="Normal GHG whole table 2 2" xfId="7305" xr:uid="{00000000-0005-0000-0000-0000871D0000}"/>
    <cellStyle name="Normal GHG whole table 2 2 2" xfId="7306" xr:uid="{00000000-0005-0000-0000-0000881D0000}"/>
    <cellStyle name="Normal GHG whole table 2 3" xfId="7307" xr:uid="{00000000-0005-0000-0000-0000891D0000}"/>
    <cellStyle name="Normal GHG whole table 2 4" xfId="7308" xr:uid="{00000000-0005-0000-0000-00008A1D0000}"/>
    <cellStyle name="Normal GHG whole table 3" xfId="7309" xr:uid="{00000000-0005-0000-0000-00008B1D0000}"/>
    <cellStyle name="Normal GHG whole table 3 2" xfId="7310" xr:uid="{00000000-0005-0000-0000-00008C1D0000}"/>
    <cellStyle name="Normal GHG whole table 4" xfId="7311" xr:uid="{00000000-0005-0000-0000-00008D1D0000}"/>
    <cellStyle name="Normal GHG whole table 5" xfId="7312" xr:uid="{00000000-0005-0000-0000-00008E1D0000}"/>
    <cellStyle name="Normal GHG whole table_Calculations" xfId="7313" xr:uid="{00000000-0005-0000-0000-00008F1D0000}"/>
    <cellStyle name="Normal GHG-Shade" xfId="7314" xr:uid="{00000000-0005-0000-0000-0000901D0000}"/>
    <cellStyle name="Normal GHG-Shade 2" xfId="7315" xr:uid="{00000000-0005-0000-0000-0000911D0000}"/>
    <cellStyle name="Normal GHG-Shade 3" xfId="7316" xr:uid="{00000000-0005-0000-0000-0000921D0000}"/>
    <cellStyle name="Normale_impianti enel" xfId="7317" xr:uid="{00000000-0005-0000-0000-0000931D0000}"/>
    <cellStyle name="Note 10" xfId="7318" xr:uid="{00000000-0005-0000-0000-0000941D0000}"/>
    <cellStyle name="Note 100" xfId="7319" xr:uid="{00000000-0005-0000-0000-0000951D0000}"/>
    <cellStyle name="Note 101" xfId="7320" xr:uid="{00000000-0005-0000-0000-0000961D0000}"/>
    <cellStyle name="Note 102" xfId="7321" xr:uid="{00000000-0005-0000-0000-0000971D0000}"/>
    <cellStyle name="Note 103" xfId="7322" xr:uid="{00000000-0005-0000-0000-0000981D0000}"/>
    <cellStyle name="Note 104" xfId="7323" xr:uid="{00000000-0005-0000-0000-0000991D0000}"/>
    <cellStyle name="Note 105" xfId="7324" xr:uid="{00000000-0005-0000-0000-00009A1D0000}"/>
    <cellStyle name="Note 106" xfId="7325" xr:uid="{00000000-0005-0000-0000-00009B1D0000}"/>
    <cellStyle name="Note 107" xfId="7326" xr:uid="{00000000-0005-0000-0000-00009C1D0000}"/>
    <cellStyle name="Note 108" xfId="7327" xr:uid="{00000000-0005-0000-0000-00009D1D0000}"/>
    <cellStyle name="Note 109" xfId="7328" xr:uid="{00000000-0005-0000-0000-00009E1D0000}"/>
    <cellStyle name="Note 11" xfId="7329" xr:uid="{00000000-0005-0000-0000-00009F1D0000}"/>
    <cellStyle name="Note 110" xfId="7330" xr:uid="{00000000-0005-0000-0000-0000A01D0000}"/>
    <cellStyle name="Note 111" xfId="7331" xr:uid="{00000000-0005-0000-0000-0000A11D0000}"/>
    <cellStyle name="Note 112" xfId="7332" xr:uid="{00000000-0005-0000-0000-0000A21D0000}"/>
    <cellStyle name="Note 113" xfId="7333" xr:uid="{00000000-0005-0000-0000-0000A31D0000}"/>
    <cellStyle name="Note 114" xfId="7334" xr:uid="{00000000-0005-0000-0000-0000A41D0000}"/>
    <cellStyle name="Note 115" xfId="7335" xr:uid="{00000000-0005-0000-0000-0000A51D0000}"/>
    <cellStyle name="Note 116" xfId="7336" xr:uid="{00000000-0005-0000-0000-0000A61D0000}"/>
    <cellStyle name="Note 117" xfId="7337" xr:uid="{00000000-0005-0000-0000-0000A71D0000}"/>
    <cellStyle name="Note 118" xfId="7338" xr:uid="{00000000-0005-0000-0000-0000A81D0000}"/>
    <cellStyle name="Note 119" xfId="7339" xr:uid="{00000000-0005-0000-0000-0000A91D0000}"/>
    <cellStyle name="Note 12" xfId="7340" xr:uid="{00000000-0005-0000-0000-0000AA1D0000}"/>
    <cellStyle name="Note 120" xfId="7341" xr:uid="{00000000-0005-0000-0000-0000AB1D0000}"/>
    <cellStyle name="Note 121" xfId="7342" xr:uid="{00000000-0005-0000-0000-0000AC1D0000}"/>
    <cellStyle name="Note 122" xfId="7343" xr:uid="{00000000-0005-0000-0000-0000AD1D0000}"/>
    <cellStyle name="Note 123" xfId="7344" xr:uid="{00000000-0005-0000-0000-0000AE1D0000}"/>
    <cellStyle name="Note 124" xfId="7345" xr:uid="{00000000-0005-0000-0000-0000AF1D0000}"/>
    <cellStyle name="Note 125" xfId="7346" xr:uid="{00000000-0005-0000-0000-0000B01D0000}"/>
    <cellStyle name="Note 126" xfId="7347" xr:uid="{00000000-0005-0000-0000-0000B11D0000}"/>
    <cellStyle name="Note 127" xfId="7348" xr:uid="{00000000-0005-0000-0000-0000B21D0000}"/>
    <cellStyle name="Note 128" xfId="7349" xr:uid="{00000000-0005-0000-0000-0000B31D0000}"/>
    <cellStyle name="Note 129" xfId="7350" xr:uid="{00000000-0005-0000-0000-0000B41D0000}"/>
    <cellStyle name="Note 13" xfId="7351" xr:uid="{00000000-0005-0000-0000-0000B51D0000}"/>
    <cellStyle name="Note 130" xfId="7352" xr:uid="{00000000-0005-0000-0000-0000B61D0000}"/>
    <cellStyle name="Note 131" xfId="7353" xr:uid="{00000000-0005-0000-0000-0000B71D0000}"/>
    <cellStyle name="Note 132" xfId="7354" xr:uid="{00000000-0005-0000-0000-0000B81D0000}"/>
    <cellStyle name="Note 133" xfId="7355" xr:uid="{00000000-0005-0000-0000-0000B91D0000}"/>
    <cellStyle name="Note 134" xfId="7356" xr:uid="{00000000-0005-0000-0000-0000BA1D0000}"/>
    <cellStyle name="Note 135" xfId="7357" xr:uid="{00000000-0005-0000-0000-0000BB1D0000}"/>
    <cellStyle name="Note 136" xfId="7358" xr:uid="{00000000-0005-0000-0000-0000BC1D0000}"/>
    <cellStyle name="Note 14" xfId="7359" xr:uid="{00000000-0005-0000-0000-0000BD1D0000}"/>
    <cellStyle name="Note 15" xfId="7360" xr:uid="{00000000-0005-0000-0000-0000BE1D0000}"/>
    <cellStyle name="Note 16" xfId="7361" xr:uid="{00000000-0005-0000-0000-0000BF1D0000}"/>
    <cellStyle name="Note 17" xfId="7362" xr:uid="{00000000-0005-0000-0000-0000C01D0000}"/>
    <cellStyle name="Note 18" xfId="7363" xr:uid="{00000000-0005-0000-0000-0000C11D0000}"/>
    <cellStyle name="Note 19" xfId="7364" xr:uid="{00000000-0005-0000-0000-0000C21D0000}"/>
    <cellStyle name="Note 2" xfId="7365" xr:uid="{00000000-0005-0000-0000-0000C31D0000}"/>
    <cellStyle name="Note 2 2" xfId="7366" xr:uid="{00000000-0005-0000-0000-0000C41D0000}"/>
    <cellStyle name="Note 2 2 2" xfId="7367" xr:uid="{00000000-0005-0000-0000-0000C51D0000}"/>
    <cellStyle name="Note 2 2 3" xfId="7368" xr:uid="{00000000-0005-0000-0000-0000C61D0000}"/>
    <cellStyle name="Note 2 3" xfId="7369" xr:uid="{00000000-0005-0000-0000-0000C71D0000}"/>
    <cellStyle name="Note 2 3 2" xfId="7370" xr:uid="{00000000-0005-0000-0000-0000C81D0000}"/>
    <cellStyle name="Note 2 4" xfId="7371" xr:uid="{00000000-0005-0000-0000-0000C91D0000}"/>
    <cellStyle name="Note 2 5" xfId="7372" xr:uid="{00000000-0005-0000-0000-0000CA1D0000}"/>
    <cellStyle name="Note 2 6" xfId="7373" xr:uid="{00000000-0005-0000-0000-0000CB1D0000}"/>
    <cellStyle name="Note 20" xfId="7374" xr:uid="{00000000-0005-0000-0000-0000CC1D0000}"/>
    <cellStyle name="Note 21" xfId="7375" xr:uid="{00000000-0005-0000-0000-0000CD1D0000}"/>
    <cellStyle name="Note 22" xfId="7376" xr:uid="{00000000-0005-0000-0000-0000CE1D0000}"/>
    <cellStyle name="Note 23" xfId="7377" xr:uid="{00000000-0005-0000-0000-0000CF1D0000}"/>
    <cellStyle name="Note 24" xfId="7378" xr:uid="{00000000-0005-0000-0000-0000D01D0000}"/>
    <cellStyle name="Note 25" xfId="7379" xr:uid="{00000000-0005-0000-0000-0000D11D0000}"/>
    <cellStyle name="Note 26" xfId="7380" xr:uid="{00000000-0005-0000-0000-0000D21D0000}"/>
    <cellStyle name="Note 27" xfId="7381" xr:uid="{00000000-0005-0000-0000-0000D31D0000}"/>
    <cellStyle name="Note 28" xfId="7382" xr:uid="{00000000-0005-0000-0000-0000D41D0000}"/>
    <cellStyle name="Note 29" xfId="7383" xr:uid="{00000000-0005-0000-0000-0000D51D0000}"/>
    <cellStyle name="Note 3" xfId="7384" xr:uid="{00000000-0005-0000-0000-0000D61D0000}"/>
    <cellStyle name="Note 3 2" xfId="7385" xr:uid="{00000000-0005-0000-0000-0000D71D0000}"/>
    <cellStyle name="Note 3 2 2" xfId="7386" xr:uid="{00000000-0005-0000-0000-0000D81D0000}"/>
    <cellStyle name="Note 3 3" xfId="7387" xr:uid="{00000000-0005-0000-0000-0000D91D0000}"/>
    <cellStyle name="Note 3 3 2" xfId="7388" xr:uid="{00000000-0005-0000-0000-0000DA1D0000}"/>
    <cellStyle name="Note 3 4" xfId="7389" xr:uid="{00000000-0005-0000-0000-0000DB1D0000}"/>
    <cellStyle name="Note 3 5" xfId="7390" xr:uid="{00000000-0005-0000-0000-0000DC1D0000}"/>
    <cellStyle name="Note 30" xfId="7391" xr:uid="{00000000-0005-0000-0000-0000DD1D0000}"/>
    <cellStyle name="Note 31" xfId="7392" xr:uid="{00000000-0005-0000-0000-0000DE1D0000}"/>
    <cellStyle name="Note 32" xfId="7393" xr:uid="{00000000-0005-0000-0000-0000DF1D0000}"/>
    <cellStyle name="Note 33" xfId="7394" xr:uid="{00000000-0005-0000-0000-0000E01D0000}"/>
    <cellStyle name="Note 34" xfId="7395" xr:uid="{00000000-0005-0000-0000-0000E11D0000}"/>
    <cellStyle name="Note 35" xfId="7396" xr:uid="{00000000-0005-0000-0000-0000E21D0000}"/>
    <cellStyle name="Note 36" xfId="7397" xr:uid="{00000000-0005-0000-0000-0000E31D0000}"/>
    <cellStyle name="Note 37" xfId="7398" xr:uid="{00000000-0005-0000-0000-0000E41D0000}"/>
    <cellStyle name="Note 38" xfId="7399" xr:uid="{00000000-0005-0000-0000-0000E51D0000}"/>
    <cellStyle name="Note 39" xfId="7400" xr:uid="{00000000-0005-0000-0000-0000E61D0000}"/>
    <cellStyle name="Note 4" xfId="7401" xr:uid="{00000000-0005-0000-0000-0000E71D0000}"/>
    <cellStyle name="Note 4 2" xfId="7402" xr:uid="{00000000-0005-0000-0000-0000E81D0000}"/>
    <cellStyle name="Note 4 2 2" xfId="7403" xr:uid="{00000000-0005-0000-0000-0000E91D0000}"/>
    <cellStyle name="Note 4 3" xfId="7404" xr:uid="{00000000-0005-0000-0000-0000EA1D0000}"/>
    <cellStyle name="Note 40" xfId="7405" xr:uid="{00000000-0005-0000-0000-0000EB1D0000}"/>
    <cellStyle name="Note 41" xfId="7406" xr:uid="{00000000-0005-0000-0000-0000EC1D0000}"/>
    <cellStyle name="Note 42" xfId="7407" xr:uid="{00000000-0005-0000-0000-0000ED1D0000}"/>
    <cellStyle name="Note 43" xfId="7408" xr:uid="{00000000-0005-0000-0000-0000EE1D0000}"/>
    <cellStyle name="Note 44" xfId="7409" xr:uid="{00000000-0005-0000-0000-0000EF1D0000}"/>
    <cellStyle name="Note 45" xfId="7410" xr:uid="{00000000-0005-0000-0000-0000F01D0000}"/>
    <cellStyle name="Note 46" xfId="7411" xr:uid="{00000000-0005-0000-0000-0000F11D0000}"/>
    <cellStyle name="Note 47" xfId="7412" xr:uid="{00000000-0005-0000-0000-0000F21D0000}"/>
    <cellStyle name="Note 48" xfId="7413" xr:uid="{00000000-0005-0000-0000-0000F31D0000}"/>
    <cellStyle name="Note 49" xfId="7414" xr:uid="{00000000-0005-0000-0000-0000F41D0000}"/>
    <cellStyle name="Note 5" xfId="7415" xr:uid="{00000000-0005-0000-0000-0000F51D0000}"/>
    <cellStyle name="Note 5 2" xfId="7416" xr:uid="{00000000-0005-0000-0000-0000F61D0000}"/>
    <cellStyle name="Note 50" xfId="7417" xr:uid="{00000000-0005-0000-0000-0000F71D0000}"/>
    <cellStyle name="Note 51" xfId="7418" xr:uid="{00000000-0005-0000-0000-0000F81D0000}"/>
    <cellStyle name="Note 52" xfId="7419" xr:uid="{00000000-0005-0000-0000-0000F91D0000}"/>
    <cellStyle name="Note 53" xfId="7420" xr:uid="{00000000-0005-0000-0000-0000FA1D0000}"/>
    <cellStyle name="Note 54" xfId="7421" xr:uid="{00000000-0005-0000-0000-0000FB1D0000}"/>
    <cellStyle name="Note 55" xfId="7422" xr:uid="{00000000-0005-0000-0000-0000FC1D0000}"/>
    <cellStyle name="Note 56" xfId="7423" xr:uid="{00000000-0005-0000-0000-0000FD1D0000}"/>
    <cellStyle name="Note 57" xfId="7424" xr:uid="{00000000-0005-0000-0000-0000FE1D0000}"/>
    <cellStyle name="Note 58" xfId="7425" xr:uid="{00000000-0005-0000-0000-0000FF1D0000}"/>
    <cellStyle name="Note 59" xfId="7426" xr:uid="{00000000-0005-0000-0000-0000001E0000}"/>
    <cellStyle name="Note 6" xfId="7427" xr:uid="{00000000-0005-0000-0000-0000011E0000}"/>
    <cellStyle name="Note 6 2" xfId="7428" xr:uid="{00000000-0005-0000-0000-0000021E0000}"/>
    <cellStyle name="Note 60" xfId="7429" xr:uid="{00000000-0005-0000-0000-0000031E0000}"/>
    <cellStyle name="Note 61" xfId="7430" xr:uid="{00000000-0005-0000-0000-0000041E0000}"/>
    <cellStyle name="Note 62" xfId="7431" xr:uid="{00000000-0005-0000-0000-0000051E0000}"/>
    <cellStyle name="Note 63" xfId="7432" xr:uid="{00000000-0005-0000-0000-0000061E0000}"/>
    <cellStyle name="Note 64" xfId="7433" xr:uid="{00000000-0005-0000-0000-0000071E0000}"/>
    <cellStyle name="Note 65" xfId="7434" xr:uid="{00000000-0005-0000-0000-0000081E0000}"/>
    <cellStyle name="Note 66" xfId="7435" xr:uid="{00000000-0005-0000-0000-0000091E0000}"/>
    <cellStyle name="Note 67" xfId="7436" xr:uid="{00000000-0005-0000-0000-00000A1E0000}"/>
    <cellStyle name="Note 68" xfId="7437" xr:uid="{00000000-0005-0000-0000-00000B1E0000}"/>
    <cellStyle name="Note 69" xfId="7438" xr:uid="{00000000-0005-0000-0000-00000C1E0000}"/>
    <cellStyle name="Note 7" xfId="7439" xr:uid="{00000000-0005-0000-0000-00000D1E0000}"/>
    <cellStyle name="Note 70" xfId="7440" xr:uid="{00000000-0005-0000-0000-00000E1E0000}"/>
    <cellStyle name="Note 71" xfId="7441" xr:uid="{00000000-0005-0000-0000-00000F1E0000}"/>
    <cellStyle name="Note 72" xfId="7442" xr:uid="{00000000-0005-0000-0000-0000101E0000}"/>
    <cellStyle name="Note 73" xfId="7443" xr:uid="{00000000-0005-0000-0000-0000111E0000}"/>
    <cellStyle name="Note 74" xfId="7444" xr:uid="{00000000-0005-0000-0000-0000121E0000}"/>
    <cellStyle name="Note 75" xfId="7445" xr:uid="{00000000-0005-0000-0000-0000131E0000}"/>
    <cellStyle name="Note 76" xfId="7446" xr:uid="{00000000-0005-0000-0000-0000141E0000}"/>
    <cellStyle name="Note 77" xfId="7447" xr:uid="{00000000-0005-0000-0000-0000151E0000}"/>
    <cellStyle name="Note 78" xfId="7448" xr:uid="{00000000-0005-0000-0000-0000161E0000}"/>
    <cellStyle name="Note 79" xfId="7449" xr:uid="{00000000-0005-0000-0000-0000171E0000}"/>
    <cellStyle name="Note 8" xfId="7450" xr:uid="{00000000-0005-0000-0000-0000181E0000}"/>
    <cellStyle name="Note 80" xfId="7451" xr:uid="{00000000-0005-0000-0000-0000191E0000}"/>
    <cellStyle name="Note 81" xfId="7452" xr:uid="{00000000-0005-0000-0000-00001A1E0000}"/>
    <cellStyle name="Note 82" xfId="7453" xr:uid="{00000000-0005-0000-0000-00001B1E0000}"/>
    <cellStyle name="Note 83" xfId="7454" xr:uid="{00000000-0005-0000-0000-00001C1E0000}"/>
    <cellStyle name="Note 84" xfId="7455" xr:uid="{00000000-0005-0000-0000-00001D1E0000}"/>
    <cellStyle name="Note 85" xfId="7456" xr:uid="{00000000-0005-0000-0000-00001E1E0000}"/>
    <cellStyle name="Note 86" xfId="7457" xr:uid="{00000000-0005-0000-0000-00001F1E0000}"/>
    <cellStyle name="Note 87" xfId="7458" xr:uid="{00000000-0005-0000-0000-0000201E0000}"/>
    <cellStyle name="Note 88" xfId="7459" xr:uid="{00000000-0005-0000-0000-0000211E0000}"/>
    <cellStyle name="Note 89" xfId="7460" xr:uid="{00000000-0005-0000-0000-0000221E0000}"/>
    <cellStyle name="Note 9" xfId="7461" xr:uid="{00000000-0005-0000-0000-0000231E0000}"/>
    <cellStyle name="Note 90" xfId="7462" xr:uid="{00000000-0005-0000-0000-0000241E0000}"/>
    <cellStyle name="Note 91" xfId="7463" xr:uid="{00000000-0005-0000-0000-0000251E0000}"/>
    <cellStyle name="Note 92" xfId="7464" xr:uid="{00000000-0005-0000-0000-0000261E0000}"/>
    <cellStyle name="Note 93" xfId="7465" xr:uid="{00000000-0005-0000-0000-0000271E0000}"/>
    <cellStyle name="Note 94" xfId="7466" xr:uid="{00000000-0005-0000-0000-0000281E0000}"/>
    <cellStyle name="Note 95" xfId="7467" xr:uid="{00000000-0005-0000-0000-0000291E0000}"/>
    <cellStyle name="Note 96" xfId="7468" xr:uid="{00000000-0005-0000-0000-00002A1E0000}"/>
    <cellStyle name="Note 97" xfId="7469" xr:uid="{00000000-0005-0000-0000-00002B1E0000}"/>
    <cellStyle name="Note 98" xfId="7470" xr:uid="{00000000-0005-0000-0000-00002C1E0000}"/>
    <cellStyle name="Note 99" xfId="7471" xr:uid="{00000000-0005-0000-0000-00002D1E0000}"/>
    <cellStyle name="Notes" xfId="7472" xr:uid="{00000000-0005-0000-0000-00002E1E0000}"/>
    <cellStyle name="Notes 2" xfId="7473" xr:uid="{00000000-0005-0000-0000-00002F1E0000}"/>
    <cellStyle name="Notes 2 2" xfId="7474" xr:uid="{00000000-0005-0000-0000-0000301E0000}"/>
    <cellStyle name="Number [0.0]" xfId="7475" xr:uid="{00000000-0005-0000-0000-0000311E0000}"/>
    <cellStyle name="Number [0.00]" xfId="7476" xr:uid="{00000000-0005-0000-0000-0000321E0000}"/>
    <cellStyle name="Number [0]" xfId="7477" xr:uid="{00000000-0005-0000-0000-0000331E0000}"/>
    <cellStyle name="Output 2" xfId="7478" xr:uid="{00000000-0005-0000-0000-0000341E0000}"/>
    <cellStyle name="Output 2 2" xfId="7479" xr:uid="{00000000-0005-0000-0000-0000351E0000}"/>
    <cellStyle name="Output 2 2 2" xfId="7480" xr:uid="{00000000-0005-0000-0000-0000361E0000}"/>
    <cellStyle name="Output 2 3" xfId="7481" xr:uid="{00000000-0005-0000-0000-0000371E0000}"/>
    <cellStyle name="Output 2 3 2" xfId="7482" xr:uid="{00000000-0005-0000-0000-0000381E0000}"/>
    <cellStyle name="Output 2 4" xfId="7483" xr:uid="{00000000-0005-0000-0000-0000391E0000}"/>
    <cellStyle name="Output 3" xfId="7484" xr:uid="{00000000-0005-0000-0000-00003A1E0000}"/>
    <cellStyle name="Output 3 2" xfId="7485" xr:uid="{00000000-0005-0000-0000-00003B1E0000}"/>
    <cellStyle name="Output 3 2 2" xfId="7486" xr:uid="{00000000-0005-0000-0000-00003C1E0000}"/>
    <cellStyle name="Output 3 3" xfId="7487" xr:uid="{00000000-0005-0000-0000-00003D1E0000}"/>
    <cellStyle name="Output 3 3 2" xfId="7488" xr:uid="{00000000-0005-0000-0000-00003E1E0000}"/>
    <cellStyle name="Output 3 4" xfId="7489" xr:uid="{00000000-0005-0000-0000-00003F1E0000}"/>
    <cellStyle name="Output 4" xfId="7490" xr:uid="{00000000-0005-0000-0000-0000401E0000}"/>
    <cellStyle name="Output 4 2" xfId="7491" xr:uid="{00000000-0005-0000-0000-0000411E0000}"/>
    <cellStyle name="Output 4 2 2" xfId="7492" xr:uid="{00000000-0005-0000-0000-0000421E0000}"/>
    <cellStyle name="Output 5" xfId="7493" xr:uid="{00000000-0005-0000-0000-0000431E0000}"/>
    <cellStyle name="Output 5 2" xfId="7494" xr:uid="{00000000-0005-0000-0000-0000441E0000}"/>
    <cellStyle name="Output 6" xfId="7495" xr:uid="{00000000-0005-0000-0000-0000451E0000}"/>
    <cellStyle name="Output 6 2" xfId="7496" xr:uid="{00000000-0005-0000-0000-0000461E0000}"/>
    <cellStyle name="Output 7" xfId="7497" xr:uid="{00000000-0005-0000-0000-0000471E0000}"/>
    <cellStyle name="OutputLbl_RP" xfId="7498" xr:uid="{00000000-0005-0000-0000-0000481E0000}"/>
    <cellStyle name="Percent" xfId="2" builtinId="5"/>
    <cellStyle name="Percent [0.0]" xfId="7499" xr:uid="{00000000-0005-0000-0000-00004A1E0000}"/>
    <cellStyle name="Percent [0.0] 2" xfId="7500" xr:uid="{00000000-0005-0000-0000-00004B1E0000}"/>
    <cellStyle name="Percent [0.00]" xfId="7501" xr:uid="{00000000-0005-0000-0000-00004C1E0000}"/>
    <cellStyle name="Percent [0.00] 2" xfId="7502" xr:uid="{00000000-0005-0000-0000-00004D1E0000}"/>
    <cellStyle name="Percent 10" xfId="7503" xr:uid="{00000000-0005-0000-0000-00004E1E0000}"/>
    <cellStyle name="Percent 10 2" xfId="7504" xr:uid="{00000000-0005-0000-0000-00004F1E0000}"/>
    <cellStyle name="Percent 11" xfId="7505" xr:uid="{00000000-0005-0000-0000-0000501E0000}"/>
    <cellStyle name="Percent 12" xfId="7506" xr:uid="{00000000-0005-0000-0000-0000511E0000}"/>
    <cellStyle name="Percent 12 2" xfId="7507" xr:uid="{00000000-0005-0000-0000-0000521E0000}"/>
    <cellStyle name="Percent 13" xfId="7508" xr:uid="{00000000-0005-0000-0000-0000531E0000}"/>
    <cellStyle name="Percent 14" xfId="7509" xr:uid="{00000000-0005-0000-0000-0000541E0000}"/>
    <cellStyle name="Percent 15" xfId="7510" xr:uid="{00000000-0005-0000-0000-0000551E0000}"/>
    <cellStyle name="Percent 15 2" xfId="7511" xr:uid="{00000000-0005-0000-0000-0000561E0000}"/>
    <cellStyle name="Percent 16" xfId="7512" xr:uid="{00000000-0005-0000-0000-0000571E0000}"/>
    <cellStyle name="Percent 16 2" xfId="7513" xr:uid="{00000000-0005-0000-0000-0000581E0000}"/>
    <cellStyle name="Percent 17" xfId="7514" xr:uid="{00000000-0005-0000-0000-0000591E0000}"/>
    <cellStyle name="Percent 17 2" xfId="7515" xr:uid="{00000000-0005-0000-0000-00005A1E0000}"/>
    <cellStyle name="Percent 18" xfId="7516" xr:uid="{00000000-0005-0000-0000-00005B1E0000}"/>
    <cellStyle name="Percent 18 2" xfId="7517" xr:uid="{00000000-0005-0000-0000-00005C1E0000}"/>
    <cellStyle name="Percent 19" xfId="7518" xr:uid="{00000000-0005-0000-0000-00005D1E0000}"/>
    <cellStyle name="Percent 2" xfId="13" xr:uid="{00000000-0005-0000-0000-00005E1E0000}"/>
    <cellStyle name="Percent 2 2" xfId="10" xr:uid="{00000000-0005-0000-0000-00005F1E0000}"/>
    <cellStyle name="Percent 2 2 2" xfId="7519" xr:uid="{00000000-0005-0000-0000-0000601E0000}"/>
    <cellStyle name="Percent 2 2 2 2" xfId="7520" xr:uid="{00000000-0005-0000-0000-0000611E0000}"/>
    <cellStyle name="Percent 2 2 3" xfId="7521" xr:uid="{00000000-0005-0000-0000-0000621E0000}"/>
    <cellStyle name="Percent 2 2 4" xfId="7899" xr:uid="{00000000-0005-0000-0000-0000631E0000}"/>
    <cellStyle name="Percent 2 3" xfId="7522" xr:uid="{00000000-0005-0000-0000-0000641E0000}"/>
    <cellStyle name="Percent 2 3 2" xfId="7523" xr:uid="{00000000-0005-0000-0000-0000651E0000}"/>
    <cellStyle name="Percent 2 3 3" xfId="7900" xr:uid="{00000000-0005-0000-0000-0000661E0000}"/>
    <cellStyle name="Percent 2 4" xfId="7524" xr:uid="{00000000-0005-0000-0000-0000671E0000}"/>
    <cellStyle name="Percent 2 4 2" xfId="7525" xr:uid="{00000000-0005-0000-0000-0000681E0000}"/>
    <cellStyle name="Percent 2 5" xfId="7526" xr:uid="{00000000-0005-0000-0000-0000691E0000}"/>
    <cellStyle name="Percent 2 6" xfId="7901" xr:uid="{00000000-0005-0000-0000-00006A1E0000}"/>
    <cellStyle name="Percent 2_Pan_Europe_Datafile_2012_H2" xfId="7527" xr:uid="{00000000-0005-0000-0000-00006B1E0000}"/>
    <cellStyle name="Percent 20" xfId="7528" xr:uid="{00000000-0005-0000-0000-00006C1E0000}"/>
    <cellStyle name="Percent 21" xfId="7529" xr:uid="{00000000-0005-0000-0000-00006D1E0000}"/>
    <cellStyle name="Percent 22" xfId="7530" xr:uid="{00000000-0005-0000-0000-00006E1E0000}"/>
    <cellStyle name="Percent 23" xfId="7531" xr:uid="{00000000-0005-0000-0000-00006F1E0000}"/>
    <cellStyle name="Percent 24" xfId="7532" xr:uid="{00000000-0005-0000-0000-0000701E0000}"/>
    <cellStyle name="Percent 25" xfId="7533" xr:uid="{00000000-0005-0000-0000-0000711E0000}"/>
    <cellStyle name="Percent 26" xfId="7534" xr:uid="{00000000-0005-0000-0000-0000721E0000}"/>
    <cellStyle name="Percent 27" xfId="7535" xr:uid="{00000000-0005-0000-0000-0000731E0000}"/>
    <cellStyle name="Percent 28" xfId="7536" xr:uid="{00000000-0005-0000-0000-0000741E0000}"/>
    <cellStyle name="Percent 29" xfId="7537" xr:uid="{00000000-0005-0000-0000-0000751E0000}"/>
    <cellStyle name="Percent 3" xfId="7538" xr:uid="{00000000-0005-0000-0000-0000761E0000}"/>
    <cellStyle name="Percent 3 2" xfId="7539" xr:uid="{00000000-0005-0000-0000-0000771E0000}"/>
    <cellStyle name="Percent 3 2 2" xfId="7540" xr:uid="{00000000-0005-0000-0000-0000781E0000}"/>
    <cellStyle name="Percent 3 3" xfId="7541" xr:uid="{00000000-0005-0000-0000-0000791E0000}"/>
    <cellStyle name="Percent 3 4" xfId="7542" xr:uid="{00000000-0005-0000-0000-00007A1E0000}"/>
    <cellStyle name="Percent 30" xfId="7543" xr:uid="{00000000-0005-0000-0000-00007B1E0000}"/>
    <cellStyle name="Percent 31" xfId="7544" xr:uid="{00000000-0005-0000-0000-00007C1E0000}"/>
    <cellStyle name="Percent 32" xfId="7545" xr:uid="{00000000-0005-0000-0000-00007D1E0000}"/>
    <cellStyle name="Percent 33" xfId="7546" xr:uid="{00000000-0005-0000-0000-00007E1E0000}"/>
    <cellStyle name="Percent 34" xfId="7547" xr:uid="{00000000-0005-0000-0000-00007F1E0000}"/>
    <cellStyle name="Percent 35" xfId="7548" xr:uid="{00000000-0005-0000-0000-0000801E0000}"/>
    <cellStyle name="Percent 36" xfId="7549" xr:uid="{00000000-0005-0000-0000-0000811E0000}"/>
    <cellStyle name="Percent 37" xfId="7550" xr:uid="{00000000-0005-0000-0000-0000821E0000}"/>
    <cellStyle name="Percent 38" xfId="7551" xr:uid="{00000000-0005-0000-0000-0000831E0000}"/>
    <cellStyle name="Percent 4" xfId="7552" xr:uid="{00000000-0005-0000-0000-0000841E0000}"/>
    <cellStyle name="Percent 4 2" xfId="7553" xr:uid="{00000000-0005-0000-0000-0000851E0000}"/>
    <cellStyle name="Percent 4 2 2" xfId="7554" xr:uid="{00000000-0005-0000-0000-0000861E0000}"/>
    <cellStyle name="Percent 4 3" xfId="7555" xr:uid="{00000000-0005-0000-0000-0000871E0000}"/>
    <cellStyle name="Percent 4 3 2" xfId="7556" xr:uid="{00000000-0005-0000-0000-0000881E0000}"/>
    <cellStyle name="Percent 4 3 3" xfId="7557" xr:uid="{00000000-0005-0000-0000-0000891E0000}"/>
    <cellStyle name="Percent 4 4" xfId="7558" xr:uid="{00000000-0005-0000-0000-00008A1E0000}"/>
    <cellStyle name="Percent 5" xfId="7559" xr:uid="{00000000-0005-0000-0000-00008B1E0000}"/>
    <cellStyle name="Percent 5 2" xfId="7560" xr:uid="{00000000-0005-0000-0000-00008C1E0000}"/>
    <cellStyle name="Percent 5 2 2" xfId="7561" xr:uid="{00000000-0005-0000-0000-00008D1E0000}"/>
    <cellStyle name="Percent 6" xfId="7562" xr:uid="{00000000-0005-0000-0000-00008E1E0000}"/>
    <cellStyle name="Percent 6 2" xfId="7563" xr:uid="{00000000-0005-0000-0000-00008F1E0000}"/>
    <cellStyle name="Percent 6 2 2" xfId="7564" xr:uid="{00000000-0005-0000-0000-0000901E0000}"/>
    <cellStyle name="Percent 6 3" xfId="7565" xr:uid="{00000000-0005-0000-0000-0000911E0000}"/>
    <cellStyle name="Percent 6 3 2" xfId="7566" xr:uid="{00000000-0005-0000-0000-0000921E0000}"/>
    <cellStyle name="Percent 6 3 3" xfId="7567" xr:uid="{00000000-0005-0000-0000-0000931E0000}"/>
    <cellStyle name="Percent 6 4" xfId="7568" xr:uid="{00000000-0005-0000-0000-0000941E0000}"/>
    <cellStyle name="Percent 7" xfId="7569" xr:uid="{00000000-0005-0000-0000-0000951E0000}"/>
    <cellStyle name="Percent 7 2" xfId="7570" xr:uid="{00000000-0005-0000-0000-0000961E0000}"/>
    <cellStyle name="Percent 8" xfId="7571" xr:uid="{00000000-0005-0000-0000-0000971E0000}"/>
    <cellStyle name="Percent 8 2" xfId="7572" xr:uid="{00000000-0005-0000-0000-0000981E0000}"/>
    <cellStyle name="Percent 9" xfId="7573" xr:uid="{00000000-0005-0000-0000-0000991E0000}"/>
    <cellStyle name="Percent 9 2" xfId="7574" xr:uid="{00000000-0005-0000-0000-00009A1E0000}"/>
    <cellStyle name="PriceHeading1" xfId="7575" xr:uid="{00000000-0005-0000-0000-00009B1E0000}"/>
    <cellStyle name="PriceHeading1 2" xfId="7576" xr:uid="{00000000-0005-0000-0000-00009C1E0000}"/>
    <cellStyle name="PriceHeading1 2 2" xfId="7577" xr:uid="{00000000-0005-0000-0000-00009D1E0000}"/>
    <cellStyle name="PriceHeading2" xfId="7578" xr:uid="{00000000-0005-0000-0000-00009E1E0000}"/>
    <cellStyle name="PriceHeading2 2" xfId="7579" xr:uid="{00000000-0005-0000-0000-00009F1E0000}"/>
    <cellStyle name="PriceHeading2 2 2" xfId="7580" xr:uid="{00000000-0005-0000-0000-0000A01E0000}"/>
    <cellStyle name="PriceUnprotected" xfId="7581" xr:uid="{00000000-0005-0000-0000-0000A11E0000}"/>
    <cellStyle name="PriceUnprotected 2" xfId="7582" xr:uid="{00000000-0005-0000-0000-0000A21E0000}"/>
    <cellStyle name="PriceUnprotected 2 2" xfId="7583" xr:uid="{00000000-0005-0000-0000-0000A31E0000}"/>
    <cellStyle name="PriceYear" xfId="7584" xr:uid="{00000000-0005-0000-0000-0000A41E0000}"/>
    <cellStyle name="PriceYear 2" xfId="7585" xr:uid="{00000000-0005-0000-0000-0000A51E0000}"/>
    <cellStyle name="PriceYear 2 2" xfId="7586" xr:uid="{00000000-0005-0000-0000-0000A61E0000}"/>
    <cellStyle name="ProgramArea_RP" xfId="7587" xr:uid="{00000000-0005-0000-0000-0000A71E0000}"/>
    <cellStyle name="Protected" xfId="7588" xr:uid="{00000000-0005-0000-0000-0000A81E0000}"/>
    <cellStyle name="Protected 2" xfId="7589" xr:uid="{00000000-0005-0000-0000-0000A91E0000}"/>
    <cellStyle name="Protected 2 2" xfId="7590" xr:uid="{00000000-0005-0000-0000-0000AA1E0000}"/>
    <cellStyle name="ProtectedDates" xfId="7591" xr:uid="{00000000-0005-0000-0000-0000AB1E0000}"/>
    <cellStyle name="ProtectedDates 2" xfId="7592" xr:uid="{00000000-0005-0000-0000-0000AC1E0000}"/>
    <cellStyle name="ProtectedDates 2 2" xfId="7593" xr:uid="{00000000-0005-0000-0000-0000AD1E0000}"/>
    <cellStyle name="Prozent_Imp02" xfId="7594" xr:uid="{00000000-0005-0000-0000-0000AE1E0000}"/>
    <cellStyle name="Refdb standard" xfId="7595" xr:uid="{00000000-0005-0000-0000-0000AF1E0000}"/>
    <cellStyle name="Refdb standard 2" xfId="7596" xr:uid="{00000000-0005-0000-0000-0000B01E0000}"/>
    <cellStyle name="Row_Heading_RP" xfId="7597" xr:uid="{00000000-0005-0000-0000-0000B11E0000}"/>
    <cellStyle name="RowHeading" xfId="7598" xr:uid="{00000000-0005-0000-0000-0000B21E0000}"/>
    <cellStyle name="RowHeading 2" xfId="7599" xr:uid="{00000000-0005-0000-0000-0000B31E0000}"/>
    <cellStyle name="RowHeading 2 2" xfId="7600" xr:uid="{00000000-0005-0000-0000-0000B41E0000}"/>
    <cellStyle name="SDMX_protected" xfId="7601" xr:uid="{00000000-0005-0000-0000-0000B51E0000}"/>
    <cellStyle name="Section" xfId="7602" xr:uid="{00000000-0005-0000-0000-0000B61E0000}"/>
    <cellStyle name="Section 1" xfId="7603" xr:uid="{00000000-0005-0000-0000-0000B71E0000}"/>
    <cellStyle name="Section 1 2" xfId="7604" xr:uid="{00000000-0005-0000-0000-0000B81E0000}"/>
    <cellStyle name="Section 1 2 2" xfId="7605" xr:uid="{00000000-0005-0000-0000-0000B91E0000}"/>
    <cellStyle name="Section 1 2 3" xfId="7606" xr:uid="{00000000-0005-0000-0000-0000BA1E0000}"/>
    <cellStyle name="Section 1 3" xfId="7607" xr:uid="{00000000-0005-0000-0000-0000BB1E0000}"/>
    <cellStyle name="Section 1 3 2" xfId="7608" xr:uid="{00000000-0005-0000-0000-0000BC1E0000}"/>
    <cellStyle name="Section 1 4" xfId="7609" xr:uid="{00000000-0005-0000-0000-0000BD1E0000}"/>
    <cellStyle name="Section 1 4 2" xfId="7610" xr:uid="{00000000-0005-0000-0000-0000BE1E0000}"/>
    <cellStyle name="Section 1 5" xfId="7611" xr:uid="{00000000-0005-0000-0000-0000BF1E0000}"/>
    <cellStyle name="Section 1 5 2" xfId="7612" xr:uid="{00000000-0005-0000-0000-0000C01E0000}"/>
    <cellStyle name="Section 1 6" xfId="7613" xr:uid="{00000000-0005-0000-0000-0000C11E0000}"/>
    <cellStyle name="Section 1 7" xfId="7614" xr:uid="{00000000-0005-0000-0000-0000C21E0000}"/>
    <cellStyle name="Section 1_1" xfId="7615" xr:uid="{00000000-0005-0000-0000-0000C31E0000}"/>
    <cellStyle name="Section 2" xfId="7616" xr:uid="{00000000-0005-0000-0000-0000C41E0000}"/>
    <cellStyle name="Section 2 2" xfId="7617" xr:uid="{00000000-0005-0000-0000-0000C51E0000}"/>
    <cellStyle name="Section 2 2 2" xfId="7618" xr:uid="{00000000-0005-0000-0000-0000C61E0000}"/>
    <cellStyle name="Section 2 2 3" xfId="7619" xr:uid="{00000000-0005-0000-0000-0000C71E0000}"/>
    <cellStyle name="Section 2 3" xfId="7620" xr:uid="{00000000-0005-0000-0000-0000C81E0000}"/>
    <cellStyle name="Section 2 3 2" xfId="7621" xr:uid="{00000000-0005-0000-0000-0000C91E0000}"/>
    <cellStyle name="Section 2 4" xfId="7622" xr:uid="{00000000-0005-0000-0000-0000CA1E0000}"/>
    <cellStyle name="Section 2 4 2" xfId="7623" xr:uid="{00000000-0005-0000-0000-0000CB1E0000}"/>
    <cellStyle name="Section 2 5" xfId="7624" xr:uid="{00000000-0005-0000-0000-0000CC1E0000}"/>
    <cellStyle name="Section 2 5 2" xfId="7625" xr:uid="{00000000-0005-0000-0000-0000CD1E0000}"/>
    <cellStyle name="Section 2 6" xfId="7626" xr:uid="{00000000-0005-0000-0000-0000CE1E0000}"/>
    <cellStyle name="Section 2 7" xfId="7627" xr:uid="{00000000-0005-0000-0000-0000CF1E0000}"/>
    <cellStyle name="Section 2_1" xfId="7628" xr:uid="{00000000-0005-0000-0000-0000D01E0000}"/>
    <cellStyle name="Shade_R_border" xfId="7629" xr:uid="{00000000-0005-0000-0000-0000D11E0000}"/>
    <cellStyle name="Standard" xfId="7630" xr:uid="{00000000-0005-0000-0000-0000D21E0000}"/>
    <cellStyle name="Standard 2" xfId="7631" xr:uid="{00000000-0005-0000-0000-0000D31E0000}"/>
    <cellStyle name="Standard 2 2" xfId="7632" xr:uid="{00000000-0005-0000-0000-0000D41E0000}"/>
    <cellStyle name="Standard_data_tables_JG" xfId="7633" xr:uid="{00000000-0005-0000-0000-0000D51E0000}"/>
    <cellStyle name="Style 1" xfId="7634" xr:uid="{00000000-0005-0000-0000-0000D61E0000}"/>
    <cellStyle name="Style 1 2" xfId="7635" xr:uid="{00000000-0005-0000-0000-0000D71E0000}"/>
    <cellStyle name="Style 1 2 2" xfId="7636" xr:uid="{00000000-0005-0000-0000-0000D81E0000}"/>
    <cellStyle name="Style 1 2 2 2" xfId="7637" xr:uid="{00000000-0005-0000-0000-0000D91E0000}"/>
    <cellStyle name="Style 1 3" xfId="7638" xr:uid="{00000000-0005-0000-0000-0000DA1E0000}"/>
    <cellStyle name="Style 1 3 2" xfId="7639" xr:uid="{00000000-0005-0000-0000-0000DB1E0000}"/>
    <cellStyle name="Style 1 3 2 2" xfId="7640" xr:uid="{00000000-0005-0000-0000-0000DC1E0000}"/>
    <cellStyle name="Style 1 3 3" xfId="7641" xr:uid="{00000000-0005-0000-0000-0000DD1E0000}"/>
    <cellStyle name="Style 1 3 3 2" xfId="7642" xr:uid="{00000000-0005-0000-0000-0000DE1E0000}"/>
    <cellStyle name="Style 1 3 3 3" xfId="7643" xr:uid="{00000000-0005-0000-0000-0000DF1E0000}"/>
    <cellStyle name="Style 1 3 4" xfId="7644" xr:uid="{00000000-0005-0000-0000-0000E01E0000}"/>
    <cellStyle name="Style 1 4" xfId="7645" xr:uid="{00000000-0005-0000-0000-0000E11E0000}"/>
    <cellStyle name="Style 1 4 2" xfId="7646" xr:uid="{00000000-0005-0000-0000-0000E21E0000}"/>
    <cellStyle name="Style 1 4 3" xfId="7647" xr:uid="{00000000-0005-0000-0000-0000E31E0000}"/>
    <cellStyle name="Style 27" xfId="7648" xr:uid="{00000000-0005-0000-0000-0000E41E0000}"/>
    <cellStyle name="Style 27 2" xfId="7649" xr:uid="{00000000-0005-0000-0000-0000E51E0000}"/>
    <cellStyle name="Style 27 2 2" xfId="7650" xr:uid="{00000000-0005-0000-0000-0000E61E0000}"/>
    <cellStyle name="Style 27 2 2 2" xfId="7651" xr:uid="{00000000-0005-0000-0000-0000E71E0000}"/>
    <cellStyle name="Style 27 3" xfId="7652" xr:uid="{00000000-0005-0000-0000-0000E81E0000}"/>
    <cellStyle name="Style 27 3 2" xfId="7653" xr:uid="{00000000-0005-0000-0000-0000E91E0000}"/>
    <cellStyle name="Style 27 3 2 2" xfId="7654" xr:uid="{00000000-0005-0000-0000-0000EA1E0000}"/>
    <cellStyle name="Style 27 3 3" xfId="7655" xr:uid="{00000000-0005-0000-0000-0000EB1E0000}"/>
    <cellStyle name="Style 27 3 3 2" xfId="7656" xr:uid="{00000000-0005-0000-0000-0000EC1E0000}"/>
    <cellStyle name="Style 27 3 3 3" xfId="7657" xr:uid="{00000000-0005-0000-0000-0000ED1E0000}"/>
    <cellStyle name="Style 27 3 4" xfId="7658" xr:uid="{00000000-0005-0000-0000-0000EE1E0000}"/>
    <cellStyle name="Style 27 4" xfId="7659" xr:uid="{00000000-0005-0000-0000-0000EF1E0000}"/>
    <cellStyle name="Style 27 4 2" xfId="7660" xr:uid="{00000000-0005-0000-0000-0000F01E0000}"/>
    <cellStyle name="Style 27 4 3" xfId="7661" xr:uid="{00000000-0005-0000-0000-0000F11E0000}"/>
    <cellStyle name="Style 27_Gas Flow Dynamics" xfId="7662" xr:uid="{00000000-0005-0000-0000-0000F21E0000}"/>
    <cellStyle name="Style 69" xfId="7663" xr:uid="{00000000-0005-0000-0000-0000F31E0000}"/>
    <cellStyle name="Style 69 2" xfId="7664" xr:uid="{00000000-0005-0000-0000-0000F41E0000}"/>
    <cellStyle name="Style D" xfId="7665" xr:uid="{00000000-0005-0000-0000-0000F51E0000}"/>
    <cellStyle name="Style D 2" xfId="7666" xr:uid="{00000000-0005-0000-0000-0000F61E0000}"/>
    <cellStyle name="Style D 2 2" xfId="7667" xr:uid="{00000000-0005-0000-0000-0000F71E0000}"/>
    <cellStyle name="Style D green" xfId="7668" xr:uid="{00000000-0005-0000-0000-0000F81E0000}"/>
    <cellStyle name="Style D green 2" xfId="7669" xr:uid="{00000000-0005-0000-0000-0000F91E0000}"/>
    <cellStyle name="Style D green 2 2" xfId="7670" xr:uid="{00000000-0005-0000-0000-0000FA1E0000}"/>
    <cellStyle name="Style D_Base Data" xfId="7671" xr:uid="{00000000-0005-0000-0000-0000FB1E0000}"/>
    <cellStyle name="Style E" xfId="7672" xr:uid="{00000000-0005-0000-0000-0000FC1E0000}"/>
    <cellStyle name="Style E 2" xfId="7673" xr:uid="{00000000-0005-0000-0000-0000FD1E0000}"/>
    <cellStyle name="Style E 2 2" xfId="7674" xr:uid="{00000000-0005-0000-0000-0000FE1E0000}"/>
    <cellStyle name="Style E green" xfId="7675" xr:uid="{00000000-0005-0000-0000-0000FF1E0000}"/>
    <cellStyle name="Style E green 2" xfId="7676" xr:uid="{00000000-0005-0000-0000-0000001F0000}"/>
    <cellStyle name="Style E green 2 2" xfId="7677" xr:uid="{00000000-0005-0000-0000-0000011F0000}"/>
    <cellStyle name="Style E_Base Data" xfId="7678" xr:uid="{00000000-0005-0000-0000-0000021F0000}"/>
    <cellStyle name="STYLE1 - Style1" xfId="7679" xr:uid="{00000000-0005-0000-0000-0000031F0000}"/>
    <cellStyle name="STYLE1 - Style1 2" xfId="7680" xr:uid="{00000000-0005-0000-0000-0000041F0000}"/>
    <cellStyle name="STYLE1 - Style1 2 2" xfId="7681" xr:uid="{00000000-0005-0000-0000-0000051F0000}"/>
    <cellStyle name="STYLE2 - Style2" xfId="7682" xr:uid="{00000000-0005-0000-0000-0000061F0000}"/>
    <cellStyle name="STYLE2 - Style2 2" xfId="7683" xr:uid="{00000000-0005-0000-0000-0000071F0000}"/>
    <cellStyle name="STYLE2 - Style2 2 2" xfId="7684" xr:uid="{00000000-0005-0000-0000-0000081F0000}"/>
    <cellStyle name="STYLE3 - Style3" xfId="7685" xr:uid="{00000000-0005-0000-0000-0000091F0000}"/>
    <cellStyle name="STYLE3 - Style3 2" xfId="7686" xr:uid="{00000000-0005-0000-0000-00000A1F0000}"/>
    <cellStyle name="STYLE3 - Style3 2 2" xfId="7687" xr:uid="{00000000-0005-0000-0000-00000B1F0000}"/>
    <cellStyle name="STYLE4 - Style4" xfId="7688" xr:uid="{00000000-0005-0000-0000-00000C1F0000}"/>
    <cellStyle name="STYLE4 - Style4 2" xfId="7689" xr:uid="{00000000-0005-0000-0000-00000D1F0000}"/>
    <cellStyle name="STYLE4 - Style4 2 2" xfId="7690" xr:uid="{00000000-0005-0000-0000-00000E1F0000}"/>
    <cellStyle name="Sub_Title" xfId="7691" xr:uid="{00000000-0005-0000-0000-00000F1F0000}"/>
    <cellStyle name="SubHeading" xfId="7692" xr:uid="{00000000-0005-0000-0000-0000101F0000}"/>
    <cellStyle name="SubHeading 2" xfId="7693" xr:uid="{00000000-0005-0000-0000-0000111F0000}"/>
    <cellStyle name="SubHeading 2 2" xfId="7694" xr:uid="{00000000-0005-0000-0000-0000121F0000}"/>
    <cellStyle name="SubSection" xfId="7695" xr:uid="{00000000-0005-0000-0000-0000131F0000}"/>
    <cellStyle name="SubSection 2" xfId="7696" xr:uid="{00000000-0005-0000-0000-0000141F0000}"/>
    <cellStyle name="SubSection 2 2" xfId="7697" xr:uid="{00000000-0005-0000-0000-0000151F0000}"/>
    <cellStyle name="SubsidTitle" xfId="7698" xr:uid="{00000000-0005-0000-0000-0000161F0000}"/>
    <cellStyle name="SubsidTitle 2" xfId="7699" xr:uid="{00000000-0005-0000-0000-0000171F0000}"/>
    <cellStyle name="SubsidTitle 2 2" xfId="7700" xr:uid="{00000000-0005-0000-0000-0000181F0000}"/>
    <cellStyle name="SubTotal" xfId="7701" xr:uid="{00000000-0005-0000-0000-0000191F0000}"/>
    <cellStyle name="SubTotal 2" xfId="7702" xr:uid="{00000000-0005-0000-0000-00001A1F0000}"/>
    <cellStyle name="SubTotal 2 2" xfId="7703" xr:uid="{00000000-0005-0000-0000-00001B1F0000}"/>
    <cellStyle name="SubTotals" xfId="7704" xr:uid="{00000000-0005-0000-0000-00001C1F0000}"/>
    <cellStyle name="SubTotals 2" xfId="7705" xr:uid="{00000000-0005-0000-0000-00001D1F0000}"/>
    <cellStyle name="SubTotals 2 2" xfId="7706" xr:uid="{00000000-0005-0000-0000-00001E1F0000}"/>
    <cellStyle name="Table Data" xfId="7707" xr:uid="{00000000-0005-0000-0000-00001F1F0000}"/>
    <cellStyle name="Table Data 2" xfId="7708" xr:uid="{00000000-0005-0000-0000-0000201F0000}"/>
    <cellStyle name="Table Data 2 2" xfId="7709" xr:uid="{00000000-0005-0000-0000-0000211F0000}"/>
    <cellStyle name="Table Footer" xfId="7710" xr:uid="{00000000-0005-0000-0000-0000221F0000}"/>
    <cellStyle name="Table Footer 2" xfId="7711" xr:uid="{00000000-0005-0000-0000-0000231F0000}"/>
    <cellStyle name="Table Footer 2 2" xfId="7712" xr:uid="{00000000-0005-0000-0000-0000241F0000}"/>
    <cellStyle name="Table Header" xfId="7713" xr:uid="{00000000-0005-0000-0000-0000251F0000}"/>
    <cellStyle name="Table Header 2" xfId="7714" xr:uid="{00000000-0005-0000-0000-0000261F0000}"/>
    <cellStyle name="Table Header 2 2" xfId="7715" xr:uid="{00000000-0005-0000-0000-0000271F0000}"/>
    <cellStyle name="Table heading" xfId="7716" xr:uid="{00000000-0005-0000-0000-0000281F0000}"/>
    <cellStyle name="Table Headings Bold" xfId="7717" xr:uid="{00000000-0005-0000-0000-0000291F0000}"/>
    <cellStyle name="Table Headings Bold 2" xfId="7718" xr:uid="{00000000-0005-0000-0000-00002A1F0000}"/>
    <cellStyle name="Table Headings Bold 2 2" xfId="7719" xr:uid="{00000000-0005-0000-0000-00002B1F0000}"/>
    <cellStyle name="Table_HDR" xfId="7720" xr:uid="{00000000-0005-0000-0000-00002C1F0000}"/>
    <cellStyle name="TableCell" xfId="7721" xr:uid="{00000000-0005-0000-0000-00002D1F0000}"/>
    <cellStyle name="TableCell 2" xfId="7722" xr:uid="{00000000-0005-0000-0000-00002E1F0000}"/>
    <cellStyle name="TableCell 2 2" xfId="7723" xr:uid="{00000000-0005-0000-0000-00002F1F0000}"/>
    <cellStyle name="TableCell 2 2 2" xfId="7724" xr:uid="{00000000-0005-0000-0000-0000301F0000}"/>
    <cellStyle name="TableCell 3" xfId="7725" xr:uid="{00000000-0005-0000-0000-0000311F0000}"/>
    <cellStyle name="TableCell 3 2" xfId="7726" xr:uid="{00000000-0005-0000-0000-0000321F0000}"/>
    <cellStyle name="TableCell 3 2 2" xfId="7727" xr:uid="{00000000-0005-0000-0000-0000331F0000}"/>
    <cellStyle name="TableCell 3 3" xfId="7728" xr:uid="{00000000-0005-0000-0000-0000341F0000}"/>
    <cellStyle name="TableCell 3 3 2" xfId="7729" xr:uid="{00000000-0005-0000-0000-0000351F0000}"/>
    <cellStyle name="TableCell 3 3 3" xfId="7730" xr:uid="{00000000-0005-0000-0000-0000361F0000}"/>
    <cellStyle name="TableCell 3 4" xfId="7731" xr:uid="{00000000-0005-0000-0000-0000371F0000}"/>
    <cellStyle name="TableCell 4" xfId="7732" xr:uid="{00000000-0005-0000-0000-0000381F0000}"/>
    <cellStyle name="TableCell 4 2" xfId="7733" xr:uid="{00000000-0005-0000-0000-0000391F0000}"/>
    <cellStyle name="TableCell 4 3" xfId="7734" xr:uid="{00000000-0005-0000-0000-00003A1F0000}"/>
    <cellStyle name="TableCell_Gas Flow Dynamics" xfId="7735" xr:uid="{00000000-0005-0000-0000-00003B1F0000}"/>
    <cellStyle name="Text" xfId="7736" xr:uid="{00000000-0005-0000-0000-00003C1F0000}"/>
    <cellStyle name="Title 2" xfId="7737" xr:uid="{00000000-0005-0000-0000-00003D1F0000}"/>
    <cellStyle name="Title 2 2" xfId="7738" xr:uid="{00000000-0005-0000-0000-00003E1F0000}"/>
    <cellStyle name="Title 2 2 2" xfId="7739" xr:uid="{00000000-0005-0000-0000-00003F1F0000}"/>
    <cellStyle name="Title 2 3" xfId="7740" xr:uid="{00000000-0005-0000-0000-0000401F0000}"/>
    <cellStyle name="Title 2 3 2" xfId="7741" xr:uid="{00000000-0005-0000-0000-0000411F0000}"/>
    <cellStyle name="Title 2 4" xfId="7742" xr:uid="{00000000-0005-0000-0000-0000421F0000}"/>
    <cellStyle name="Title 3" xfId="7743" xr:uid="{00000000-0005-0000-0000-0000431F0000}"/>
    <cellStyle name="Title 3 2" xfId="7744" xr:uid="{00000000-0005-0000-0000-0000441F0000}"/>
    <cellStyle name="Title 3 2 2" xfId="7745" xr:uid="{00000000-0005-0000-0000-0000451F0000}"/>
    <cellStyle name="Title 3 3" xfId="7746" xr:uid="{00000000-0005-0000-0000-0000461F0000}"/>
    <cellStyle name="Title 3 3 2" xfId="7747" xr:uid="{00000000-0005-0000-0000-0000471F0000}"/>
    <cellStyle name="Title 3 4" xfId="7748" xr:uid="{00000000-0005-0000-0000-0000481F0000}"/>
    <cellStyle name="Title 4" xfId="7749" xr:uid="{00000000-0005-0000-0000-0000491F0000}"/>
    <cellStyle name="Title 4 2" xfId="7750" xr:uid="{00000000-0005-0000-0000-00004A1F0000}"/>
    <cellStyle name="Title 4 2 2" xfId="7751" xr:uid="{00000000-0005-0000-0000-00004B1F0000}"/>
    <cellStyle name="Title 5" xfId="7752" xr:uid="{00000000-0005-0000-0000-00004C1F0000}"/>
    <cellStyle name="Title 5 2" xfId="7753" xr:uid="{00000000-0005-0000-0000-00004D1F0000}"/>
    <cellStyle name="Title 6" xfId="7754" xr:uid="{00000000-0005-0000-0000-00004E1F0000}"/>
    <cellStyle name="Title 6 2" xfId="7755" xr:uid="{00000000-0005-0000-0000-00004F1F0000}"/>
    <cellStyle name="Title 7" xfId="7756" xr:uid="{00000000-0005-0000-0000-0000501F0000}"/>
    <cellStyle name="Titles" xfId="7757" xr:uid="{00000000-0005-0000-0000-0000511F0000}"/>
    <cellStyle name="Titles 2" xfId="7758" xr:uid="{00000000-0005-0000-0000-0000521F0000}"/>
    <cellStyle name="Titles 2 2" xfId="7759" xr:uid="{00000000-0005-0000-0000-0000531F0000}"/>
    <cellStyle name="Total 2" xfId="7760" xr:uid="{00000000-0005-0000-0000-0000541F0000}"/>
    <cellStyle name="Total 2 2" xfId="7761" xr:uid="{00000000-0005-0000-0000-0000551F0000}"/>
    <cellStyle name="Total 2 2 2" xfId="7762" xr:uid="{00000000-0005-0000-0000-0000561F0000}"/>
    <cellStyle name="Total 2 3" xfId="7763" xr:uid="{00000000-0005-0000-0000-0000571F0000}"/>
    <cellStyle name="Total 2 3 2" xfId="7764" xr:uid="{00000000-0005-0000-0000-0000581F0000}"/>
    <cellStyle name="Total 2 4" xfId="7765" xr:uid="{00000000-0005-0000-0000-0000591F0000}"/>
    <cellStyle name="Total 3" xfId="7766" xr:uid="{00000000-0005-0000-0000-00005A1F0000}"/>
    <cellStyle name="Total 3 2" xfId="7767" xr:uid="{00000000-0005-0000-0000-00005B1F0000}"/>
    <cellStyle name="Total 3 2 2" xfId="7768" xr:uid="{00000000-0005-0000-0000-00005C1F0000}"/>
    <cellStyle name="Total 3 3" xfId="7769" xr:uid="{00000000-0005-0000-0000-00005D1F0000}"/>
    <cellStyle name="Total 3 3 2" xfId="7770" xr:uid="{00000000-0005-0000-0000-00005E1F0000}"/>
    <cellStyle name="Total 3 4" xfId="7771" xr:uid="{00000000-0005-0000-0000-00005F1F0000}"/>
    <cellStyle name="Total 4" xfId="7772" xr:uid="{00000000-0005-0000-0000-0000601F0000}"/>
    <cellStyle name="Total 4 2" xfId="7773" xr:uid="{00000000-0005-0000-0000-0000611F0000}"/>
    <cellStyle name="Total 4 2 2" xfId="7774" xr:uid="{00000000-0005-0000-0000-0000621F0000}"/>
    <cellStyle name="Total 5" xfId="7775" xr:uid="{00000000-0005-0000-0000-0000631F0000}"/>
    <cellStyle name="Total 5 2" xfId="7776" xr:uid="{00000000-0005-0000-0000-0000641F0000}"/>
    <cellStyle name="Total 6" xfId="7777" xr:uid="{00000000-0005-0000-0000-0000651F0000}"/>
    <cellStyle name="Total 6 2" xfId="7778" xr:uid="{00000000-0005-0000-0000-0000661F0000}"/>
    <cellStyle name="Total 7" xfId="7779" xr:uid="{00000000-0005-0000-0000-0000671F0000}"/>
    <cellStyle name="Total Line" xfId="7780" xr:uid="{00000000-0005-0000-0000-0000681F0000}"/>
    <cellStyle name="Total Line 2" xfId="7781" xr:uid="{00000000-0005-0000-0000-0000691F0000}"/>
    <cellStyle name="Total Line 2 2" xfId="7782" xr:uid="{00000000-0005-0000-0000-00006A1F0000}"/>
    <cellStyle name="Totals" xfId="7783" xr:uid="{00000000-0005-0000-0000-00006B1F0000}"/>
    <cellStyle name="Totals [0]" xfId="7784" xr:uid="{00000000-0005-0000-0000-00006C1F0000}"/>
    <cellStyle name="Totals [0] 2" xfId="7785" xr:uid="{00000000-0005-0000-0000-00006D1F0000}"/>
    <cellStyle name="Totals [0] 2 2" xfId="7786" xr:uid="{00000000-0005-0000-0000-00006E1F0000}"/>
    <cellStyle name="Totals [2]" xfId="7787" xr:uid="{00000000-0005-0000-0000-00006F1F0000}"/>
    <cellStyle name="Totals [2] 2" xfId="7788" xr:uid="{00000000-0005-0000-0000-0000701F0000}"/>
    <cellStyle name="Totals [2] 2 2" xfId="7789" xr:uid="{00000000-0005-0000-0000-0000711F0000}"/>
    <cellStyle name="Totals 10" xfId="7790" xr:uid="{00000000-0005-0000-0000-0000721F0000}"/>
    <cellStyle name="Totals 11" xfId="7791" xr:uid="{00000000-0005-0000-0000-0000731F0000}"/>
    <cellStyle name="Totals 12" xfId="7792" xr:uid="{00000000-0005-0000-0000-0000741F0000}"/>
    <cellStyle name="Totals 13" xfId="7793" xr:uid="{00000000-0005-0000-0000-0000751F0000}"/>
    <cellStyle name="Totals 14" xfId="7794" xr:uid="{00000000-0005-0000-0000-0000761F0000}"/>
    <cellStyle name="Totals 15" xfId="7795" xr:uid="{00000000-0005-0000-0000-0000771F0000}"/>
    <cellStyle name="Totals 2" xfId="7796" xr:uid="{00000000-0005-0000-0000-0000781F0000}"/>
    <cellStyle name="Totals 2 2" xfId="7797" xr:uid="{00000000-0005-0000-0000-0000791F0000}"/>
    <cellStyle name="Totals 3" xfId="7798" xr:uid="{00000000-0005-0000-0000-00007A1F0000}"/>
    <cellStyle name="Totals 4" xfId="7799" xr:uid="{00000000-0005-0000-0000-00007B1F0000}"/>
    <cellStyle name="Totals 5" xfId="7800" xr:uid="{00000000-0005-0000-0000-00007C1F0000}"/>
    <cellStyle name="Totals 6" xfId="7801" xr:uid="{00000000-0005-0000-0000-00007D1F0000}"/>
    <cellStyle name="Totals 7" xfId="7802" xr:uid="{00000000-0005-0000-0000-00007E1F0000}"/>
    <cellStyle name="Totals 8" xfId="7803" xr:uid="{00000000-0005-0000-0000-00007F1F0000}"/>
    <cellStyle name="Totals 9" xfId="7804" xr:uid="{00000000-0005-0000-0000-0000801F0000}"/>
    <cellStyle name="Totals_2002_11_18 Apache_Data" xfId="7805" xr:uid="{00000000-0005-0000-0000-0000811F0000}"/>
    <cellStyle name="Unprotected" xfId="7806" xr:uid="{00000000-0005-0000-0000-0000821F0000}"/>
    <cellStyle name="Unprotected 2" xfId="7807" xr:uid="{00000000-0005-0000-0000-0000831F0000}"/>
    <cellStyle name="Unprotected 3" xfId="7808" xr:uid="{00000000-0005-0000-0000-0000841F0000}"/>
    <cellStyle name="UnProtectedCalc" xfId="7809" xr:uid="{00000000-0005-0000-0000-0000851F0000}"/>
    <cellStyle name="UnProtectedCalc 2" xfId="7810" xr:uid="{00000000-0005-0000-0000-0000861F0000}"/>
    <cellStyle name="UnProtectedCalc 2 2" xfId="7811" xr:uid="{00000000-0005-0000-0000-0000871F0000}"/>
    <cellStyle name="User_Defined_A" xfId="7812" xr:uid="{00000000-0005-0000-0000-0000881F0000}"/>
    <cellStyle name="Währung [0]_Imp02" xfId="7813" xr:uid="{00000000-0005-0000-0000-0000891F0000}"/>
    <cellStyle name="Währung_Imp02" xfId="7814" xr:uid="{00000000-0005-0000-0000-00008A1F0000}"/>
    <cellStyle name="Warning Text 2" xfId="7815" xr:uid="{00000000-0005-0000-0000-00008B1F0000}"/>
    <cellStyle name="Warning Text 2 2" xfId="7816" xr:uid="{00000000-0005-0000-0000-00008C1F0000}"/>
    <cellStyle name="Warning Text 2 2 2" xfId="7817" xr:uid="{00000000-0005-0000-0000-00008D1F0000}"/>
    <cellStyle name="Warning Text 2 3" xfId="7818" xr:uid="{00000000-0005-0000-0000-00008E1F0000}"/>
    <cellStyle name="Warning Text 3" xfId="7819" xr:uid="{00000000-0005-0000-0000-00008F1F0000}"/>
    <cellStyle name="Warning Text 3 2" xfId="7820" xr:uid="{00000000-0005-0000-0000-0000901F0000}"/>
    <cellStyle name="Warning Text 3 2 2" xfId="7821" xr:uid="{00000000-0005-0000-0000-0000911F0000}"/>
    <cellStyle name="Warning Text 3 3" xfId="7822" xr:uid="{00000000-0005-0000-0000-0000921F0000}"/>
    <cellStyle name="Warning Text 4" xfId="7823" xr:uid="{00000000-0005-0000-0000-0000931F0000}"/>
    <cellStyle name="Warning Text 4 2" xfId="7824" xr:uid="{00000000-0005-0000-0000-0000941F0000}"/>
    <cellStyle name="Warning Text 4 2 2" xfId="7825" xr:uid="{00000000-0005-0000-0000-0000951F0000}"/>
    <cellStyle name="Warning Text 5" xfId="7826" xr:uid="{00000000-0005-0000-0000-0000961F0000}"/>
    <cellStyle name="Warning Text 5 2" xfId="7827" xr:uid="{00000000-0005-0000-0000-0000971F0000}"/>
    <cellStyle name="Warning Text 6" xfId="7828" xr:uid="{00000000-0005-0000-0000-0000981F0000}"/>
    <cellStyle name="wmColumnHeading" xfId="7829" xr:uid="{00000000-0005-0000-0000-0000991F0000}"/>
    <cellStyle name="wmColumnHeading 2" xfId="7830" xr:uid="{00000000-0005-0000-0000-00009A1F0000}"/>
    <cellStyle name="wmColumnHeading 2 2" xfId="7831" xr:uid="{00000000-0005-0000-0000-00009B1F0000}"/>
    <cellStyle name="wmNormal" xfId="7832" xr:uid="{00000000-0005-0000-0000-00009C1F0000}"/>
    <cellStyle name="wmNormal 2" xfId="7833" xr:uid="{00000000-0005-0000-0000-00009D1F0000}"/>
    <cellStyle name="wmNormal 2 2" xfId="7834" xr:uid="{00000000-0005-0000-0000-00009E1F0000}"/>
    <cellStyle name="wmNormal 2 2 2" xfId="7835" xr:uid="{00000000-0005-0000-0000-00009F1F0000}"/>
    <cellStyle name="wmNormal 3" xfId="7836" xr:uid="{00000000-0005-0000-0000-0000A01F0000}"/>
    <cellStyle name="wmNormal 3 2" xfId="7837" xr:uid="{00000000-0005-0000-0000-0000A11F0000}"/>
    <cellStyle name="wmNormal 3 2 2" xfId="7838" xr:uid="{00000000-0005-0000-0000-0000A21F0000}"/>
    <cellStyle name="wmNormal 3 3" xfId="7839" xr:uid="{00000000-0005-0000-0000-0000A31F0000}"/>
    <cellStyle name="wmNormal 3 3 2" xfId="7840" xr:uid="{00000000-0005-0000-0000-0000A41F0000}"/>
    <cellStyle name="wmNormal 3 3 3" xfId="7841" xr:uid="{00000000-0005-0000-0000-0000A51F0000}"/>
    <cellStyle name="wmNormal 3 4" xfId="7842" xr:uid="{00000000-0005-0000-0000-0000A61F0000}"/>
    <cellStyle name="wmNormal 4" xfId="7843" xr:uid="{00000000-0005-0000-0000-0000A71F0000}"/>
    <cellStyle name="wmNormal 4 2" xfId="7844" xr:uid="{00000000-0005-0000-0000-0000A81F0000}"/>
    <cellStyle name="wmNormal 4 3" xfId="7845" xr:uid="{00000000-0005-0000-0000-0000A91F0000}"/>
    <cellStyle name="wmNormal_Gas Flow Dynamics" xfId="7846" xr:uid="{00000000-0005-0000-0000-0000AA1F0000}"/>
    <cellStyle name="wmNormalWorkings" xfId="7847" xr:uid="{00000000-0005-0000-0000-0000AB1F0000}"/>
    <cellStyle name="wmNormalWorkings 2" xfId="7848" xr:uid="{00000000-0005-0000-0000-0000AC1F0000}"/>
    <cellStyle name="wmNormalWorkings 2 2" xfId="7849" xr:uid="{00000000-0005-0000-0000-0000AD1F0000}"/>
    <cellStyle name="wmPercent" xfId="7850" xr:uid="{00000000-0005-0000-0000-0000AE1F0000}"/>
    <cellStyle name="wmPercent 2" xfId="7851" xr:uid="{00000000-0005-0000-0000-0000AF1F0000}"/>
    <cellStyle name="wmPercent 2 2" xfId="7852" xr:uid="{00000000-0005-0000-0000-0000B01F0000}"/>
    <cellStyle name="wmPercent 2 2 2" xfId="7853" xr:uid="{00000000-0005-0000-0000-0000B11F0000}"/>
    <cellStyle name="wmPercent 3" xfId="7854" xr:uid="{00000000-0005-0000-0000-0000B21F0000}"/>
    <cellStyle name="wmPercent 3 2" xfId="7855" xr:uid="{00000000-0005-0000-0000-0000B31F0000}"/>
    <cellStyle name="wmPercent 3 2 2" xfId="7856" xr:uid="{00000000-0005-0000-0000-0000B41F0000}"/>
    <cellStyle name="wmPercent 3 3" xfId="7857" xr:uid="{00000000-0005-0000-0000-0000B51F0000}"/>
    <cellStyle name="wmPercent 3 3 2" xfId="7858" xr:uid="{00000000-0005-0000-0000-0000B61F0000}"/>
    <cellStyle name="wmPercent 3 3 3" xfId="7859" xr:uid="{00000000-0005-0000-0000-0000B71F0000}"/>
    <cellStyle name="wmPercent 3 4" xfId="7860" xr:uid="{00000000-0005-0000-0000-0000B81F0000}"/>
    <cellStyle name="wmPercent 4" xfId="7861" xr:uid="{00000000-0005-0000-0000-0000B91F0000}"/>
    <cellStyle name="wmPercent 4 2" xfId="7862" xr:uid="{00000000-0005-0000-0000-0000BA1F0000}"/>
    <cellStyle name="wmPercent 4 3" xfId="7863" xr:uid="{00000000-0005-0000-0000-0000BB1F0000}"/>
    <cellStyle name="wmPercent_Gas Flow Dynamics" xfId="7864" xr:uid="{00000000-0005-0000-0000-0000BC1F0000}"/>
    <cellStyle name="wmReportTitle" xfId="7865" xr:uid="{00000000-0005-0000-0000-0000BD1F0000}"/>
    <cellStyle name="wmReportTitle 2" xfId="7866" xr:uid="{00000000-0005-0000-0000-0000BE1F0000}"/>
    <cellStyle name="wmReportTitle 2 2" xfId="7867" xr:uid="{00000000-0005-0000-0000-0000BF1F0000}"/>
    <cellStyle name="wmSubHeading" xfId="7868" xr:uid="{00000000-0005-0000-0000-0000C01F0000}"/>
    <cellStyle name="wmSubHeading 2" xfId="7869" xr:uid="{00000000-0005-0000-0000-0000C11F0000}"/>
    <cellStyle name="wmSubHeading 2 2" xfId="7870" xr:uid="{00000000-0005-0000-0000-0000C21F0000}"/>
    <cellStyle name="wmWorkingVariables" xfId="7871" xr:uid="{00000000-0005-0000-0000-0000C31F0000}"/>
    <cellStyle name="wmWorkingVariables 2" xfId="7872" xr:uid="{00000000-0005-0000-0000-0000C41F0000}"/>
    <cellStyle name="wmWorkingVariables 2 2" xfId="7873" xr:uid="{00000000-0005-0000-0000-0000C51F0000}"/>
    <cellStyle name="wmYears" xfId="7874" xr:uid="{00000000-0005-0000-0000-0000C61F0000}"/>
    <cellStyle name="wmYears 2" xfId="7875" xr:uid="{00000000-0005-0000-0000-0000C71F0000}"/>
    <cellStyle name="wmYears 2 2" xfId="7876" xr:uid="{00000000-0005-0000-0000-0000C81F0000}"/>
    <cellStyle name="Year" xfId="7877" xr:uid="{00000000-0005-0000-0000-0000C91F0000}"/>
    <cellStyle name="Year 2" xfId="7878" xr:uid="{00000000-0005-0000-0000-0000CA1F0000}"/>
    <cellStyle name="Year 2 2" xfId="7879" xr:uid="{00000000-0005-0000-0000-0000CB1F0000}"/>
    <cellStyle name="Year2" xfId="7880" xr:uid="{00000000-0005-0000-0000-0000CC1F0000}"/>
    <cellStyle name="Year2 2" xfId="7881" xr:uid="{00000000-0005-0000-0000-0000CD1F0000}"/>
    <cellStyle name="Year2 2 2" xfId="7882" xr:uid="{00000000-0005-0000-0000-0000CE1F0000}"/>
    <cellStyle name="Years" xfId="7883" xr:uid="{00000000-0005-0000-0000-0000CF1F0000}"/>
    <cellStyle name="Years 2" xfId="7884" xr:uid="{00000000-0005-0000-0000-0000D01F0000}"/>
    <cellStyle name="Years 2 2" xfId="7885" xr:uid="{00000000-0005-0000-0000-0000D11F0000}"/>
    <cellStyle name="Years2" xfId="7886" xr:uid="{00000000-0005-0000-0000-0000D21F0000}"/>
    <cellStyle name="Years2 2" xfId="7887" xr:uid="{00000000-0005-0000-0000-0000D31F0000}"/>
    <cellStyle name="Years2 2 2" xfId="7888" xr:uid="{00000000-0005-0000-0000-0000D41F0000}"/>
    <cellStyle name="Обычный_2++" xfId="7889" xr:uid="{00000000-0005-0000-0000-0000D51F0000}"/>
    <cellStyle name="常规_05年7月重点企业主要产品产量" xfId="7890"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175182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ro/energy-supplier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3.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lowcarboncontracts.uk/dashboards/cfd/actuals-dashboards/reconciled-daily-levy-rate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and-fiscal-outlook-march-2021/"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4"/>
  <sheetViews>
    <sheetView tabSelected="1" zoomScaleNormal="100" workbookViewId="0"/>
  </sheetViews>
  <sheetFormatPr defaultColWidth="0" defaultRowHeight="12.6" zeroHeight="1"/>
  <cols>
    <col min="1" max="1" width="15.6328125" customWidth="1"/>
    <col min="2" max="2" width="19.08984375" customWidth="1"/>
    <col min="3" max="3" width="15.6328125" customWidth="1"/>
    <col min="4" max="4" width="146.6328125" customWidth="1"/>
    <col min="5" max="5" width="8.90625" customWidth="1"/>
    <col min="6" max="10" width="0" hidden="1" customWidth="1"/>
    <col min="11" max="16384" width="8.90625" hidden="1"/>
  </cols>
  <sheetData>
    <row r="1" spans="1:10" s="196" customFormat="1" ht="57" customHeight="1">
      <c r="A1" s="196" t="s">
        <v>231</v>
      </c>
      <c r="D1" s="197"/>
      <c r="E1" s="197"/>
    </row>
    <row r="2" spans="1:10" ht="14.4">
      <c r="A2" s="13"/>
      <c r="B2" s="13"/>
      <c r="C2" s="13"/>
      <c r="D2" s="13"/>
      <c r="E2" s="13"/>
      <c r="F2" s="13"/>
      <c r="G2" s="13"/>
      <c r="H2" s="13"/>
      <c r="I2" s="13"/>
    </row>
    <row r="3" spans="1:10" s="25" customFormat="1" ht="18">
      <c r="A3" s="13"/>
      <c r="B3" s="192" t="s">
        <v>260</v>
      </c>
      <c r="C3" s="13"/>
      <c r="D3" s="13"/>
      <c r="E3" s="13"/>
      <c r="F3" s="13"/>
      <c r="G3" s="13"/>
      <c r="H3" s="13"/>
      <c r="I3" s="13"/>
      <c r="J3"/>
    </row>
    <row r="4" spans="1:10" s="25" customFormat="1" ht="14.4">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4">
      <c r="B6" s="193" t="s">
        <v>262</v>
      </c>
      <c r="C6" s="18">
        <v>43349</v>
      </c>
      <c r="D6" s="172" t="s">
        <v>261</v>
      </c>
      <c r="E6" s="13"/>
      <c r="F6" s="13"/>
      <c r="G6" s="13"/>
      <c r="H6" s="13"/>
      <c r="I6" s="13"/>
      <c r="J6" s="13"/>
    </row>
    <row r="7" spans="1:10" s="25" customFormat="1" ht="152.25" customHeight="1">
      <c r="B7" s="198" t="s">
        <v>263</v>
      </c>
      <c r="C7" s="199">
        <v>43410</v>
      </c>
      <c r="D7" s="195" t="s">
        <v>265</v>
      </c>
      <c r="E7" s="13"/>
      <c r="F7" s="13"/>
      <c r="G7" s="13"/>
      <c r="H7" s="13"/>
      <c r="I7" s="13"/>
      <c r="J7" s="13"/>
    </row>
    <row r="8" spans="1:10" s="25" customFormat="1" ht="43.2">
      <c r="B8" s="207" t="s">
        <v>277</v>
      </c>
      <c r="C8" s="199">
        <v>43138</v>
      </c>
      <c r="D8" s="205" t="s">
        <v>278</v>
      </c>
      <c r="E8" s="13"/>
      <c r="F8" s="13"/>
      <c r="G8" s="13"/>
      <c r="H8" s="13"/>
      <c r="I8" s="13"/>
      <c r="J8" s="13"/>
    </row>
    <row r="9" spans="1:10" s="25" customFormat="1" ht="43.2">
      <c r="B9" s="207" t="s">
        <v>279</v>
      </c>
      <c r="C9" s="199">
        <v>43684</v>
      </c>
      <c r="D9" s="205" t="s">
        <v>282</v>
      </c>
      <c r="E9" s="13"/>
      <c r="F9" s="13"/>
      <c r="G9" s="13"/>
      <c r="H9" s="13"/>
      <c r="I9" s="13"/>
      <c r="J9" s="13"/>
    </row>
    <row r="10" spans="1:10" s="25" customFormat="1" ht="100.8">
      <c r="B10" s="207" t="s">
        <v>280</v>
      </c>
      <c r="C10" s="199">
        <v>43868</v>
      </c>
      <c r="D10" s="195" t="s">
        <v>283</v>
      </c>
      <c r="E10" s="13"/>
      <c r="F10" s="13"/>
      <c r="G10" s="13"/>
      <c r="H10" s="13"/>
      <c r="I10" s="13"/>
      <c r="J10" s="13"/>
    </row>
    <row r="11" spans="1:10" s="25" customFormat="1" ht="57.6">
      <c r="B11" s="207" t="s">
        <v>284</v>
      </c>
      <c r="C11" s="199">
        <v>44048</v>
      </c>
      <c r="D11" s="205" t="s">
        <v>287</v>
      </c>
      <c r="E11" s="13"/>
      <c r="F11" s="13"/>
      <c r="G11" s="13"/>
      <c r="H11" s="13"/>
      <c r="I11" s="13"/>
      <c r="J11" s="13"/>
    </row>
    <row r="12" spans="1:10" s="25" customFormat="1" ht="43.2">
      <c r="B12" s="207" t="s">
        <v>286</v>
      </c>
      <c r="C12" s="199">
        <v>44050</v>
      </c>
      <c r="D12" s="205" t="s">
        <v>288</v>
      </c>
      <c r="E12" s="13"/>
      <c r="F12" s="13"/>
      <c r="G12" s="13"/>
      <c r="H12" s="13"/>
      <c r="I12" s="13"/>
      <c r="J12" s="13"/>
    </row>
    <row r="13" spans="1:10" s="25" customFormat="1" ht="43.2">
      <c r="B13" s="207" t="s">
        <v>351</v>
      </c>
      <c r="C13" s="199">
        <v>44232</v>
      </c>
      <c r="D13" s="205" t="s">
        <v>369</v>
      </c>
      <c r="E13" s="13"/>
      <c r="F13" s="13"/>
      <c r="G13" s="13"/>
      <c r="H13" s="13"/>
      <c r="I13" s="13"/>
      <c r="J13" s="13"/>
    </row>
    <row r="14" spans="1:10" s="25" customFormat="1" ht="28.8">
      <c r="B14" s="207" t="s">
        <v>370</v>
      </c>
      <c r="C14" s="199">
        <v>44414</v>
      </c>
      <c r="D14" s="205" t="s">
        <v>371</v>
      </c>
      <c r="E14" s="13"/>
      <c r="F14" s="13"/>
      <c r="G14" s="13"/>
      <c r="H14" s="13"/>
      <c r="I14" s="13"/>
      <c r="J14" s="13"/>
    </row>
    <row r="15" spans="1:10" s="25" customFormat="1" ht="43.2">
      <c r="B15" s="290" t="s">
        <v>379</v>
      </c>
      <c r="C15" s="291">
        <v>44482</v>
      </c>
      <c r="D15" s="292" t="s">
        <v>384</v>
      </c>
      <c r="E15" s="13"/>
      <c r="F15" s="13"/>
      <c r="G15" s="13"/>
      <c r="H15" s="13"/>
      <c r="I15" s="13"/>
      <c r="J15" s="13"/>
    </row>
    <row r="16" spans="1:10" s="25" customFormat="1" ht="14.4">
      <c r="B16" s="290" t="s">
        <v>386</v>
      </c>
      <c r="C16" s="291">
        <v>44596</v>
      </c>
      <c r="D16" s="293" t="s">
        <v>387</v>
      </c>
      <c r="E16" s="13"/>
      <c r="F16" s="13"/>
      <c r="G16" s="13"/>
      <c r="H16" s="13"/>
      <c r="I16" s="13"/>
      <c r="J16" s="13"/>
    </row>
    <row r="17" spans="1:10" s="25" customFormat="1" ht="14.4">
      <c r="B17" s="13"/>
      <c r="C17" s="13"/>
      <c r="D17" s="13"/>
      <c r="E17" s="13"/>
      <c r="F17" s="13"/>
      <c r="G17" s="13"/>
      <c r="H17" s="13"/>
      <c r="I17" s="13"/>
      <c r="J17" s="13"/>
    </row>
    <row r="18" spans="1:10" s="25" customFormat="1" ht="14.4">
      <c r="A18" s="13"/>
      <c r="B18" s="13"/>
      <c r="C18" s="13"/>
      <c r="D18" s="13"/>
      <c r="E18" s="13"/>
      <c r="F18" s="13"/>
      <c r="G18" s="13"/>
      <c r="H18" s="13"/>
      <c r="I18" s="13"/>
      <c r="J18"/>
    </row>
    <row r="19" spans="1:10" s="25" customFormat="1" ht="14.4">
      <c r="A19" s="13"/>
      <c r="B19" s="13"/>
      <c r="C19" s="13"/>
      <c r="D19" s="13"/>
      <c r="E19" s="13"/>
      <c r="F19" s="13"/>
      <c r="G19" s="13"/>
      <c r="H19" s="13"/>
      <c r="I19" s="13"/>
      <c r="J19"/>
    </row>
    <row r="20" spans="1:10" s="25" customFormat="1" ht="14.4">
      <c r="A20" s="13"/>
      <c r="B20" s="13"/>
      <c r="C20" s="13"/>
      <c r="D20" s="13"/>
      <c r="E20" s="13"/>
      <c r="F20" s="13"/>
      <c r="G20" s="13"/>
      <c r="H20" s="13"/>
      <c r="I20" s="13"/>
      <c r="J20"/>
    </row>
    <row r="21" spans="1:10" ht="14.4" hidden="1">
      <c r="A21" s="13"/>
      <c r="B21" s="13"/>
      <c r="C21" s="13"/>
      <c r="D21" s="13"/>
      <c r="E21" s="13"/>
      <c r="F21" s="13"/>
      <c r="G21" s="13"/>
      <c r="H21" s="13"/>
      <c r="I21" s="13"/>
    </row>
    <row r="22" spans="1:10" ht="14.4" hidden="1">
      <c r="A22" s="13"/>
      <c r="B22" s="13"/>
      <c r="C22" s="13"/>
      <c r="D22" s="13"/>
      <c r="E22" s="13"/>
      <c r="F22" s="13"/>
      <c r="G22" s="13"/>
      <c r="H22" s="13"/>
      <c r="I22" s="13"/>
    </row>
    <row r="23" spans="1:10" ht="14.4" hidden="1">
      <c r="A23" s="13"/>
      <c r="E23" s="13"/>
      <c r="F23" s="13"/>
      <c r="G23" s="13"/>
      <c r="H23" s="13"/>
      <c r="I23" s="13"/>
    </row>
    <row r="24" spans="1:10" ht="14.4" hidden="1">
      <c r="A24" s="13"/>
      <c r="E24" s="13"/>
      <c r="F24" s="13"/>
      <c r="G24" s="13"/>
      <c r="H24" s="13"/>
      <c r="I24" s="13"/>
    </row>
  </sheetData>
  <phoneticPr fontId="189"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heetViews>
  <sheetFormatPr defaultColWidth="9" defaultRowHeight="12.6" zeroHeight="1"/>
  <cols>
    <col min="1" max="1" width="2.6328125" style="25" customWidth="1"/>
    <col min="2" max="2" width="20" style="25" customWidth="1"/>
    <col min="3" max="3" width="11" style="25" customWidth="1"/>
    <col min="4" max="4" width="45.6328125" style="25" customWidth="1"/>
    <col min="5" max="16384" width="9" style="25"/>
  </cols>
  <sheetData>
    <row r="1" spans="2:14"/>
    <row r="2" spans="2:14" s="121" customFormat="1">
      <c r="B2" s="121" t="s">
        <v>24</v>
      </c>
    </row>
    <row r="3" spans="2:14"/>
    <row r="4" spans="2:14">
      <c r="B4" s="25" t="s">
        <v>251</v>
      </c>
    </row>
    <row r="5" spans="2:14"/>
    <row r="6" spans="2:14">
      <c r="B6" s="25" t="s">
        <v>252</v>
      </c>
    </row>
    <row r="7" spans="2:14"/>
    <row r="8" spans="2:14">
      <c r="B8" s="25" t="s">
        <v>253</v>
      </c>
    </row>
    <row r="9" spans="2:14"/>
    <row r="10" spans="2:14">
      <c r="B10" s="25" t="s">
        <v>228</v>
      </c>
    </row>
    <row r="11" spans="2:14">
      <c r="B11" s="25" t="s">
        <v>229</v>
      </c>
    </row>
    <row r="12" spans="2:14"/>
    <row r="13" spans="2:14" ht="25.5" customHeight="1">
      <c r="B13" s="294" t="s">
        <v>254</v>
      </c>
      <c r="C13" s="294"/>
      <c r="D13" s="294"/>
      <c r="E13" s="294"/>
      <c r="F13" s="294"/>
      <c r="G13" s="294"/>
      <c r="H13" s="294"/>
      <c r="I13" s="294"/>
      <c r="J13" s="294"/>
      <c r="K13" s="294"/>
      <c r="L13" s="294"/>
      <c r="M13" s="294"/>
      <c r="N13" s="294"/>
    </row>
    <row r="14" spans="2:14" ht="12.75" customHeight="1">
      <c r="B14" s="168"/>
      <c r="C14" s="168"/>
      <c r="D14" s="168"/>
      <c r="E14" s="168"/>
      <c r="F14" s="168"/>
      <c r="G14" s="168"/>
      <c r="H14" s="168"/>
      <c r="I14" s="168"/>
      <c r="J14" s="168"/>
      <c r="K14" s="168"/>
      <c r="L14" s="168"/>
      <c r="M14" s="168"/>
      <c r="N14" s="168"/>
    </row>
    <row r="15" spans="2:14" ht="12.75" customHeight="1">
      <c r="B15" s="169"/>
      <c r="C15" s="170" t="s">
        <v>195</v>
      </c>
      <c r="D15" s="168"/>
      <c r="E15" s="171"/>
      <c r="F15" s="170" t="s">
        <v>196</v>
      </c>
      <c r="G15" s="168"/>
      <c r="H15" s="168"/>
      <c r="I15" s="168"/>
      <c r="J15" s="168"/>
      <c r="K15" s="168"/>
      <c r="L15" s="168"/>
      <c r="M15" s="168"/>
      <c r="N15" s="168"/>
    </row>
    <row r="16" spans="2:14"/>
    <row r="17" spans="1:4" s="26" customFormat="1" ht="13.8">
      <c r="A17" s="164"/>
      <c r="B17" s="25" t="s">
        <v>255</v>
      </c>
      <c r="C17" s="164"/>
      <c r="D17" s="164"/>
    </row>
    <row r="18" spans="1:4" s="26" customFormat="1" ht="13.8">
      <c r="A18" s="164"/>
      <c r="B18" s="25"/>
      <c r="C18" s="164"/>
      <c r="D18" s="164"/>
    </row>
    <row r="19" spans="1:4" s="121" customFormat="1">
      <c r="B19" s="121" t="s">
        <v>189</v>
      </c>
    </row>
    <row r="20" spans="1:4" s="26" customFormat="1" ht="13.8">
      <c r="C20" s="165"/>
      <c r="D20" s="164"/>
    </row>
    <row r="21" spans="1:4" s="26" customFormat="1">
      <c r="A21" s="158"/>
      <c r="B21" s="167" t="s">
        <v>59</v>
      </c>
      <c r="C21" s="167" t="s">
        <v>63</v>
      </c>
      <c r="D21" s="167" t="s">
        <v>24</v>
      </c>
    </row>
    <row r="22" spans="1:4" s="26" customFormat="1">
      <c r="A22" s="158"/>
      <c r="B22" s="166" t="s">
        <v>60</v>
      </c>
      <c r="C22" s="166" t="s">
        <v>64</v>
      </c>
      <c r="D22" s="166" t="s">
        <v>61</v>
      </c>
    </row>
    <row r="23" spans="1:4" s="26" customFormat="1" ht="19.5" customHeight="1">
      <c r="A23" s="158"/>
      <c r="B23" s="166" t="s">
        <v>95</v>
      </c>
      <c r="C23" s="166" t="s">
        <v>64</v>
      </c>
      <c r="D23" s="166" t="s">
        <v>190</v>
      </c>
    </row>
    <row r="24" spans="1:4" s="26" customFormat="1" ht="12.75" customHeight="1">
      <c r="A24" s="158"/>
      <c r="B24" s="295" t="s">
        <v>193</v>
      </c>
      <c r="C24" s="296"/>
      <c r="D24" s="297"/>
    </row>
    <row r="25" spans="1:4" s="26" customFormat="1" ht="22.5" customHeight="1">
      <c r="A25" s="158"/>
      <c r="B25" s="166" t="s">
        <v>250</v>
      </c>
      <c r="C25" s="166" t="s">
        <v>62</v>
      </c>
      <c r="D25" s="166" t="s">
        <v>242</v>
      </c>
    </row>
    <row r="26" spans="1:4" s="26" customFormat="1" ht="12.75" customHeight="1">
      <c r="A26" s="158"/>
      <c r="B26" s="295" t="s">
        <v>194</v>
      </c>
      <c r="C26" s="296"/>
      <c r="D26" s="297"/>
    </row>
    <row r="27" spans="1:4" s="26" customFormat="1" ht="22.8">
      <c r="A27" s="158"/>
      <c r="B27" s="166" t="s">
        <v>192</v>
      </c>
      <c r="C27" s="166" t="s">
        <v>105</v>
      </c>
      <c r="D27" s="166" t="s">
        <v>202</v>
      </c>
    </row>
    <row r="28" spans="1:4" s="26" customFormat="1" ht="12.75" customHeight="1">
      <c r="A28" s="158"/>
      <c r="B28" s="295" t="s">
        <v>217</v>
      </c>
      <c r="C28" s="296"/>
      <c r="D28" s="297"/>
    </row>
    <row r="29" spans="1:4" s="26" customFormat="1" ht="15" customHeight="1">
      <c r="A29" s="158"/>
      <c r="B29" s="166" t="s">
        <v>208</v>
      </c>
      <c r="C29" s="166" t="s">
        <v>102</v>
      </c>
      <c r="D29" s="166" t="s">
        <v>209</v>
      </c>
    </row>
    <row r="30" spans="1:4" s="26" customFormat="1" ht="34.5" customHeight="1">
      <c r="A30" s="158"/>
      <c r="B30" s="166" t="s">
        <v>210</v>
      </c>
      <c r="C30" s="166" t="s">
        <v>76</v>
      </c>
      <c r="D30" s="166" t="s">
        <v>197</v>
      </c>
    </row>
    <row r="31" spans="1:4" s="26" customFormat="1" ht="33" customHeight="1">
      <c r="A31" s="158"/>
      <c r="B31" s="166" t="s">
        <v>211</v>
      </c>
      <c r="C31" s="166" t="s">
        <v>76</v>
      </c>
      <c r="D31" s="166" t="s">
        <v>198</v>
      </c>
    </row>
    <row r="32" spans="1:4" s="26" customFormat="1" ht="26.25" customHeight="1">
      <c r="A32" s="158"/>
      <c r="B32" s="166" t="s">
        <v>212</v>
      </c>
      <c r="C32" s="166" t="s">
        <v>76</v>
      </c>
      <c r="D32" s="166" t="s">
        <v>319</v>
      </c>
    </row>
    <row r="33" spans="1:4" s="26" customFormat="1" ht="22.8">
      <c r="A33" s="158"/>
      <c r="B33" s="166" t="s">
        <v>213</v>
      </c>
      <c r="C33" s="166" t="s">
        <v>76</v>
      </c>
      <c r="D33" s="166" t="s">
        <v>199</v>
      </c>
    </row>
    <row r="34" spans="1:4" s="26" customFormat="1" ht="22.8">
      <c r="A34" s="158"/>
      <c r="B34" s="166" t="s">
        <v>214</v>
      </c>
      <c r="C34" s="166" t="s">
        <v>76</v>
      </c>
      <c r="D34" s="166" t="s">
        <v>200</v>
      </c>
    </row>
    <row r="35" spans="1:4" s="26" customFormat="1" ht="22.8">
      <c r="A35" s="158"/>
      <c r="B35" s="166" t="s">
        <v>215</v>
      </c>
      <c r="C35" s="166" t="s">
        <v>76</v>
      </c>
      <c r="D35" s="166" t="s">
        <v>201</v>
      </c>
    </row>
    <row r="36" spans="1:4" s="26" customFormat="1">
      <c r="A36" s="158"/>
      <c r="B36" s="166" t="s">
        <v>216</v>
      </c>
      <c r="C36" s="166" t="s">
        <v>102</v>
      </c>
      <c r="D36" s="166" t="s">
        <v>243</v>
      </c>
    </row>
    <row r="37" spans="1:4" s="26" customFormat="1" ht="22.8">
      <c r="A37" s="158"/>
      <c r="B37" s="166" t="s">
        <v>326</v>
      </c>
      <c r="C37" s="166" t="s">
        <v>76</v>
      </c>
      <c r="D37" s="166" t="s">
        <v>320</v>
      </c>
    </row>
    <row r="38" spans="1:4" s="26" customFormat="1" ht="22.8">
      <c r="A38" s="158"/>
      <c r="B38" s="289" t="s">
        <v>377</v>
      </c>
      <c r="C38" s="289" t="s">
        <v>76</v>
      </c>
      <c r="D38" s="289" t="s">
        <v>378</v>
      </c>
    </row>
    <row r="39" spans="1:4" s="26" customFormat="1">
      <c r="B39" s="25"/>
    </row>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s="26" customFormat="1" hidden="1"/>
    <row r="145"/>
    <row r="157"/>
  </sheetData>
  <mergeCells count="4">
    <mergeCell ref="B13:N13"/>
    <mergeCell ref="B24:D24"/>
    <mergeCell ref="B26:D26"/>
    <mergeCell ref="B28:D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autoPageBreaks="0"/>
  </sheetPr>
  <dimension ref="A1:AB93"/>
  <sheetViews>
    <sheetView zoomScale="80" zoomScaleNormal="80" workbookViewId="0"/>
  </sheetViews>
  <sheetFormatPr defaultColWidth="0" defaultRowHeight="12.6" zeroHeight="1"/>
  <cols>
    <col min="1" max="1" width="5.7265625" customWidth="1"/>
    <col min="2" max="2" width="23.453125" customWidth="1"/>
    <col min="3" max="3" width="17.90625" customWidth="1"/>
    <col min="4" max="4" width="23.36328125" customWidth="1"/>
    <col min="5" max="5" width="25.7265625" customWidth="1"/>
    <col min="6" max="6" width="1.6328125" customWidth="1"/>
    <col min="7" max="14" width="15.6328125" customWidth="1"/>
    <col min="15" max="15" width="1.90625" customWidth="1"/>
    <col min="16" max="26" width="15.6328125" customWidth="1"/>
    <col min="27" max="27" width="9" customWidth="1"/>
    <col min="28" max="28" width="0" hidden="1" customWidth="1"/>
    <col min="29" max="16384" width="9" hidden="1"/>
  </cols>
  <sheetData>
    <row r="1" spans="1:26" s="2" customFormat="1" ht="12.75" customHeight="1"/>
    <row r="2" spans="1:26" s="2" customFormat="1" ht="18.75" customHeight="1">
      <c r="B2" s="189" t="s">
        <v>237</v>
      </c>
      <c r="C2" s="57"/>
      <c r="D2" s="57"/>
      <c r="E2" s="57"/>
      <c r="F2" s="57"/>
      <c r="G2" s="57"/>
      <c r="O2" s="57"/>
    </row>
    <row r="3" spans="1:26" s="2" customFormat="1" ht="48.75" customHeight="1">
      <c r="B3" s="312" t="s">
        <v>238</v>
      </c>
      <c r="C3" s="312"/>
      <c r="D3" s="312"/>
      <c r="E3" s="312"/>
      <c r="F3" s="312"/>
      <c r="G3" s="312"/>
      <c r="H3" s="312"/>
      <c r="I3" s="312"/>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8"/>
    </row>
    <row r="7" spans="1:26" s="120" customFormat="1">
      <c r="B7" s="121" t="s">
        <v>249</v>
      </c>
    </row>
    <row r="8" spans="1:26" s="25" customFormat="1">
      <c r="B8" s="118"/>
    </row>
    <row r="9" spans="1:26" s="4" customFormat="1">
      <c r="A9" s="25"/>
      <c r="B9" s="306" t="s">
        <v>204</v>
      </c>
      <c r="C9" s="313" t="s">
        <v>230</v>
      </c>
      <c r="D9" s="316" t="s">
        <v>27</v>
      </c>
      <c r="E9" s="317"/>
      <c r="F9" s="119"/>
      <c r="G9" s="318" t="s">
        <v>232</v>
      </c>
      <c r="H9" s="319"/>
      <c r="I9" s="319"/>
      <c r="J9" s="319"/>
      <c r="K9" s="319"/>
      <c r="L9" s="319"/>
      <c r="M9" s="319"/>
      <c r="N9" s="320"/>
      <c r="O9" s="188"/>
      <c r="P9" s="321" t="s">
        <v>233</v>
      </c>
      <c r="Q9" s="322"/>
      <c r="R9" s="322"/>
      <c r="S9" s="322"/>
      <c r="T9" s="322"/>
      <c r="U9" s="322"/>
      <c r="V9" s="322"/>
      <c r="W9" s="322"/>
      <c r="X9" s="322"/>
      <c r="Y9" s="322"/>
      <c r="Z9" s="323"/>
    </row>
    <row r="10" spans="1:26" s="4" customFormat="1" ht="12.75" customHeight="1">
      <c r="A10" s="25"/>
      <c r="B10" s="306"/>
      <c r="C10" s="313"/>
      <c r="D10" s="316"/>
      <c r="E10" s="317"/>
      <c r="F10" s="119"/>
      <c r="G10" s="324" t="s">
        <v>234</v>
      </c>
      <c r="H10" s="325"/>
      <c r="I10" s="325"/>
      <c r="J10" s="325"/>
      <c r="K10" s="325"/>
      <c r="L10" s="325"/>
      <c r="M10" s="325"/>
      <c r="N10" s="326"/>
      <c r="O10" s="188"/>
      <c r="P10" s="327" t="s">
        <v>235</v>
      </c>
      <c r="Q10" s="328"/>
      <c r="R10" s="328"/>
      <c r="S10" s="328"/>
      <c r="T10" s="328"/>
      <c r="U10" s="328"/>
      <c r="V10" s="328"/>
      <c r="W10" s="328"/>
      <c r="X10" s="328"/>
      <c r="Y10" s="328"/>
      <c r="Z10" s="329"/>
    </row>
    <row r="11" spans="1:26" s="4" customFormat="1" ht="22.8">
      <c r="A11" s="25"/>
      <c r="B11" s="306"/>
      <c r="C11" s="313"/>
      <c r="D11" s="316"/>
      <c r="E11" s="133" t="s">
        <v>103</v>
      </c>
      <c r="F11" s="119"/>
      <c r="G11" s="49" t="s">
        <v>97</v>
      </c>
      <c r="H11" s="49" t="s">
        <v>99</v>
      </c>
      <c r="I11" s="49" t="s">
        <v>93</v>
      </c>
      <c r="J11" s="49" t="s">
        <v>94</v>
      </c>
      <c r="K11" s="49" t="s">
        <v>47</v>
      </c>
      <c r="L11" s="50" t="s">
        <v>46</v>
      </c>
      <c r="M11" s="49" t="s">
        <v>48</v>
      </c>
      <c r="N11" s="49" t="s">
        <v>169</v>
      </c>
      <c r="O11" s="119"/>
      <c r="P11" s="45" t="s">
        <v>225</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306"/>
      <c r="C12" s="313"/>
      <c r="D12" s="316"/>
      <c r="E12" s="133" t="s">
        <v>49</v>
      </c>
      <c r="F12" s="119"/>
      <c r="G12" s="47" t="s">
        <v>98</v>
      </c>
      <c r="H12" s="47" t="s">
        <v>90</v>
      </c>
      <c r="I12" s="47" t="s">
        <v>91</v>
      </c>
      <c r="J12" s="47" t="s">
        <v>92</v>
      </c>
      <c r="K12" s="47" t="s">
        <v>50</v>
      </c>
      <c r="L12" s="48" t="s">
        <v>51</v>
      </c>
      <c r="M12" s="47" t="s">
        <v>18</v>
      </c>
      <c r="N12" s="47" t="s">
        <v>170</v>
      </c>
      <c r="O12" s="119"/>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306"/>
      <c r="C13" s="313"/>
      <c r="D13" s="316"/>
      <c r="E13" s="191" t="s">
        <v>241</v>
      </c>
      <c r="F13" s="119"/>
      <c r="G13" s="45" t="s">
        <v>88</v>
      </c>
      <c r="H13" s="45" t="s">
        <v>88</v>
      </c>
      <c r="I13" s="45" t="s">
        <v>89</v>
      </c>
      <c r="J13" s="45" t="s">
        <v>89</v>
      </c>
      <c r="K13" s="45" t="s">
        <v>52</v>
      </c>
      <c r="L13" s="46" t="s">
        <v>52</v>
      </c>
      <c r="M13" s="45" t="s">
        <v>34</v>
      </c>
      <c r="N13" s="45" t="s">
        <v>34</v>
      </c>
      <c r="O13" s="119"/>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303" t="s">
        <v>239</v>
      </c>
      <c r="C14" s="152" t="s">
        <v>153</v>
      </c>
      <c r="D14" s="301" t="s">
        <v>178</v>
      </c>
      <c r="E14" s="315"/>
      <c r="F14" s="119"/>
      <c r="G14" s="145">
        <f>IF('2a Aggregate costs'!H$14="-","-",SUM('2a Aggregate costs'!H$14,'2a Aggregate costs'!H$16,'2a Aggregate costs'!H$17,'2a Aggregate costs'!H38,'2a Aggregate costs'!H75)*'3a Demand'!$C$9+'2a Aggregate costs'!H$18)</f>
        <v>68.702166793238945</v>
      </c>
      <c r="H14" s="145">
        <f>IF('2a Aggregate costs'!I$14="-","-",SUM('2a Aggregate costs'!I$14,'2a Aggregate costs'!I$16,'2a Aggregate costs'!I$17,'2a Aggregate costs'!I38,'2a Aggregate costs'!I75)*'3a Demand'!$C$9+'2a Aggregate costs'!I$18)</f>
        <v>68.681919333337049</v>
      </c>
      <c r="I14" s="145">
        <f>IF('2a Aggregate costs'!J$14="-","-",SUM('2a Aggregate costs'!J$14,'2a Aggregate costs'!J$16,'2a Aggregate costs'!J$17,'2a Aggregate costs'!J38,'2a Aggregate costs'!J75)*'3a Demand'!$C$9+'2a Aggregate costs'!J$18)</f>
        <v>86.659614008099624</v>
      </c>
      <c r="J14" s="145">
        <f>IF('2a Aggregate costs'!K$14="-","-",SUM('2a Aggregate costs'!K$14,'2a Aggregate costs'!K$16,'2a Aggregate costs'!K$17,'2a Aggregate costs'!K38,'2a Aggregate costs'!K75)*'3a Demand'!$C$9+'2a Aggregate costs'!K$18)</f>
        <v>85.649243705648431</v>
      </c>
      <c r="K14" s="145">
        <f>IF('2a Aggregate costs'!L$14="-","-",SUM('2a Aggregate costs'!L$14,'2a Aggregate costs'!L$16,'2a Aggregate costs'!L$17,'2a Aggregate costs'!L38,'2a Aggregate costs'!L75)*'3a Demand'!$C$9+'2a Aggregate costs'!L$18)</f>
        <v>97.996949103895901</v>
      </c>
      <c r="L14" s="145">
        <f>IF('2a Aggregate costs'!M$14="-","-",SUM('2a Aggregate costs'!M$14,'2a Aggregate costs'!M$16,'2a Aggregate costs'!M$17,'2a Aggregate costs'!M38,'2a Aggregate costs'!M75)*'3a Demand'!$C$9+'2a Aggregate costs'!M$18)</f>
        <v>97.17111065327714</v>
      </c>
      <c r="M14" s="145">
        <f>IF('2a Aggregate costs'!N$14="-","-",SUM('2a Aggregate costs'!N$14,'2a Aggregate costs'!N$16,'2a Aggregate costs'!N$17,'2a Aggregate costs'!N38,'2a Aggregate costs'!N75)*'3a Demand'!$C$9+'2a Aggregate costs'!N$18)</f>
        <v>118.43145127194565</v>
      </c>
      <c r="N14" s="145">
        <f>IF('2a Aggregate costs'!O$14="-","-",SUM('2a Aggregate costs'!O$14,'2a Aggregate costs'!O$16,'2a Aggregate costs'!O$17,'2a Aggregate costs'!O38,'2a Aggregate costs'!O75)*'3a Demand'!$C$9+'2a Aggregate costs'!O$18)</f>
        <v>116.32028588097357</v>
      </c>
      <c r="O14" s="119"/>
      <c r="P14" s="145">
        <f>IF('2a Aggregate costs'!Q$14="-","-",SUM('2a Aggregate costs'!Q$14,'2a Aggregate costs'!Q$16,'2a Aggregate costs'!Q$17,'2a Aggregate costs'!Q38,'2a Aggregate costs'!Q75)*'3a Demand'!$C$9+'2a Aggregate costs'!Q$18)</f>
        <v>116.32028588097357</v>
      </c>
      <c r="Q14" s="145">
        <f>IF('2a Aggregate costs'!R$14="-","-",SUM('2a Aggregate costs'!R$14,'2a Aggregate costs'!R$16,'2a Aggregate costs'!R$17,'2a Aggregate costs'!R38,'2a Aggregate costs'!R75)*'3a Demand'!$C$9+'2a Aggregate costs'!R$18)</f>
        <v>130.16555083702036</v>
      </c>
      <c r="R14" s="145">
        <f>IF('2a Aggregate costs'!S$14="-","-",SUM('2a Aggregate costs'!S$14,'2a Aggregate costs'!S$16,'2a Aggregate costs'!S$17,'2a Aggregate costs'!S38,'2a Aggregate costs'!S75)*'3a Demand'!$C$9+'2a Aggregate costs'!S$18)</f>
        <v>132.12008341140648</v>
      </c>
      <c r="S14" s="145">
        <f>IF('2a Aggregate costs'!T$14="-","-",SUM('2a Aggregate costs'!T$14,'2a Aggregate costs'!T$16,'2a Aggregate costs'!T$17,'2a Aggregate costs'!T38,'2a Aggregate costs'!T75)*'3a Demand'!$C$9+'2a Aggregate costs'!T$18)</f>
        <v>144.10927049452181</v>
      </c>
      <c r="T14" s="145">
        <f>IF('2a Aggregate costs'!U$14="-","-",SUM('2a Aggregate costs'!U$14,'2a Aggregate costs'!U$16,'2a Aggregate costs'!U$17,'2a Aggregate costs'!U38,'2a Aggregate costs'!U75)*'3a Demand'!$C$9+'2a Aggregate costs'!U$18)</f>
        <v>146.61193934738992</v>
      </c>
      <c r="U14" s="145">
        <f>IF('2a Aggregate costs'!V$14="-","-",SUM('2a Aggregate costs'!V$14,'2a Aggregate costs'!V$16,'2a Aggregate costs'!V$17,'2a Aggregate costs'!V38,'2a Aggregate costs'!V75)*'3a Demand'!$C$9+'2a Aggregate costs'!V$18)</f>
        <v>158.52666903835529</v>
      </c>
      <c r="V14" s="145">
        <f>IF('2a Aggregate costs'!W$14="-","-",SUM('2a Aggregate costs'!W$14,'2a Aggregate costs'!W$16,'2a Aggregate costs'!W$17,'2a Aggregate costs'!W38,'2a Aggregate costs'!W75)*'3a Demand'!$C$9+'2a Aggregate costs'!W$18)</f>
        <v>144.24760146410816</v>
      </c>
      <c r="W14" s="145" t="str">
        <f>IF('2a Aggregate costs'!X$14="-","-",SUM('2a Aggregate costs'!X$14,'2a Aggregate costs'!X$16,'2a Aggregate costs'!X$17,'2a Aggregate costs'!X38,'2a Aggregate costs'!X75)*'3a Demand'!$C$9+'2a Aggregate costs'!X$18)</f>
        <v>-</v>
      </c>
      <c r="X14" s="145" t="str">
        <f>IF('2a Aggregate costs'!Y$14="-","-",SUM('2a Aggregate costs'!Y$14,'2a Aggregate costs'!Y$16,'2a Aggregate costs'!Y$17,'2a Aggregate costs'!Y38,'2a Aggregate costs'!Y75)*'3a Demand'!$C$9+'2a Aggregate costs'!Y$18)</f>
        <v>-</v>
      </c>
      <c r="Y14" s="145" t="str">
        <f>IF('2a Aggregate costs'!Z$14="-","-",SUM('2a Aggregate costs'!Z$14,'2a Aggregate costs'!Z$16,'2a Aggregate costs'!Z$17,'2a Aggregate costs'!Z38,'2a Aggregate costs'!Z75)*'3a Demand'!$C$9+'2a Aggregate costs'!Z$18)</f>
        <v>-</v>
      </c>
      <c r="Z14" s="145" t="str">
        <f>IF('2a Aggregate costs'!AA$14="-","-",SUM('2a Aggregate costs'!AA$14,'2a Aggregate costs'!AA$16,'2a Aggregate costs'!AA$17,'2a Aggregate costs'!AA38,'2a Aggregate costs'!AA75)*'3a Demand'!$C$9+'2a Aggregate costs'!AA$18)</f>
        <v>-</v>
      </c>
    </row>
    <row r="15" spans="1:26" s="3" customFormat="1" ht="12.75" customHeight="1">
      <c r="A15" s="26"/>
      <c r="B15" s="304"/>
      <c r="C15" s="152" t="s">
        <v>154</v>
      </c>
      <c r="D15" s="301"/>
      <c r="E15" s="315"/>
      <c r="F15" s="119"/>
      <c r="G15" s="145">
        <f>IF('2a Aggregate costs'!H$14="-","-",SUM('2a Aggregate costs'!H$14,'2a Aggregate costs'!H$16,'2a Aggregate costs'!H$17,'2a Aggregate costs'!H39,'2a Aggregate costs'!H76)*'3a Demand'!$C$9+'2a Aggregate costs'!H$18)</f>
        <v>68.68266085677898</v>
      </c>
      <c r="H15" s="145">
        <f>IF('2a Aggregate costs'!I$14="-","-",SUM('2a Aggregate costs'!I$14,'2a Aggregate costs'!I$16,'2a Aggregate costs'!I$17,'2a Aggregate costs'!I39,'2a Aggregate costs'!I76)*'3a Demand'!$C$9+'2a Aggregate costs'!I$18)</f>
        <v>68.662677895270846</v>
      </c>
      <c r="I15" s="145">
        <f>IF('2a Aggregate costs'!J$14="-","-",SUM('2a Aggregate costs'!J$14,'2a Aggregate costs'!J$16,'2a Aggregate costs'!J$17,'2a Aggregate costs'!J39,'2a Aggregate costs'!J76)*'3a Demand'!$C$9+'2a Aggregate costs'!J$18)</f>
        <v>86.575750300526337</v>
      </c>
      <c r="J15" s="145">
        <f>IF('2a Aggregate costs'!K$14="-","-",SUM('2a Aggregate costs'!K$14,'2a Aggregate costs'!K$16,'2a Aggregate costs'!K$17,'2a Aggregate costs'!K39,'2a Aggregate costs'!K76)*'3a Demand'!$C$9+'2a Aggregate costs'!K$18)</f>
        <v>85.585277115439624</v>
      </c>
      <c r="K15" s="145">
        <f>IF('2a Aggregate costs'!L$14="-","-",SUM('2a Aggregate costs'!L$14,'2a Aggregate costs'!L$16,'2a Aggregate costs'!L$17,'2a Aggregate costs'!L39,'2a Aggregate costs'!L76)*'3a Demand'!$C$9+'2a Aggregate costs'!L$18)</f>
        <v>97.778789138865818</v>
      </c>
      <c r="L15" s="145">
        <f>IF('2a Aggregate costs'!M$14="-","-",SUM('2a Aggregate costs'!M$14,'2a Aggregate costs'!M$16,'2a Aggregate costs'!M$17,'2a Aggregate costs'!M39,'2a Aggregate costs'!M76)*'3a Demand'!$C$9+'2a Aggregate costs'!M$18)</f>
        <v>96.978462519301218</v>
      </c>
      <c r="M15" s="145">
        <f>IF('2a Aggregate costs'!N$14="-","-",SUM('2a Aggregate costs'!N$14,'2a Aggregate costs'!N$16,'2a Aggregate costs'!N$17,'2a Aggregate costs'!N39,'2a Aggregate costs'!N76)*'3a Demand'!$C$9+'2a Aggregate costs'!N$18)</f>
        <v>118.23185463682731</v>
      </c>
      <c r="N15" s="145">
        <f>IF('2a Aggregate costs'!O$14="-","-",SUM('2a Aggregate costs'!O$14,'2a Aggregate costs'!O$16,'2a Aggregate costs'!O$17,'2a Aggregate costs'!O39,'2a Aggregate costs'!O76)*'3a Demand'!$C$9+'2a Aggregate costs'!O$18)</f>
        <v>116.14769270493946</v>
      </c>
      <c r="O15" s="119"/>
      <c r="P15" s="145">
        <f>IF('2a Aggregate costs'!Q$14="-","-",SUM('2a Aggregate costs'!Q$14,'2a Aggregate costs'!Q$16,'2a Aggregate costs'!Q$17,'2a Aggregate costs'!Q39,'2a Aggregate costs'!Q76)*'3a Demand'!$C$9+'2a Aggregate costs'!Q$18)</f>
        <v>116.14769270493946</v>
      </c>
      <c r="Q15" s="145">
        <f>IF('2a Aggregate costs'!R$14="-","-",SUM('2a Aggregate costs'!R$14,'2a Aggregate costs'!R$16,'2a Aggregate costs'!R$17,'2a Aggregate costs'!R39,'2a Aggregate costs'!R76)*'3a Demand'!$C$9+'2a Aggregate costs'!R$18)</f>
        <v>129.76616503451402</v>
      </c>
      <c r="R15" s="145">
        <f>IF('2a Aggregate costs'!S$14="-","-",SUM('2a Aggregate costs'!S$14,'2a Aggregate costs'!S$16,'2a Aggregate costs'!S$17,'2a Aggregate costs'!S39,'2a Aggregate costs'!S76)*'3a Demand'!$C$9+'2a Aggregate costs'!S$18)</f>
        <v>131.70771861921571</v>
      </c>
      <c r="S15" s="145">
        <f>IF('2a Aggregate costs'!T$14="-","-",SUM('2a Aggregate costs'!T$14,'2a Aggregate costs'!T$16,'2a Aggregate costs'!T$17,'2a Aggregate costs'!T39,'2a Aggregate costs'!T76)*'3a Demand'!$C$9+'2a Aggregate costs'!T$18)</f>
        <v>143.60871675438014</v>
      </c>
      <c r="T15" s="145">
        <f>IF('2a Aggregate costs'!U$14="-","-",SUM('2a Aggregate costs'!U$14,'2a Aggregate costs'!U$16,'2a Aggregate costs'!U$17,'2a Aggregate costs'!U39,'2a Aggregate costs'!U76)*'3a Demand'!$C$9+'2a Aggregate costs'!U$18)</f>
        <v>146.058702944131</v>
      </c>
      <c r="U15" s="145">
        <f>IF('2a Aggregate costs'!V$14="-","-",SUM('2a Aggregate costs'!V$14,'2a Aggregate costs'!V$16,'2a Aggregate costs'!V$17,'2a Aggregate costs'!V39,'2a Aggregate costs'!V76)*'3a Demand'!$C$9+'2a Aggregate costs'!V$18)</f>
        <v>157.86237279805943</v>
      </c>
      <c r="V15" s="145">
        <f>IF('2a Aggregate costs'!W$14="-","-",SUM('2a Aggregate costs'!W$14,'2a Aggregate costs'!W$16,'2a Aggregate costs'!W$17,'2a Aggregate costs'!W39,'2a Aggregate costs'!W76)*'3a Demand'!$C$9+'2a Aggregate costs'!W$18)</f>
        <v>143.81812999295829</v>
      </c>
      <c r="W15" s="145" t="str">
        <f>IF('2a Aggregate costs'!X$14="-","-",SUM('2a Aggregate costs'!X$14,'2a Aggregate costs'!X$16,'2a Aggregate costs'!X$17,'2a Aggregate costs'!X39,'2a Aggregate costs'!X76)*'3a Demand'!$C$9+'2a Aggregate costs'!X$18)</f>
        <v>-</v>
      </c>
      <c r="X15" s="145" t="str">
        <f>IF('2a Aggregate costs'!Y$14="-","-",SUM('2a Aggregate costs'!Y$14,'2a Aggregate costs'!Y$16,'2a Aggregate costs'!Y$17,'2a Aggregate costs'!Y39,'2a Aggregate costs'!Y76)*'3a Demand'!$C$9+'2a Aggregate costs'!Y$18)</f>
        <v>-</v>
      </c>
      <c r="Y15" s="145" t="str">
        <f>IF('2a Aggregate costs'!Z$14="-","-",SUM('2a Aggregate costs'!Z$14,'2a Aggregate costs'!Z$16,'2a Aggregate costs'!Z$17,'2a Aggregate costs'!Z39,'2a Aggregate costs'!Z76)*'3a Demand'!$C$9+'2a Aggregate costs'!Z$18)</f>
        <v>-</v>
      </c>
      <c r="Z15" s="145" t="str">
        <f>IF('2a Aggregate costs'!AA$14="-","-",SUM('2a Aggregate costs'!AA$14,'2a Aggregate costs'!AA$16,'2a Aggregate costs'!AA$17,'2a Aggregate costs'!AA39,'2a Aggregate costs'!AA76)*'3a Demand'!$C$9+'2a Aggregate costs'!AA$18)</f>
        <v>-</v>
      </c>
    </row>
    <row r="16" spans="1:26" s="3" customFormat="1" ht="12.75" customHeight="1">
      <c r="A16" s="26"/>
      <c r="B16" s="304"/>
      <c r="C16" s="152" t="s">
        <v>155</v>
      </c>
      <c r="D16" s="301"/>
      <c r="E16" s="315"/>
      <c r="F16" s="119"/>
      <c r="G16" s="145">
        <f>IF('2a Aggregate costs'!H$14="-","-",SUM('2a Aggregate costs'!H$14,'2a Aggregate costs'!H$16,'2a Aggregate costs'!H$17,'2a Aggregate costs'!H40,'2a Aggregate costs'!H77)*'3a Demand'!$C$9+'2a Aggregate costs'!H$18)</f>
        <v>68.691489961573978</v>
      </c>
      <c r="H16" s="145">
        <f>IF('2a Aggregate costs'!I$14="-","-",SUM('2a Aggregate costs'!I$14,'2a Aggregate costs'!I$16,'2a Aggregate costs'!I$17,'2a Aggregate costs'!I40,'2a Aggregate costs'!I77)*'3a Demand'!$C$9+'2a Aggregate costs'!I$18)</f>
        <v>68.67138727993634</v>
      </c>
      <c r="I16" s="145">
        <f>IF('2a Aggregate costs'!J$14="-","-",SUM('2a Aggregate costs'!J$14,'2a Aggregate costs'!J$16,'2a Aggregate costs'!J$17,'2a Aggregate costs'!J40,'2a Aggregate costs'!J77)*'3a Demand'!$C$9+'2a Aggregate costs'!J$18)</f>
        <v>86.613712200026143</v>
      </c>
      <c r="J16" s="145">
        <f>IF('2a Aggregate costs'!K$14="-","-",SUM('2a Aggregate costs'!K$14,'2a Aggregate costs'!K$16,'2a Aggregate costs'!K$17,'2a Aggregate costs'!K40,'2a Aggregate costs'!K77)*'3a Demand'!$C$9+'2a Aggregate costs'!K$18)</f>
        <v>85.614232169105591</v>
      </c>
      <c r="K16" s="145">
        <f>IF('2a Aggregate costs'!L$14="-","-",SUM('2a Aggregate costs'!L$14,'2a Aggregate costs'!L$16,'2a Aggregate costs'!L$17,'2a Aggregate costs'!L40,'2a Aggregate costs'!L77)*'3a Demand'!$C$9+'2a Aggregate costs'!L$18)</f>
        <v>97.877542817071387</v>
      </c>
      <c r="L16" s="145">
        <f>IF('2a Aggregate costs'!M$14="-","-",SUM('2a Aggregate costs'!M$14,'2a Aggregate costs'!M$16,'2a Aggregate costs'!M$17,'2a Aggregate costs'!M40,'2a Aggregate costs'!M77)*'3a Demand'!$C$9+'2a Aggregate costs'!M$18)</f>
        <v>97.06566778235171</v>
      </c>
      <c r="M16" s="145">
        <f>IF('2a Aggregate costs'!N$14="-","-",SUM('2a Aggregate costs'!N$14,'2a Aggregate costs'!N$16,'2a Aggregate costs'!N$17,'2a Aggregate costs'!N40,'2a Aggregate costs'!N77)*'3a Demand'!$C$9+'2a Aggregate costs'!N$18)</f>
        <v>118.56217933957592</v>
      </c>
      <c r="N16" s="145">
        <f>IF('2a Aggregate costs'!O$14="-","-",SUM('2a Aggregate costs'!O$14,'2a Aggregate costs'!O$16,'2a Aggregate costs'!O$17,'2a Aggregate costs'!O40,'2a Aggregate costs'!O77)*'3a Demand'!$C$9+'2a Aggregate costs'!O$18)</f>
        <v>116.43229437115814</v>
      </c>
      <c r="O16" s="119"/>
      <c r="P16" s="145">
        <f>IF('2a Aggregate costs'!Q$14="-","-",SUM('2a Aggregate costs'!Q$14,'2a Aggregate costs'!Q$16,'2a Aggregate costs'!Q$17,'2a Aggregate costs'!Q40,'2a Aggregate costs'!Q77)*'3a Demand'!$C$9+'2a Aggregate costs'!Q$18)</f>
        <v>116.43229437115814</v>
      </c>
      <c r="Q16" s="145">
        <f>IF('2a Aggregate costs'!R$14="-","-",SUM('2a Aggregate costs'!R$14,'2a Aggregate costs'!R$16,'2a Aggregate costs'!R$17,'2a Aggregate costs'!R40,'2a Aggregate costs'!R77)*'3a Demand'!$C$9+'2a Aggregate costs'!R$18)</f>
        <v>130.26226917667123</v>
      </c>
      <c r="R16" s="145">
        <f>IF('2a Aggregate costs'!S$14="-","-",SUM('2a Aggregate costs'!S$14,'2a Aggregate costs'!S$16,'2a Aggregate costs'!S$17,'2a Aggregate costs'!S40,'2a Aggregate costs'!S77)*'3a Demand'!$C$9+'2a Aggregate costs'!S$18)</f>
        <v>132.21990716682578</v>
      </c>
      <c r="S16" s="145">
        <f>IF('2a Aggregate costs'!T$14="-","-",SUM('2a Aggregate costs'!T$14,'2a Aggregate costs'!T$16,'2a Aggregate costs'!T$17,'2a Aggregate costs'!T40,'2a Aggregate costs'!T77)*'3a Demand'!$C$9+'2a Aggregate costs'!T$18)</f>
        <v>144.34605575986936</v>
      </c>
      <c r="T16" s="145">
        <f>IF('2a Aggregate costs'!U$14="-","-",SUM('2a Aggregate costs'!U$14,'2a Aggregate costs'!U$16,'2a Aggregate costs'!U$17,'2a Aggregate costs'!U40,'2a Aggregate costs'!U77)*'3a Demand'!$C$9+'2a Aggregate costs'!U$18)</f>
        <v>146.87279216995896</v>
      </c>
      <c r="U16" s="145">
        <f>IF('2a Aggregate costs'!V$14="-","-",SUM('2a Aggregate costs'!V$14,'2a Aggregate costs'!V$16,'2a Aggregate costs'!V$17,'2a Aggregate costs'!V40,'2a Aggregate costs'!V77)*'3a Demand'!$C$9+'2a Aggregate costs'!V$18)</f>
        <v>158.90199602603437</v>
      </c>
      <c r="V16" s="145">
        <f>IF('2a Aggregate costs'!W$14="-","-",SUM('2a Aggregate costs'!W$14,'2a Aggregate costs'!W$16,'2a Aggregate costs'!W$17,'2a Aggregate costs'!W40,'2a Aggregate costs'!W77)*'3a Demand'!$C$9+'2a Aggregate costs'!W$18)</f>
        <v>144.48419885965129</v>
      </c>
      <c r="W16" s="145" t="str">
        <f>IF('2a Aggregate costs'!X$14="-","-",SUM('2a Aggregate costs'!X$14,'2a Aggregate costs'!X$16,'2a Aggregate costs'!X$17,'2a Aggregate costs'!X40,'2a Aggregate costs'!X77)*'3a Demand'!$C$9+'2a Aggregate costs'!X$18)</f>
        <v>-</v>
      </c>
      <c r="X16" s="145" t="str">
        <f>IF('2a Aggregate costs'!Y$14="-","-",SUM('2a Aggregate costs'!Y$14,'2a Aggregate costs'!Y$16,'2a Aggregate costs'!Y$17,'2a Aggregate costs'!Y40,'2a Aggregate costs'!Y77)*'3a Demand'!$C$9+'2a Aggregate costs'!Y$18)</f>
        <v>-</v>
      </c>
      <c r="Y16" s="145" t="str">
        <f>IF('2a Aggregate costs'!Z$14="-","-",SUM('2a Aggregate costs'!Z$14,'2a Aggregate costs'!Z$16,'2a Aggregate costs'!Z$17,'2a Aggregate costs'!Z40,'2a Aggregate costs'!Z77)*'3a Demand'!$C$9+'2a Aggregate costs'!Z$18)</f>
        <v>-</v>
      </c>
      <c r="Z16" s="145" t="str">
        <f>IF('2a Aggregate costs'!AA$14="-","-",SUM('2a Aggregate costs'!AA$14,'2a Aggregate costs'!AA$16,'2a Aggregate costs'!AA$17,'2a Aggregate costs'!AA40,'2a Aggregate costs'!AA77)*'3a Demand'!$C$9+'2a Aggregate costs'!AA$18)</f>
        <v>-</v>
      </c>
    </row>
    <row r="17" spans="1:26" s="3" customFormat="1" ht="12.75" customHeight="1">
      <c r="A17" s="26"/>
      <c r="B17" s="304"/>
      <c r="C17" s="152" t="s">
        <v>156</v>
      </c>
      <c r="D17" s="301"/>
      <c r="E17" s="315"/>
      <c r="F17" s="119"/>
      <c r="G17" s="145">
        <f>IF('2a Aggregate costs'!H$14="-","-",SUM('2a Aggregate costs'!H$14,'2a Aggregate costs'!H$16,'2a Aggregate costs'!H$17,'2a Aggregate costs'!H41,'2a Aggregate costs'!H78)*'3a Demand'!$C$9+'2a Aggregate costs'!H$18)</f>
        <v>68.702138276297916</v>
      </c>
      <c r="H17" s="145">
        <f>IF('2a Aggregate costs'!I$14="-","-",SUM('2a Aggregate costs'!I$14,'2a Aggregate costs'!I$16,'2a Aggregate costs'!I$17,'2a Aggregate costs'!I41,'2a Aggregate costs'!I78)*'3a Demand'!$C$9+'2a Aggregate costs'!I$18)</f>
        <v>68.681891204315647</v>
      </c>
      <c r="I17" s="145">
        <f>IF('2a Aggregate costs'!J$14="-","-",SUM('2a Aggregate costs'!J$14,'2a Aggregate costs'!J$16,'2a Aggregate costs'!J$17,'2a Aggregate costs'!J41,'2a Aggregate costs'!J78)*'3a Demand'!$C$9+'2a Aggregate costs'!J$18)</f>
        <v>86.659493041459967</v>
      </c>
      <c r="J17" s="145">
        <f>IF('2a Aggregate costs'!K$14="-","-",SUM('2a Aggregate costs'!K$14,'2a Aggregate costs'!K$16,'2a Aggregate costs'!K$17,'2a Aggregate costs'!K41,'2a Aggregate costs'!K78)*'3a Demand'!$C$9+'2a Aggregate costs'!K$18)</f>
        <v>85.649151298243794</v>
      </c>
      <c r="K17" s="145">
        <f>IF('2a Aggregate costs'!L$14="-","-",SUM('2a Aggregate costs'!L$14,'2a Aggregate costs'!L$16,'2a Aggregate costs'!L$17,'2a Aggregate costs'!L41,'2a Aggregate costs'!L78)*'3a Demand'!$C$9+'2a Aggregate costs'!L$18)</f>
        <v>97.996635197901782</v>
      </c>
      <c r="L17" s="145">
        <f>IF('2a Aggregate costs'!M$14="-","-",SUM('2a Aggregate costs'!M$14,'2a Aggregate costs'!M$16,'2a Aggregate costs'!M$17,'2a Aggregate costs'!M41,'2a Aggregate costs'!M78)*'3a Demand'!$C$9+'2a Aggregate costs'!M$18)</f>
        <v>97.170833403152713</v>
      </c>
      <c r="M17" s="145">
        <f>IF('2a Aggregate costs'!N$14="-","-",SUM('2a Aggregate costs'!N$14,'2a Aggregate costs'!N$16,'2a Aggregate costs'!N$17,'2a Aggregate costs'!N41,'2a Aggregate costs'!N78)*'3a Demand'!$C$9+'2a Aggregate costs'!N$18)</f>
        <v>118.68818431066661</v>
      </c>
      <c r="N17" s="145">
        <f>IF('2a Aggregate costs'!O$14="-","-",SUM('2a Aggregate costs'!O$14,'2a Aggregate costs'!O$16,'2a Aggregate costs'!O$17,'2a Aggregate costs'!O41,'2a Aggregate costs'!O78)*'3a Demand'!$C$9+'2a Aggregate costs'!O$18)</f>
        <v>116.54265627588583</v>
      </c>
      <c r="O17" s="119"/>
      <c r="P17" s="145">
        <f>IF('2a Aggregate costs'!Q$14="-","-",SUM('2a Aggregate costs'!Q$14,'2a Aggregate costs'!Q$16,'2a Aggregate costs'!Q$17,'2a Aggregate costs'!Q41,'2a Aggregate costs'!Q78)*'3a Demand'!$C$9+'2a Aggregate costs'!Q$18)</f>
        <v>116.54265627588583</v>
      </c>
      <c r="Q17" s="145">
        <f>IF('2a Aggregate costs'!R$14="-","-",SUM('2a Aggregate costs'!R$14,'2a Aggregate costs'!R$16,'2a Aggregate costs'!R$17,'2a Aggregate costs'!R41,'2a Aggregate costs'!R78)*'3a Demand'!$C$9+'2a Aggregate costs'!R$18)</f>
        <v>130.42967406328486</v>
      </c>
      <c r="R17" s="145">
        <f>IF('2a Aggregate costs'!S$14="-","-",SUM('2a Aggregate costs'!S$14,'2a Aggregate costs'!S$16,'2a Aggregate costs'!S$17,'2a Aggregate costs'!S41,'2a Aggregate costs'!S78)*'3a Demand'!$C$9+'2a Aggregate costs'!S$18)</f>
        <v>132.39388107904591</v>
      </c>
      <c r="S17" s="145">
        <f>IF('2a Aggregate costs'!T$14="-","-",SUM('2a Aggregate costs'!T$14,'2a Aggregate costs'!T$16,'2a Aggregate costs'!T$17,'2a Aggregate costs'!T41,'2a Aggregate costs'!T78)*'3a Demand'!$C$9+'2a Aggregate costs'!T$18)</f>
        <v>144.64163247079003</v>
      </c>
      <c r="T17" s="145">
        <f>IF('2a Aggregate costs'!U$14="-","-",SUM('2a Aggregate costs'!U$14,'2a Aggregate costs'!U$16,'2a Aggregate costs'!U$17,'2a Aggregate costs'!U41,'2a Aggregate costs'!U78)*'3a Demand'!$C$9+'2a Aggregate costs'!U$18)</f>
        <v>147.19945802166285</v>
      </c>
      <c r="U17" s="145">
        <f>IF('2a Aggregate costs'!V$14="-","-",SUM('2a Aggregate costs'!V$14,'2a Aggregate costs'!V$16,'2a Aggregate costs'!V$17,'2a Aggregate costs'!V41,'2a Aggregate costs'!V78)*'3a Demand'!$C$9+'2a Aggregate costs'!V$18)</f>
        <v>159.17747794100336</v>
      </c>
      <c r="V17" s="145">
        <f>IF('2a Aggregate costs'!W$14="-","-",SUM('2a Aggregate costs'!W$14,'2a Aggregate costs'!W$16,'2a Aggregate costs'!W$17,'2a Aggregate costs'!W41,'2a Aggregate costs'!W78)*'3a Demand'!$C$9+'2a Aggregate costs'!W$18)</f>
        <v>144.66776677192237</v>
      </c>
      <c r="W17" s="145" t="str">
        <f>IF('2a Aggregate costs'!X$14="-","-",SUM('2a Aggregate costs'!X$14,'2a Aggregate costs'!X$16,'2a Aggregate costs'!X$17,'2a Aggregate costs'!X41,'2a Aggregate costs'!X78)*'3a Demand'!$C$9+'2a Aggregate costs'!X$18)</f>
        <v>-</v>
      </c>
      <c r="X17" s="145" t="str">
        <f>IF('2a Aggregate costs'!Y$14="-","-",SUM('2a Aggregate costs'!Y$14,'2a Aggregate costs'!Y$16,'2a Aggregate costs'!Y$17,'2a Aggregate costs'!Y41,'2a Aggregate costs'!Y78)*'3a Demand'!$C$9+'2a Aggregate costs'!Y$18)</f>
        <v>-</v>
      </c>
      <c r="Y17" s="145" t="str">
        <f>IF('2a Aggregate costs'!Z$14="-","-",SUM('2a Aggregate costs'!Z$14,'2a Aggregate costs'!Z$16,'2a Aggregate costs'!Z$17,'2a Aggregate costs'!Z41,'2a Aggregate costs'!Z78)*'3a Demand'!$C$9+'2a Aggregate costs'!Z$18)</f>
        <v>-</v>
      </c>
      <c r="Z17" s="145" t="str">
        <f>IF('2a Aggregate costs'!AA$14="-","-",SUM('2a Aggregate costs'!AA$14,'2a Aggregate costs'!AA$16,'2a Aggregate costs'!AA$17,'2a Aggregate costs'!AA41,'2a Aggregate costs'!AA78)*'3a Demand'!$C$9+'2a Aggregate costs'!AA$18)</f>
        <v>-</v>
      </c>
    </row>
    <row r="18" spans="1:26" s="3" customFormat="1" ht="12.75" customHeight="1">
      <c r="A18" s="26"/>
      <c r="B18" s="304"/>
      <c r="C18" s="152" t="s">
        <v>157</v>
      </c>
      <c r="D18" s="301"/>
      <c r="E18" s="315"/>
      <c r="F18" s="119"/>
      <c r="G18" s="145">
        <f>IF('2a Aggregate costs'!H$14="-","-",SUM('2a Aggregate costs'!H$14,'2a Aggregate costs'!H$16,'2a Aggregate costs'!H$17,'2a Aggregate costs'!H42,'2a Aggregate costs'!H79)*'3a Demand'!$C$9+'2a Aggregate costs'!H$18)</f>
        <v>68.684476774518345</v>
      </c>
      <c r="H18" s="145">
        <f>IF('2a Aggregate costs'!I$14="-","-",SUM('2a Aggregate costs'!I$14,'2a Aggregate costs'!I$16,'2a Aggregate costs'!I$17,'2a Aggregate costs'!I42,'2a Aggregate costs'!I79)*'3a Demand'!$C$9+'2a Aggregate costs'!I$18)</f>
        <v>68.664469190197863</v>
      </c>
      <c r="I18" s="145">
        <f>IF('2a Aggregate costs'!J$14="-","-",SUM('2a Aggregate costs'!J$14,'2a Aggregate costs'!J$16,'2a Aggregate costs'!J$17,'2a Aggregate costs'!J42,'2a Aggregate costs'!J79)*'3a Demand'!$C$9+'2a Aggregate costs'!J$18)</f>
        <v>86.583558758063532</v>
      </c>
      <c r="J18" s="145">
        <f>IF('2a Aggregate costs'!K$14="-","-",SUM('2a Aggregate costs'!K$14,'2a Aggregate costs'!K$16,'2a Aggregate costs'!K$17,'2a Aggregate costs'!K42,'2a Aggregate costs'!K79)*'3a Demand'!$C$9+'2a Aggregate costs'!K$18)</f>
        <v>85.591232878808256</v>
      </c>
      <c r="K18" s="145">
        <f>IF('2a Aggregate costs'!L$14="-","-",SUM('2a Aggregate costs'!L$14,'2a Aggregate costs'!L$16,'2a Aggregate costs'!L$17,'2a Aggregate costs'!L42,'2a Aggregate costs'!L79)*'3a Demand'!$C$9+'2a Aggregate costs'!L$18)</f>
        <v>97.799102296882751</v>
      </c>
      <c r="L18" s="145">
        <f>IF('2a Aggregate costs'!M$14="-","-",SUM('2a Aggregate costs'!M$14,'2a Aggregate costs'!M$16,'2a Aggregate costs'!M$17,'2a Aggregate costs'!M42,'2a Aggregate costs'!M79)*'3a Demand'!$C$9+'2a Aggregate costs'!M$18)</f>
        <v>96.996400201886203</v>
      </c>
      <c r="M18" s="145">
        <f>IF('2a Aggregate costs'!N$14="-","-",SUM('2a Aggregate costs'!N$14,'2a Aggregate costs'!N$16,'2a Aggregate costs'!N$17,'2a Aggregate costs'!N42,'2a Aggregate costs'!N79)*'3a Demand'!$C$9+'2a Aggregate costs'!N$18)</f>
        <v>118.34158282603606</v>
      </c>
      <c r="N18" s="145">
        <f>IF('2a Aggregate costs'!O$14="-","-",SUM('2a Aggregate costs'!O$14,'2a Aggregate costs'!O$16,'2a Aggregate costs'!O$17,'2a Aggregate costs'!O42,'2a Aggregate costs'!O79)*'3a Demand'!$C$9+'2a Aggregate costs'!O$18)</f>
        <v>116.24171076313387</v>
      </c>
      <c r="O18" s="119"/>
      <c r="P18" s="145">
        <f>IF('2a Aggregate costs'!Q$14="-","-",SUM('2a Aggregate costs'!Q$14,'2a Aggregate costs'!Q$16,'2a Aggregate costs'!Q$17,'2a Aggregate costs'!Q42,'2a Aggregate costs'!Q79)*'3a Demand'!$C$9+'2a Aggregate costs'!Q$18)</f>
        <v>116.24171076313387</v>
      </c>
      <c r="Q18" s="145">
        <f>IF('2a Aggregate costs'!R$14="-","-",SUM('2a Aggregate costs'!R$14,'2a Aggregate costs'!R$16,'2a Aggregate costs'!R$17,'2a Aggregate costs'!R42,'2a Aggregate costs'!R79)*'3a Demand'!$C$9+'2a Aggregate costs'!R$18)</f>
        <v>129.98539137079723</v>
      </c>
      <c r="R18" s="145">
        <f>IF('2a Aggregate costs'!S$14="-","-",SUM('2a Aggregate costs'!S$14,'2a Aggregate costs'!S$16,'2a Aggregate costs'!S$17,'2a Aggregate costs'!S42,'2a Aggregate costs'!S79)*'3a Demand'!$C$9+'2a Aggregate costs'!S$18)</f>
        <v>131.93412031396682</v>
      </c>
      <c r="S18" s="145">
        <f>IF('2a Aggregate costs'!T$14="-","-",SUM('2a Aggregate costs'!T$14,'2a Aggregate costs'!T$16,'2a Aggregate costs'!T$17,'2a Aggregate costs'!T42,'2a Aggregate costs'!T79)*'3a Demand'!$C$9+'2a Aggregate costs'!T$18)</f>
        <v>144.07852972114327</v>
      </c>
      <c r="T18" s="145">
        <f>IF('2a Aggregate costs'!U$14="-","-",SUM('2a Aggregate costs'!U$14,'2a Aggregate costs'!U$16,'2a Aggregate costs'!U$17,'2a Aggregate costs'!U42,'2a Aggregate costs'!U79)*'3a Demand'!$C$9+'2a Aggregate costs'!U$18)</f>
        <v>146.5768770384301</v>
      </c>
      <c r="U18" s="145">
        <f>IF('2a Aggregate costs'!V$14="-","-",SUM('2a Aggregate costs'!V$14,'2a Aggregate costs'!V$16,'2a Aggregate costs'!V$17,'2a Aggregate costs'!V42,'2a Aggregate costs'!V79)*'3a Demand'!$C$9+'2a Aggregate costs'!V$18)</f>
        <v>158.5431442902717</v>
      </c>
      <c r="V18" s="145">
        <f>IF('2a Aggregate costs'!W$14="-","-",SUM('2a Aggregate costs'!W$14,'2a Aggregate costs'!W$16,'2a Aggregate costs'!W$17,'2a Aggregate costs'!W42,'2a Aggregate costs'!W79)*'3a Demand'!$C$9+'2a Aggregate costs'!W$18)</f>
        <v>144.25356871533509</v>
      </c>
      <c r="W18" s="145" t="str">
        <f>IF('2a Aggregate costs'!X$14="-","-",SUM('2a Aggregate costs'!X$14,'2a Aggregate costs'!X$16,'2a Aggregate costs'!X$17,'2a Aggregate costs'!X42,'2a Aggregate costs'!X79)*'3a Demand'!$C$9+'2a Aggregate costs'!X$18)</f>
        <v>-</v>
      </c>
      <c r="X18" s="145" t="str">
        <f>IF('2a Aggregate costs'!Y$14="-","-",SUM('2a Aggregate costs'!Y$14,'2a Aggregate costs'!Y$16,'2a Aggregate costs'!Y$17,'2a Aggregate costs'!Y42,'2a Aggregate costs'!Y79)*'3a Demand'!$C$9+'2a Aggregate costs'!Y$18)</f>
        <v>-</v>
      </c>
      <c r="Y18" s="145" t="str">
        <f>IF('2a Aggregate costs'!Z$14="-","-",SUM('2a Aggregate costs'!Z$14,'2a Aggregate costs'!Z$16,'2a Aggregate costs'!Z$17,'2a Aggregate costs'!Z42,'2a Aggregate costs'!Z79)*'3a Demand'!$C$9+'2a Aggregate costs'!Z$18)</f>
        <v>-</v>
      </c>
      <c r="Z18" s="145" t="str">
        <f>IF('2a Aggregate costs'!AA$14="-","-",SUM('2a Aggregate costs'!AA$14,'2a Aggregate costs'!AA$16,'2a Aggregate costs'!AA$17,'2a Aggregate costs'!AA42,'2a Aggregate costs'!AA79)*'3a Demand'!$C$9+'2a Aggregate costs'!AA$18)</f>
        <v>-</v>
      </c>
    </row>
    <row r="19" spans="1:26" s="3" customFormat="1" ht="12.75" customHeight="1">
      <c r="A19" s="26"/>
      <c r="B19" s="304"/>
      <c r="C19" s="152" t="s">
        <v>158</v>
      </c>
      <c r="D19" s="301"/>
      <c r="E19" s="315"/>
      <c r="F19" s="119"/>
      <c r="G19" s="145">
        <f>IF('2a Aggregate costs'!H$14="-","-",SUM('2a Aggregate costs'!H$14,'2a Aggregate costs'!H$16,'2a Aggregate costs'!H$17,'2a Aggregate costs'!H43,'2a Aggregate costs'!H80)*'3a Demand'!$C$9+'2a Aggregate costs'!H$18)</f>
        <v>68.691469332493085</v>
      </c>
      <c r="H19" s="145">
        <f>IF('2a Aggregate costs'!I$14="-","-",SUM('2a Aggregate costs'!I$14,'2a Aggregate costs'!I$16,'2a Aggregate costs'!I$17,'2a Aggregate costs'!I43,'2a Aggregate costs'!I80)*'3a Demand'!$C$9+'2a Aggregate costs'!I$18)</f>
        <v>68.671366930085739</v>
      </c>
      <c r="I19" s="145">
        <f>IF('2a Aggregate costs'!J$14="-","-",SUM('2a Aggregate costs'!J$14,'2a Aggregate costs'!J$16,'2a Aggregate costs'!J$17,'2a Aggregate costs'!J43,'2a Aggregate costs'!J80)*'3a Demand'!$C$9+'2a Aggregate costs'!J$18)</f>
        <v>86.613622845767168</v>
      </c>
      <c r="J19" s="145">
        <f>IF('2a Aggregate costs'!K$14="-","-",SUM('2a Aggregate costs'!K$14,'2a Aggregate costs'!K$16,'2a Aggregate costs'!K$17,'2a Aggregate costs'!K43,'2a Aggregate costs'!K80)*'3a Demand'!$C$9+'2a Aggregate costs'!K$18)</f>
        <v>85.614164071455562</v>
      </c>
      <c r="K19" s="145">
        <f>IF('2a Aggregate costs'!L$14="-","-",SUM('2a Aggregate costs'!L$14,'2a Aggregate costs'!L$16,'2a Aggregate costs'!L$17,'2a Aggregate costs'!L43,'2a Aggregate costs'!L80)*'3a Demand'!$C$9+'2a Aggregate costs'!L$18)</f>
        <v>97.877310062425408</v>
      </c>
      <c r="L19" s="145">
        <f>IF('2a Aggregate costs'!M$14="-","-",SUM('2a Aggregate costs'!M$14,'2a Aggregate costs'!M$16,'2a Aggregate costs'!M$17,'2a Aggregate costs'!M43,'2a Aggregate costs'!M80)*'3a Demand'!$C$9+'2a Aggregate costs'!M$18)</f>
        <v>97.06546226748624</v>
      </c>
      <c r="M19" s="145">
        <f>IF('2a Aggregate costs'!N$14="-","-",SUM('2a Aggregate costs'!N$14,'2a Aggregate costs'!N$16,'2a Aggregate costs'!N$17,'2a Aggregate costs'!N43,'2a Aggregate costs'!N80)*'3a Demand'!$C$9+'2a Aggregate costs'!N$18)</f>
        <v>118.16325327325271</v>
      </c>
      <c r="N19" s="145">
        <f>IF('2a Aggregate costs'!O$14="-","-",SUM('2a Aggregate costs'!O$14,'2a Aggregate costs'!O$16,'2a Aggregate costs'!O$17,'2a Aggregate costs'!O43,'2a Aggregate costs'!O80)*'3a Demand'!$C$9+'2a Aggregate costs'!O$18)</f>
        <v>116.08964127940474</v>
      </c>
      <c r="O19" s="119"/>
      <c r="P19" s="145">
        <f>IF('2a Aggregate costs'!Q$14="-","-",SUM('2a Aggregate costs'!Q$14,'2a Aggregate costs'!Q$16,'2a Aggregate costs'!Q$17,'2a Aggregate costs'!Q43,'2a Aggregate costs'!Q80)*'3a Demand'!$C$9+'2a Aggregate costs'!Q$18)</f>
        <v>116.08964127940474</v>
      </c>
      <c r="Q19" s="145">
        <f>IF('2a Aggregate costs'!R$14="-","-",SUM('2a Aggregate costs'!R$14,'2a Aggregate costs'!R$16,'2a Aggregate costs'!R$17,'2a Aggregate costs'!R43,'2a Aggregate costs'!R80)*'3a Demand'!$C$9+'2a Aggregate costs'!R$18)</f>
        <v>129.62064120818005</v>
      </c>
      <c r="R19" s="145">
        <f>IF('2a Aggregate costs'!S$14="-","-",SUM('2a Aggregate costs'!S$14,'2a Aggregate costs'!S$16,'2a Aggregate costs'!S$17,'2a Aggregate costs'!S43,'2a Aggregate costs'!S80)*'3a Demand'!$C$9+'2a Aggregate costs'!S$18)</f>
        <v>131.55771258692727</v>
      </c>
      <c r="S19" s="145">
        <f>IF('2a Aggregate costs'!T$14="-","-",SUM('2a Aggregate costs'!T$14,'2a Aggregate costs'!T$16,'2a Aggregate costs'!T$17,'2a Aggregate costs'!T43,'2a Aggregate costs'!T80)*'3a Demand'!$C$9+'2a Aggregate costs'!T$18)</f>
        <v>143.2691911660786</v>
      </c>
      <c r="T19" s="145">
        <f>IF('2a Aggregate costs'!U$14="-","-",SUM('2a Aggregate costs'!U$14,'2a Aggregate costs'!U$16,'2a Aggregate costs'!U$17,'2a Aggregate costs'!U43,'2a Aggregate costs'!U80)*'3a Demand'!$C$9+'2a Aggregate costs'!U$18)</f>
        <v>145.68440318623078</v>
      </c>
      <c r="U19" s="145">
        <f>IF('2a Aggregate costs'!V$14="-","-",SUM('2a Aggregate costs'!V$14,'2a Aggregate costs'!V$16,'2a Aggregate costs'!V$17,'2a Aggregate costs'!V43,'2a Aggregate costs'!V80)*'3a Demand'!$C$9+'2a Aggregate costs'!V$18)</f>
        <v>157.29692401839924</v>
      </c>
      <c r="V19" s="145">
        <f>IF('2a Aggregate costs'!W$14="-","-",SUM('2a Aggregate costs'!W$14,'2a Aggregate costs'!W$16,'2a Aggregate costs'!W$17,'2a Aggregate costs'!W43,'2a Aggregate costs'!W80)*'3a Demand'!$C$9+'2a Aggregate costs'!W$18)</f>
        <v>143.45912402947334</v>
      </c>
      <c r="W19" s="145" t="str">
        <f>IF('2a Aggregate costs'!X$14="-","-",SUM('2a Aggregate costs'!X$14,'2a Aggregate costs'!X$16,'2a Aggregate costs'!X$17,'2a Aggregate costs'!X43,'2a Aggregate costs'!X80)*'3a Demand'!$C$9+'2a Aggregate costs'!X$18)</f>
        <v>-</v>
      </c>
      <c r="X19" s="145" t="str">
        <f>IF('2a Aggregate costs'!Y$14="-","-",SUM('2a Aggregate costs'!Y$14,'2a Aggregate costs'!Y$16,'2a Aggregate costs'!Y$17,'2a Aggregate costs'!Y43,'2a Aggregate costs'!Y80)*'3a Demand'!$C$9+'2a Aggregate costs'!Y$18)</f>
        <v>-</v>
      </c>
      <c r="Y19" s="145" t="str">
        <f>IF('2a Aggregate costs'!Z$14="-","-",SUM('2a Aggregate costs'!Z$14,'2a Aggregate costs'!Z$16,'2a Aggregate costs'!Z$17,'2a Aggregate costs'!Z43,'2a Aggregate costs'!Z80)*'3a Demand'!$C$9+'2a Aggregate costs'!Z$18)</f>
        <v>-</v>
      </c>
      <c r="Z19" s="145" t="str">
        <f>IF('2a Aggregate costs'!AA$14="-","-",SUM('2a Aggregate costs'!AA$14,'2a Aggregate costs'!AA$16,'2a Aggregate costs'!AA$17,'2a Aggregate costs'!AA43,'2a Aggregate costs'!AA80)*'3a Demand'!$C$9+'2a Aggregate costs'!AA$18)</f>
        <v>-</v>
      </c>
    </row>
    <row r="20" spans="1:26" s="3" customFormat="1" ht="12.75" customHeight="1">
      <c r="A20" s="26"/>
      <c r="B20" s="304"/>
      <c r="C20" s="152" t="s">
        <v>159</v>
      </c>
      <c r="D20" s="301"/>
      <c r="E20" s="315"/>
      <c r="F20" s="119"/>
      <c r="G20" s="145">
        <f>IF('2a Aggregate costs'!H$14="-","-",SUM('2a Aggregate costs'!H$14,'2a Aggregate costs'!H$16,'2a Aggregate costs'!H$17,'2a Aggregate costs'!H44,'2a Aggregate costs'!H81)*'3a Demand'!$C$9+'2a Aggregate costs'!H$18)</f>
        <v>68.695530607737979</v>
      </c>
      <c r="H20" s="145">
        <f>IF('2a Aggregate costs'!I$14="-","-",SUM('2a Aggregate costs'!I$14,'2a Aggregate costs'!I$16,'2a Aggregate costs'!I$17,'2a Aggregate costs'!I44,'2a Aggregate costs'!I81)*'3a Demand'!$C$9+'2a Aggregate costs'!I$18)</f>
        <v>68.675373133833617</v>
      </c>
      <c r="I20" s="145">
        <f>IF('2a Aggregate costs'!J$14="-","-",SUM('2a Aggregate costs'!J$14,'2a Aggregate costs'!J$16,'2a Aggregate costs'!J$17,'2a Aggregate costs'!J44,'2a Aggregate costs'!J81)*'3a Demand'!$C$9+'2a Aggregate costs'!J$18)</f>
        <v>86.631082482246995</v>
      </c>
      <c r="J20" s="145">
        <f>IF('2a Aggregate costs'!K$14="-","-",SUM('2a Aggregate costs'!K$14,'2a Aggregate costs'!K$16,'2a Aggregate costs'!K$17,'2a Aggregate costs'!K44,'2a Aggregate costs'!K81)*'3a Demand'!$C$9+'2a Aggregate costs'!K$18)</f>
        <v>85.627481433975092</v>
      </c>
      <c r="K20" s="145">
        <f>IF('2a Aggregate costs'!L$14="-","-",SUM('2a Aggregate costs'!L$14,'2a Aggregate costs'!L$16,'2a Aggregate costs'!L$17,'2a Aggregate costs'!L44,'2a Aggregate costs'!L81)*'3a Demand'!$C$9+'2a Aggregate costs'!L$18)</f>
        <v>97.922728265618431</v>
      </c>
      <c r="L20" s="145">
        <f>IF('2a Aggregate costs'!M$14="-","-",SUM('2a Aggregate costs'!M$14,'2a Aggregate costs'!M$16,'2a Aggregate costs'!M$17,'2a Aggregate costs'!M44,'2a Aggregate costs'!M81)*'3a Demand'!$C$9+'2a Aggregate costs'!M$18)</f>
        <v>97.105569267855799</v>
      </c>
      <c r="M20" s="145">
        <f>IF('2a Aggregate costs'!N$14="-","-",SUM('2a Aggregate costs'!N$14,'2a Aggregate costs'!N$16,'2a Aggregate costs'!N$17,'2a Aggregate costs'!N44,'2a Aggregate costs'!N81)*'3a Demand'!$C$9+'2a Aggregate costs'!N$18)</f>
        <v>118.42842982944278</v>
      </c>
      <c r="N20" s="145">
        <f>IF('2a Aggregate costs'!O$14="-","-",SUM('2a Aggregate costs'!O$14,'2a Aggregate costs'!O$16,'2a Aggregate costs'!O$17,'2a Aggregate costs'!O44,'2a Aggregate costs'!O81)*'3a Demand'!$C$9+'2a Aggregate costs'!O$18)</f>
        <v>116.31870460793152</v>
      </c>
      <c r="O20" s="119"/>
      <c r="P20" s="145">
        <f>IF('2a Aggregate costs'!Q$14="-","-",SUM('2a Aggregate costs'!Q$14,'2a Aggregate costs'!Q$16,'2a Aggregate costs'!Q$17,'2a Aggregate costs'!Q44,'2a Aggregate costs'!Q81)*'3a Demand'!$C$9+'2a Aggregate costs'!Q$18)</f>
        <v>116.31870460793152</v>
      </c>
      <c r="Q20" s="145">
        <f>IF('2a Aggregate costs'!R$14="-","-",SUM('2a Aggregate costs'!R$14,'2a Aggregate costs'!R$16,'2a Aggregate costs'!R$17,'2a Aggregate costs'!R44,'2a Aggregate costs'!R81)*'3a Demand'!$C$9+'2a Aggregate costs'!R$18)</f>
        <v>130.07256983289048</v>
      </c>
      <c r="R20" s="145">
        <f>IF('2a Aggregate costs'!S$14="-","-",SUM('2a Aggregate costs'!S$14,'2a Aggregate costs'!S$16,'2a Aggregate costs'!S$17,'2a Aggregate costs'!S44,'2a Aggregate costs'!S81)*'3a Demand'!$C$9+'2a Aggregate costs'!S$18)</f>
        <v>132.02467194812445</v>
      </c>
      <c r="S20" s="145">
        <f>IF('2a Aggregate costs'!T$14="-","-",SUM('2a Aggregate costs'!T$14,'2a Aggregate costs'!T$16,'2a Aggregate costs'!T$17,'2a Aggregate costs'!T44,'2a Aggregate costs'!T81)*'3a Demand'!$C$9+'2a Aggregate costs'!T$18)</f>
        <v>143.87286494762401</v>
      </c>
      <c r="T20" s="145">
        <f>IF('2a Aggregate costs'!U$14="-","-",SUM('2a Aggregate costs'!U$14,'2a Aggregate costs'!U$16,'2a Aggregate costs'!U$17,'2a Aggregate costs'!U44,'2a Aggregate costs'!U81)*'3a Demand'!$C$9+'2a Aggregate costs'!U$18)</f>
        <v>146.35074438742399</v>
      </c>
      <c r="U20" s="145">
        <f>IF('2a Aggregate costs'!V$14="-","-",SUM('2a Aggregate costs'!V$14,'2a Aggregate costs'!V$16,'2a Aggregate costs'!V$17,'2a Aggregate costs'!V44,'2a Aggregate costs'!V81)*'3a Demand'!$C$9+'2a Aggregate costs'!V$18)</f>
        <v>157.95842843271831</v>
      </c>
      <c r="V20" s="145">
        <f>IF('2a Aggregate costs'!W$14="-","-",SUM('2a Aggregate costs'!W$14,'2a Aggregate costs'!W$16,'2a Aggregate costs'!W$17,'2a Aggregate costs'!W44,'2a Aggregate costs'!W81)*'3a Demand'!$C$9+'2a Aggregate costs'!W$18)</f>
        <v>143.88459563687533</v>
      </c>
      <c r="W20" s="145" t="str">
        <f>IF('2a Aggregate costs'!X$14="-","-",SUM('2a Aggregate costs'!X$14,'2a Aggregate costs'!X$16,'2a Aggregate costs'!X$17,'2a Aggregate costs'!X44,'2a Aggregate costs'!X81)*'3a Demand'!$C$9+'2a Aggregate costs'!X$18)</f>
        <v>-</v>
      </c>
      <c r="X20" s="145" t="str">
        <f>IF('2a Aggregate costs'!Y$14="-","-",SUM('2a Aggregate costs'!Y$14,'2a Aggregate costs'!Y$16,'2a Aggregate costs'!Y$17,'2a Aggregate costs'!Y44,'2a Aggregate costs'!Y81)*'3a Demand'!$C$9+'2a Aggregate costs'!Y$18)</f>
        <v>-</v>
      </c>
      <c r="Y20" s="145" t="str">
        <f>IF('2a Aggregate costs'!Z$14="-","-",SUM('2a Aggregate costs'!Z$14,'2a Aggregate costs'!Z$16,'2a Aggregate costs'!Z$17,'2a Aggregate costs'!Z44,'2a Aggregate costs'!Z81)*'3a Demand'!$C$9+'2a Aggregate costs'!Z$18)</f>
        <v>-</v>
      </c>
      <c r="Z20" s="145" t="str">
        <f>IF('2a Aggregate costs'!AA$14="-","-",SUM('2a Aggregate costs'!AA$14,'2a Aggregate costs'!AA$16,'2a Aggregate costs'!AA$17,'2a Aggregate costs'!AA44,'2a Aggregate costs'!AA81)*'3a Demand'!$C$9+'2a Aggregate costs'!AA$18)</f>
        <v>-</v>
      </c>
    </row>
    <row r="21" spans="1:26" ht="12.75" customHeight="1">
      <c r="A21" s="25"/>
      <c r="B21" s="304"/>
      <c r="C21" s="152" t="s">
        <v>160</v>
      </c>
      <c r="D21" s="301"/>
      <c r="E21" s="315"/>
      <c r="F21" s="44"/>
      <c r="G21" s="145">
        <f>IF('2a Aggregate costs'!H$14="-","-",SUM('2a Aggregate costs'!H$14,'2a Aggregate costs'!H$16,'2a Aggregate costs'!H$17,'2a Aggregate costs'!H45,'2a Aggregate costs'!H82)*'3a Demand'!$C$9+'2a Aggregate costs'!H$18)</f>
        <v>68.680424464545325</v>
      </c>
      <c r="H21" s="145">
        <f>IF('2a Aggregate costs'!I$14="-","-",SUM('2a Aggregate costs'!I$14,'2a Aggregate costs'!I$16,'2a Aggregate costs'!I$17,'2a Aggregate costs'!I45,'2a Aggregate costs'!I82)*'3a Demand'!$C$9+'2a Aggregate costs'!I$18)</f>
        <v>68.660471828680869</v>
      </c>
      <c r="I21" s="145">
        <f>IF('2a Aggregate costs'!J$14="-","-",SUM('2a Aggregate costs'!J$14,'2a Aggregate costs'!J$16,'2a Aggregate costs'!J$17,'2a Aggregate costs'!J45,'2a Aggregate costs'!J82)*'3a Demand'!$C$9+'2a Aggregate costs'!J$18)</f>
        <v>86.566135709071048</v>
      </c>
      <c r="J21" s="145">
        <f>IF('2a Aggregate costs'!K$14="-","-",SUM('2a Aggregate costs'!K$14,'2a Aggregate costs'!K$16,'2a Aggregate costs'!K$17,'2a Aggregate costs'!K45,'2a Aggregate costs'!K82)*'3a Demand'!$C$9+'2a Aggregate costs'!K$18)</f>
        <v>85.577943591331319</v>
      </c>
      <c r="K21" s="145">
        <f>IF('2a Aggregate costs'!L$14="-","-",SUM('2a Aggregate costs'!L$14,'2a Aggregate costs'!L$16,'2a Aggregate costs'!L$17,'2a Aggregate costs'!L45,'2a Aggregate costs'!L82)*'3a Demand'!$C$9+'2a Aggregate costs'!L$18)</f>
        <v>97.753778348648396</v>
      </c>
      <c r="L21" s="145">
        <f>IF('2a Aggregate costs'!M$14="-","-",SUM('2a Aggregate costs'!M$14,'2a Aggregate costs'!M$16,'2a Aggregate costs'!M$17,'2a Aggregate costs'!M45,'2a Aggregate costs'!M82)*'3a Demand'!$C$9+'2a Aggregate costs'!M$18)</f>
        <v>96.956376497034555</v>
      </c>
      <c r="M21" s="145">
        <f>IF('2a Aggregate costs'!N$14="-","-",SUM('2a Aggregate costs'!N$14,'2a Aggregate costs'!N$16,'2a Aggregate costs'!N$17,'2a Aggregate costs'!N45,'2a Aggregate costs'!N82)*'3a Demand'!$C$9+'2a Aggregate costs'!N$18)</f>
        <v>118.2945873792935</v>
      </c>
      <c r="N21" s="145">
        <f>IF('2a Aggregate costs'!O$14="-","-",SUM('2a Aggregate costs'!O$14,'2a Aggregate costs'!O$16,'2a Aggregate costs'!O$17,'2a Aggregate costs'!O45,'2a Aggregate costs'!O82)*'3a Demand'!$C$9+'2a Aggregate costs'!O$18)</f>
        <v>116.20121158181396</v>
      </c>
      <c r="O21" s="44"/>
      <c r="P21" s="145">
        <f>IF('2a Aggregate costs'!Q$14="-","-",SUM('2a Aggregate costs'!Q$14,'2a Aggregate costs'!Q$16,'2a Aggregate costs'!Q$17,'2a Aggregate costs'!Q45,'2a Aggregate costs'!Q82)*'3a Demand'!$C$9+'2a Aggregate costs'!Q$18)</f>
        <v>116.20121158181396</v>
      </c>
      <c r="Q21" s="145">
        <f>IF('2a Aggregate costs'!R$14="-","-",SUM('2a Aggregate costs'!R$14,'2a Aggregate costs'!R$16,'2a Aggregate costs'!R$17,'2a Aggregate costs'!R45,'2a Aggregate costs'!R82)*'3a Demand'!$C$9+'2a Aggregate costs'!R$18)</f>
        <v>129.95115124635566</v>
      </c>
      <c r="R21" s="145">
        <f>IF('2a Aggregate costs'!S$14="-","-",SUM('2a Aggregate costs'!S$14,'2a Aggregate costs'!S$16,'2a Aggregate costs'!S$17,'2a Aggregate costs'!S45,'2a Aggregate costs'!S82)*'3a Demand'!$C$9+'2a Aggregate costs'!S$18)</f>
        <v>131.99242410436682</v>
      </c>
      <c r="S21" s="145">
        <f>IF('2a Aggregate costs'!T$14="-","-",SUM('2a Aggregate costs'!T$14,'2a Aggregate costs'!T$16,'2a Aggregate costs'!T$17,'2a Aggregate costs'!T45,'2a Aggregate costs'!T82)*'3a Demand'!$C$9+'2a Aggregate costs'!T$18)</f>
        <v>144.05153576569356</v>
      </c>
      <c r="T21" s="145">
        <f>IF('2a Aggregate costs'!U$14="-","-",SUM('2a Aggregate costs'!U$14,'2a Aggregate costs'!U$16,'2a Aggregate costs'!U$17,'2a Aggregate costs'!U45,'2a Aggregate costs'!U82)*'3a Demand'!$C$9+'2a Aggregate costs'!U$18)</f>
        <v>146.66349539908231</v>
      </c>
      <c r="U21" s="145">
        <f>IF('2a Aggregate costs'!V$14="-","-",SUM('2a Aggregate costs'!V$14,'2a Aggregate costs'!V$16,'2a Aggregate costs'!V$17,'2a Aggregate costs'!V45,'2a Aggregate costs'!V82)*'3a Demand'!$C$9+'2a Aggregate costs'!V$18)</f>
        <v>158.77253425968291</v>
      </c>
      <c r="V21" s="145">
        <f>IF('2a Aggregate costs'!W$14="-","-",SUM('2a Aggregate costs'!W$14,'2a Aggregate costs'!W$16,'2a Aggregate costs'!W$17,'2a Aggregate costs'!W45,'2a Aggregate costs'!W82)*'3a Demand'!$C$9+'2a Aggregate costs'!W$18)</f>
        <v>144.34891414186512</v>
      </c>
      <c r="W21" s="145" t="str">
        <f>IF('2a Aggregate costs'!X$14="-","-",SUM('2a Aggregate costs'!X$14,'2a Aggregate costs'!X$16,'2a Aggregate costs'!X$17,'2a Aggregate costs'!X45,'2a Aggregate costs'!X82)*'3a Demand'!$C$9+'2a Aggregate costs'!X$18)</f>
        <v>-</v>
      </c>
      <c r="X21" s="145" t="str">
        <f>IF('2a Aggregate costs'!Y$14="-","-",SUM('2a Aggregate costs'!Y$14,'2a Aggregate costs'!Y$16,'2a Aggregate costs'!Y$17,'2a Aggregate costs'!Y45,'2a Aggregate costs'!Y82)*'3a Demand'!$C$9+'2a Aggregate costs'!Y$18)</f>
        <v>-</v>
      </c>
      <c r="Y21" s="145" t="str">
        <f>IF('2a Aggregate costs'!Z$14="-","-",SUM('2a Aggregate costs'!Z$14,'2a Aggregate costs'!Z$16,'2a Aggregate costs'!Z$17,'2a Aggregate costs'!Z45,'2a Aggregate costs'!Z82)*'3a Demand'!$C$9+'2a Aggregate costs'!Z$18)</f>
        <v>-</v>
      </c>
      <c r="Z21" s="145" t="str">
        <f>IF('2a Aggregate costs'!AA$14="-","-",SUM('2a Aggregate costs'!AA$14,'2a Aggregate costs'!AA$16,'2a Aggregate costs'!AA$17,'2a Aggregate costs'!AA45,'2a Aggregate costs'!AA82)*'3a Demand'!$C$9+'2a Aggregate costs'!AA$18)</f>
        <v>-</v>
      </c>
    </row>
    <row r="22" spans="1:26" ht="12.75" customHeight="1">
      <c r="A22" s="25"/>
      <c r="B22" s="304"/>
      <c r="C22" s="152" t="s">
        <v>161</v>
      </c>
      <c r="D22" s="301"/>
      <c r="E22" s="315"/>
      <c r="F22" s="44"/>
      <c r="G22" s="145">
        <f>IF('2a Aggregate costs'!H$14="-","-",SUM('2a Aggregate costs'!H$14,'2a Aggregate costs'!H$16,'2a Aggregate costs'!H$17,'2a Aggregate costs'!H46,'2a Aggregate costs'!H83)*'3a Demand'!$C$9+'2a Aggregate costs'!H$18)</f>
        <v>68.69036253949163</v>
      </c>
      <c r="H22" s="145">
        <f>IF('2a Aggregate costs'!I$14="-","-",SUM('2a Aggregate costs'!I$14,'2a Aggregate costs'!I$16,'2a Aggregate costs'!I$17,'2a Aggregate costs'!I46,'2a Aggregate costs'!I83)*'3a Demand'!$C$9+'2a Aggregate costs'!I$18)</f>
        <v>68.670275144610898</v>
      </c>
      <c r="I22" s="145">
        <f>IF('2a Aggregate costs'!J$14="-","-",SUM('2a Aggregate costs'!J$14,'2a Aggregate costs'!J$16,'2a Aggregate costs'!J$17,'2a Aggregate costs'!J46,'2a Aggregate costs'!J83)*'3a Demand'!$C$9+'2a Aggregate costs'!J$18)</f>
        <v>86.608863685659017</v>
      </c>
      <c r="J22" s="145">
        <f>IF('2a Aggregate costs'!K$14="-","-",SUM('2a Aggregate costs'!K$14,'2a Aggregate costs'!K$16,'2a Aggregate costs'!K$17,'2a Aggregate costs'!K46,'2a Aggregate costs'!K83)*'3a Demand'!$C$9+'2a Aggregate costs'!K$18)</f>
        <v>85.61053410109416</v>
      </c>
      <c r="K22" s="145">
        <f>IF('2a Aggregate costs'!L$14="-","-",SUM('2a Aggregate costs'!L$14,'2a Aggregate costs'!L$16,'2a Aggregate costs'!L$17,'2a Aggregate costs'!L46,'2a Aggregate costs'!L83)*'3a Demand'!$C$9+'2a Aggregate costs'!L$18)</f>
        <v>97.864929465818818</v>
      </c>
      <c r="L22" s="145">
        <f>IF('2a Aggregate costs'!M$14="-","-",SUM('2a Aggregate costs'!M$14,'2a Aggregate costs'!M$16,'2a Aggregate costs'!M$17,'2a Aggregate costs'!M46,'2a Aggregate costs'!M83)*'3a Demand'!$C$9+'2a Aggregate costs'!M$18)</f>
        <v>97.054529489388273</v>
      </c>
      <c r="M22" s="145">
        <f>IF('2a Aggregate costs'!N$14="-","-",SUM('2a Aggregate costs'!N$14,'2a Aggregate costs'!N$16,'2a Aggregate costs'!N$17,'2a Aggregate costs'!N46,'2a Aggregate costs'!N83)*'3a Demand'!$C$9+'2a Aggregate costs'!N$18)</f>
        <v>118.3338046878049</v>
      </c>
      <c r="N22" s="145">
        <f>IF('2a Aggregate costs'!O$14="-","-",SUM('2a Aggregate costs'!O$14,'2a Aggregate costs'!O$16,'2a Aggregate costs'!O$17,'2a Aggregate costs'!O46,'2a Aggregate costs'!O83)*'3a Demand'!$C$9+'2a Aggregate costs'!O$18)</f>
        <v>116.23565093546705</v>
      </c>
      <c r="O22" s="44"/>
      <c r="P22" s="145">
        <f>IF('2a Aggregate costs'!Q$14="-","-",SUM('2a Aggregate costs'!Q$14,'2a Aggregate costs'!Q$16,'2a Aggregate costs'!Q$17,'2a Aggregate costs'!Q46,'2a Aggregate costs'!Q83)*'3a Demand'!$C$9+'2a Aggregate costs'!Q$18)</f>
        <v>116.23565093546705</v>
      </c>
      <c r="Q22" s="145">
        <f>IF('2a Aggregate costs'!R$14="-","-",SUM('2a Aggregate costs'!R$14,'2a Aggregate costs'!R$16,'2a Aggregate costs'!R$17,'2a Aggregate costs'!R46,'2a Aggregate costs'!R83)*'3a Demand'!$C$9+'2a Aggregate costs'!R$18)</f>
        <v>129.9972077079583</v>
      </c>
      <c r="R22" s="145">
        <f>IF('2a Aggregate costs'!S$14="-","-",SUM('2a Aggregate costs'!S$14,'2a Aggregate costs'!S$16,'2a Aggregate costs'!S$17,'2a Aggregate costs'!S46,'2a Aggregate costs'!S83)*'3a Demand'!$C$9+'2a Aggregate costs'!S$18)</f>
        <v>131.94617077366865</v>
      </c>
      <c r="S22" s="145">
        <f>IF('2a Aggregate costs'!T$14="-","-",SUM('2a Aggregate costs'!T$14,'2a Aggregate costs'!T$16,'2a Aggregate costs'!T$17,'2a Aggregate costs'!T46,'2a Aggregate costs'!T83)*'3a Demand'!$C$9+'2a Aggregate costs'!T$18)</f>
        <v>144.07190092659567</v>
      </c>
      <c r="T22" s="145">
        <f>IF('2a Aggregate costs'!U$14="-","-",SUM('2a Aggregate costs'!U$14,'2a Aggregate costs'!U$16,'2a Aggregate costs'!U$17,'2a Aggregate costs'!U46,'2a Aggregate costs'!U83)*'3a Demand'!$C$9+'2a Aggregate costs'!U$18)</f>
        <v>146.57072572450906</v>
      </c>
      <c r="U22" s="145">
        <f>IF('2a Aggregate costs'!V$14="-","-",SUM('2a Aggregate costs'!V$14,'2a Aggregate costs'!V$16,'2a Aggregate costs'!V$17,'2a Aggregate costs'!V46,'2a Aggregate costs'!V83)*'3a Demand'!$C$9+'2a Aggregate costs'!V$18)</f>
        <v>158.56374101048422</v>
      </c>
      <c r="V22" s="145">
        <f>IF('2a Aggregate costs'!W$14="-","-",SUM('2a Aggregate costs'!W$14,'2a Aggregate costs'!W$16,'2a Aggregate costs'!W$17,'2a Aggregate costs'!W46,'2a Aggregate costs'!W83)*'3a Demand'!$C$9+'2a Aggregate costs'!W$18)</f>
        <v>144.26828208331008</v>
      </c>
      <c r="W22" s="145" t="str">
        <f>IF('2a Aggregate costs'!X$14="-","-",SUM('2a Aggregate costs'!X$14,'2a Aggregate costs'!X$16,'2a Aggregate costs'!X$17,'2a Aggregate costs'!X46,'2a Aggregate costs'!X83)*'3a Demand'!$C$9+'2a Aggregate costs'!X$18)</f>
        <v>-</v>
      </c>
      <c r="X22" s="145" t="str">
        <f>IF('2a Aggregate costs'!Y$14="-","-",SUM('2a Aggregate costs'!Y$14,'2a Aggregate costs'!Y$16,'2a Aggregate costs'!Y$17,'2a Aggregate costs'!Y46,'2a Aggregate costs'!Y83)*'3a Demand'!$C$9+'2a Aggregate costs'!Y$18)</f>
        <v>-</v>
      </c>
      <c r="Y22" s="145" t="str">
        <f>IF('2a Aggregate costs'!Z$14="-","-",SUM('2a Aggregate costs'!Z$14,'2a Aggregate costs'!Z$16,'2a Aggregate costs'!Z$17,'2a Aggregate costs'!Z46,'2a Aggregate costs'!Z83)*'3a Demand'!$C$9+'2a Aggregate costs'!Z$18)</f>
        <v>-</v>
      </c>
      <c r="Z22" s="145" t="str">
        <f>IF('2a Aggregate costs'!AA$14="-","-",SUM('2a Aggregate costs'!AA$14,'2a Aggregate costs'!AA$16,'2a Aggregate costs'!AA$17,'2a Aggregate costs'!AA46,'2a Aggregate costs'!AA83)*'3a Demand'!$C$9+'2a Aggregate costs'!AA$18)</f>
        <v>-</v>
      </c>
    </row>
    <row r="23" spans="1:26" ht="12.75" customHeight="1">
      <c r="A23" s="25"/>
      <c r="B23" s="304"/>
      <c r="C23" s="152" t="s">
        <v>162</v>
      </c>
      <c r="D23" s="301"/>
      <c r="E23" s="315"/>
      <c r="F23" s="44"/>
      <c r="G23" s="145">
        <f>IF('2a Aggregate costs'!H$14="-","-",SUM('2a Aggregate costs'!H$14,'2a Aggregate costs'!H$16,'2a Aggregate costs'!H$17,'2a Aggregate costs'!H47,'2a Aggregate costs'!H84)*'3a Demand'!$C$9+'2a Aggregate costs'!H$18)</f>
        <v>68.685461585914183</v>
      </c>
      <c r="H23" s="145">
        <f>IF('2a Aggregate costs'!I$14="-","-",SUM('2a Aggregate costs'!I$14,'2a Aggregate costs'!I$16,'2a Aggregate costs'!I$17,'2a Aggregate costs'!I47,'2a Aggregate costs'!I84)*'3a Demand'!$C$9+'2a Aggregate costs'!I$18)</f>
        <v>68.665440646443344</v>
      </c>
      <c r="I23" s="145">
        <f>IF('2a Aggregate costs'!J$14="-","-",SUM('2a Aggregate costs'!J$14,'2a Aggregate costs'!J$16,'2a Aggregate costs'!J$17,'2a Aggregate costs'!J47,'2a Aggregate costs'!J84)*'3a Demand'!$C$9+'2a Aggregate costs'!J$18)</f>
        <v>86.587791236570553</v>
      </c>
      <c r="J23" s="145">
        <f>IF('2a Aggregate costs'!K$14="-","-",SUM('2a Aggregate costs'!K$14,'2a Aggregate costs'!K$16,'2a Aggregate costs'!K$17,'2a Aggregate costs'!K47,'2a Aggregate costs'!K84)*'3a Demand'!$C$9+'2a Aggregate costs'!K$18)</f>
        <v>85.594461317532918</v>
      </c>
      <c r="K23" s="145">
        <f>IF('2a Aggregate costs'!L$14="-","-",SUM('2a Aggregate costs'!L$14,'2a Aggregate costs'!L$16,'2a Aggregate costs'!L$17,'2a Aggregate costs'!L47,'2a Aggregate costs'!L84)*'3a Demand'!$C$9+'2a Aggregate costs'!L$18)</f>
        <v>97.810111750512519</v>
      </c>
      <c r="L23" s="145">
        <f>IF('2a Aggregate costs'!M$14="-","-",SUM('2a Aggregate costs'!M$14,'2a Aggregate costs'!M$16,'2a Aggregate costs'!M$17,'2a Aggregate costs'!M47,'2a Aggregate costs'!M84)*'3a Demand'!$C$9+'2a Aggregate costs'!M$18)</f>
        <v>97.006122251460653</v>
      </c>
      <c r="M23" s="145">
        <f>IF('2a Aggregate costs'!N$14="-","-",SUM('2a Aggregate costs'!N$14,'2a Aggregate costs'!N$16,'2a Aggregate costs'!N$17,'2a Aggregate costs'!N47,'2a Aggregate costs'!N84)*'3a Demand'!$C$9+'2a Aggregate costs'!N$18)</f>
        <v>118.12075448242457</v>
      </c>
      <c r="N23" s="145">
        <f>IF('2a Aggregate costs'!O$14="-","-",SUM('2a Aggregate costs'!O$14,'2a Aggregate costs'!O$16,'2a Aggregate costs'!O$17,'2a Aggregate costs'!O47,'2a Aggregate costs'!O84)*'3a Demand'!$C$9+'2a Aggregate costs'!O$18)</f>
        <v>116.0523145499679</v>
      </c>
      <c r="O23" s="44"/>
      <c r="P23" s="145">
        <f>IF('2a Aggregate costs'!Q$14="-","-",SUM('2a Aggregate costs'!Q$14,'2a Aggregate costs'!Q$16,'2a Aggregate costs'!Q$17,'2a Aggregate costs'!Q47,'2a Aggregate costs'!Q84)*'3a Demand'!$C$9+'2a Aggregate costs'!Q$18)</f>
        <v>116.0523145499679</v>
      </c>
      <c r="Q23" s="145">
        <f>IF('2a Aggregate costs'!R$14="-","-",SUM('2a Aggregate costs'!R$14,'2a Aggregate costs'!R$16,'2a Aggregate costs'!R$17,'2a Aggregate costs'!R47,'2a Aggregate costs'!R84)*'3a Demand'!$C$9+'2a Aggregate costs'!R$18)</f>
        <v>129.81246897330871</v>
      </c>
      <c r="R23" s="145">
        <f>IF('2a Aggregate costs'!S$14="-","-",SUM('2a Aggregate costs'!S$14,'2a Aggregate costs'!S$16,'2a Aggregate costs'!S$17,'2a Aggregate costs'!S47,'2a Aggregate costs'!S84)*'3a Demand'!$C$9+'2a Aggregate costs'!S$18)</f>
        <v>131.75532105738503</v>
      </c>
      <c r="S23" s="145">
        <f>IF('2a Aggregate costs'!T$14="-","-",SUM('2a Aggregate costs'!T$14,'2a Aggregate costs'!T$16,'2a Aggregate costs'!T$17,'2a Aggregate costs'!T47,'2a Aggregate costs'!T84)*'3a Demand'!$C$9+'2a Aggregate costs'!T$18)</f>
        <v>143.65154499228004</v>
      </c>
      <c r="T23" s="145">
        <f>IF('2a Aggregate costs'!U$14="-","-",SUM('2a Aggregate costs'!U$14,'2a Aggregate costs'!U$16,'2a Aggregate costs'!U$17,'2a Aggregate costs'!U47,'2a Aggregate costs'!U84)*'3a Demand'!$C$9+'2a Aggregate costs'!U$18)</f>
        <v>146.10571491873148</v>
      </c>
      <c r="U23" s="145">
        <f>IF('2a Aggregate costs'!V$14="-","-",SUM('2a Aggregate costs'!V$14,'2a Aggregate costs'!V$16,'2a Aggregate costs'!V$17,'2a Aggregate costs'!V47,'2a Aggregate costs'!V84)*'3a Demand'!$C$9+'2a Aggregate costs'!V$18)</f>
        <v>158.14697296486676</v>
      </c>
      <c r="V23" s="145">
        <f>IF('2a Aggregate costs'!W$14="-","-",SUM('2a Aggregate costs'!W$14,'2a Aggregate costs'!W$16,'2a Aggregate costs'!W$17,'2a Aggregate costs'!W47,'2a Aggregate costs'!W84)*'3a Demand'!$C$9+'2a Aggregate costs'!W$18)</f>
        <v>143.99882732306122</v>
      </c>
      <c r="W23" s="145" t="str">
        <f>IF('2a Aggregate costs'!X$14="-","-",SUM('2a Aggregate costs'!X$14,'2a Aggregate costs'!X$16,'2a Aggregate costs'!X$17,'2a Aggregate costs'!X47,'2a Aggregate costs'!X84)*'3a Demand'!$C$9+'2a Aggregate costs'!X$18)</f>
        <v>-</v>
      </c>
      <c r="X23" s="145" t="str">
        <f>IF('2a Aggregate costs'!Y$14="-","-",SUM('2a Aggregate costs'!Y$14,'2a Aggregate costs'!Y$16,'2a Aggregate costs'!Y$17,'2a Aggregate costs'!Y47,'2a Aggregate costs'!Y84)*'3a Demand'!$C$9+'2a Aggregate costs'!Y$18)</f>
        <v>-</v>
      </c>
      <c r="Y23" s="145" t="str">
        <f>IF('2a Aggregate costs'!Z$14="-","-",SUM('2a Aggregate costs'!Z$14,'2a Aggregate costs'!Z$16,'2a Aggregate costs'!Z$17,'2a Aggregate costs'!Z47,'2a Aggregate costs'!Z84)*'3a Demand'!$C$9+'2a Aggregate costs'!Z$18)</f>
        <v>-</v>
      </c>
      <c r="Z23" s="145" t="str">
        <f>IF('2a Aggregate costs'!AA$14="-","-",SUM('2a Aggregate costs'!AA$14,'2a Aggregate costs'!AA$16,'2a Aggregate costs'!AA$17,'2a Aggregate costs'!AA47,'2a Aggregate costs'!AA84)*'3a Demand'!$C$9+'2a Aggregate costs'!AA$18)</f>
        <v>-</v>
      </c>
    </row>
    <row r="24" spans="1:26" ht="12.75" customHeight="1">
      <c r="A24" s="25"/>
      <c r="B24" s="304"/>
      <c r="C24" s="152" t="s">
        <v>163</v>
      </c>
      <c r="D24" s="301"/>
      <c r="E24" s="315"/>
      <c r="F24" s="44"/>
      <c r="G24" s="145">
        <f>IF('2a Aggregate costs'!H$14="-","-",SUM('2a Aggregate costs'!H$14,'2a Aggregate costs'!H$16,'2a Aggregate costs'!H$17,'2a Aggregate costs'!H48,'2a Aggregate costs'!H85)*'3a Demand'!$C$9+'2a Aggregate costs'!H$18)</f>
        <v>68.671157560696429</v>
      </c>
      <c r="H24" s="145">
        <f>IF('2a Aggregate costs'!I$14="-","-",SUM('2a Aggregate costs'!I$14,'2a Aggregate costs'!I$16,'2a Aggregate costs'!I$17,'2a Aggregate costs'!I48,'2a Aggregate costs'!I85)*'3a Demand'!$C$9+'2a Aggregate costs'!I$18)</f>
        <v>68.651330582572669</v>
      </c>
      <c r="I24" s="145">
        <f>IF('2a Aggregate costs'!J$14="-","-",SUM('2a Aggregate costs'!J$14,'2a Aggregate costs'!J$16,'2a Aggregate costs'!J$17,'2a Aggregate costs'!J48,'2a Aggregate costs'!J85)*'3a Demand'!$C$9+'2a Aggregate costs'!J$18)</f>
        <v>86.526293005382186</v>
      </c>
      <c r="J24" s="145">
        <f>IF('2a Aggregate costs'!K$14="-","-",SUM('2a Aggregate costs'!K$14,'2a Aggregate costs'!K$16,'2a Aggregate costs'!K$17,'2a Aggregate costs'!K48,'2a Aggregate costs'!K85)*'3a Demand'!$C$9+'2a Aggregate costs'!K$18)</f>
        <v>85.547553838481548</v>
      </c>
      <c r="K24" s="145">
        <f>IF('2a Aggregate costs'!L$14="-","-",SUM('2a Aggregate costs'!L$14,'2a Aggregate costs'!L$16,'2a Aggregate costs'!L$17,'2a Aggregate costs'!L48,'2a Aggregate costs'!L85)*'3a Demand'!$C$9+'2a Aggregate costs'!L$18)</f>
        <v>97.650132706506909</v>
      </c>
      <c r="L24" s="145">
        <f>IF('2a Aggregate costs'!M$14="-","-",SUM('2a Aggregate costs'!M$14,'2a Aggregate costs'!M$16,'2a Aggregate costs'!M$17,'2a Aggregate costs'!M48,'2a Aggregate costs'!M85)*'3a Demand'!$C$9+'2a Aggregate costs'!M$18)</f>
        <v>96.864851293844183</v>
      </c>
      <c r="M24" s="145">
        <f>IF('2a Aggregate costs'!N$14="-","-",SUM('2a Aggregate costs'!N$14,'2a Aggregate costs'!N$16,'2a Aggregate costs'!N$17,'2a Aggregate costs'!N48,'2a Aggregate costs'!N85)*'3a Demand'!$C$9+'2a Aggregate costs'!N$18)</f>
        <v>118.04461733557049</v>
      </c>
      <c r="N24" s="145">
        <f>IF('2a Aggregate costs'!O$14="-","-",SUM('2a Aggregate costs'!O$14,'2a Aggregate costs'!O$16,'2a Aggregate costs'!O$17,'2a Aggregate costs'!O48,'2a Aggregate costs'!O85)*'3a Demand'!$C$9+'2a Aggregate costs'!O$18)</f>
        <v>115.98549101536402</v>
      </c>
      <c r="O24" s="44"/>
      <c r="P24" s="145">
        <f>IF('2a Aggregate costs'!Q$14="-","-",SUM('2a Aggregate costs'!Q$14,'2a Aggregate costs'!Q$16,'2a Aggregate costs'!Q$17,'2a Aggregate costs'!Q48,'2a Aggregate costs'!Q85)*'3a Demand'!$C$9+'2a Aggregate costs'!Q$18)</f>
        <v>115.98549101536402</v>
      </c>
      <c r="Q24" s="145">
        <f>IF('2a Aggregate costs'!R$14="-","-",SUM('2a Aggregate costs'!R$14,'2a Aggregate costs'!R$16,'2a Aggregate costs'!R$17,'2a Aggregate costs'!R48,'2a Aggregate costs'!R85)*'3a Demand'!$C$9+'2a Aggregate costs'!R$18)</f>
        <v>129.77988250465026</v>
      </c>
      <c r="R24" s="145">
        <f>IF('2a Aggregate costs'!S$14="-","-",SUM('2a Aggregate costs'!S$14,'2a Aggregate costs'!S$16,'2a Aggregate costs'!S$17,'2a Aggregate costs'!S48,'2a Aggregate costs'!S85)*'3a Demand'!$C$9+'2a Aggregate costs'!S$18)</f>
        <v>131.72160686941143</v>
      </c>
      <c r="S24" s="145">
        <f>IF('2a Aggregate costs'!T$14="-","-",SUM('2a Aggregate costs'!T$14,'2a Aggregate costs'!T$16,'2a Aggregate costs'!T$17,'2a Aggregate costs'!T48,'2a Aggregate costs'!T85)*'3a Demand'!$C$9+'2a Aggregate costs'!T$18)</f>
        <v>143.69711937439382</v>
      </c>
      <c r="T24" s="145">
        <f>IF('2a Aggregate costs'!U$14="-","-",SUM('2a Aggregate costs'!U$14,'2a Aggregate costs'!U$16,'2a Aggregate costs'!U$17,'2a Aggregate costs'!U48,'2a Aggregate costs'!U85)*'3a Demand'!$C$9+'2a Aggregate costs'!U$18)</f>
        <v>146.15604262973034</v>
      </c>
      <c r="U24" s="145">
        <f>IF('2a Aggregate costs'!V$14="-","-",SUM('2a Aggregate costs'!V$14,'2a Aggregate costs'!V$16,'2a Aggregate costs'!V$17,'2a Aggregate costs'!V48,'2a Aggregate costs'!V85)*'3a Demand'!$C$9+'2a Aggregate costs'!V$18)</f>
        <v>158.11846911845339</v>
      </c>
      <c r="V24" s="145">
        <f>IF('2a Aggregate costs'!W$14="-","-",SUM('2a Aggregate costs'!W$14,'2a Aggregate costs'!W$16,'2a Aggregate costs'!W$17,'2a Aggregate costs'!W48,'2a Aggregate costs'!W85)*'3a Demand'!$C$9+'2a Aggregate costs'!W$18)</f>
        <v>143.97827810880719</v>
      </c>
      <c r="W24" s="145" t="str">
        <f>IF('2a Aggregate costs'!X$14="-","-",SUM('2a Aggregate costs'!X$14,'2a Aggregate costs'!X$16,'2a Aggregate costs'!X$17,'2a Aggregate costs'!X48,'2a Aggregate costs'!X85)*'3a Demand'!$C$9+'2a Aggregate costs'!X$18)</f>
        <v>-</v>
      </c>
      <c r="X24" s="145" t="str">
        <f>IF('2a Aggregate costs'!Y$14="-","-",SUM('2a Aggregate costs'!Y$14,'2a Aggregate costs'!Y$16,'2a Aggregate costs'!Y$17,'2a Aggregate costs'!Y48,'2a Aggregate costs'!Y85)*'3a Demand'!$C$9+'2a Aggregate costs'!Y$18)</f>
        <v>-</v>
      </c>
      <c r="Y24" s="145" t="str">
        <f>IF('2a Aggregate costs'!Z$14="-","-",SUM('2a Aggregate costs'!Z$14,'2a Aggregate costs'!Z$16,'2a Aggregate costs'!Z$17,'2a Aggregate costs'!Z48,'2a Aggregate costs'!Z85)*'3a Demand'!$C$9+'2a Aggregate costs'!Z$18)</f>
        <v>-</v>
      </c>
      <c r="Z24" s="145" t="str">
        <f>IF('2a Aggregate costs'!AA$14="-","-",SUM('2a Aggregate costs'!AA$14,'2a Aggregate costs'!AA$16,'2a Aggregate costs'!AA$17,'2a Aggregate costs'!AA48,'2a Aggregate costs'!AA85)*'3a Demand'!$C$9+'2a Aggregate costs'!AA$18)</f>
        <v>-</v>
      </c>
    </row>
    <row r="25" spans="1:26" ht="12.75" customHeight="1">
      <c r="A25" s="25"/>
      <c r="B25" s="304"/>
      <c r="C25" s="152" t="s">
        <v>164</v>
      </c>
      <c r="D25" s="301"/>
      <c r="E25" s="315"/>
      <c r="F25" s="44"/>
      <c r="G25" s="145">
        <f>IF('2a Aggregate costs'!H$14="-","-",SUM('2a Aggregate costs'!H$14,'2a Aggregate costs'!H$16,'2a Aggregate costs'!H$17,'2a Aggregate costs'!H49,'2a Aggregate costs'!H86)*'3a Demand'!$C$9+'2a Aggregate costs'!H$18)</f>
        <v>68.702741762601519</v>
      </c>
      <c r="H25" s="145">
        <f>IF('2a Aggregate costs'!I$14="-","-",SUM('2a Aggregate costs'!I$14,'2a Aggregate costs'!I$16,'2a Aggregate costs'!I$17,'2a Aggregate costs'!I49,'2a Aggregate costs'!I86)*'3a Demand'!$C$9+'2a Aggregate costs'!I$18)</f>
        <v>68.682486507202356</v>
      </c>
      <c r="I25" s="145">
        <f>IF('2a Aggregate costs'!J$14="-","-",SUM('2a Aggregate costs'!J$14,'2a Aggregate costs'!J$16,'2a Aggregate costs'!J$17,'2a Aggregate costs'!J49,'2a Aggregate costs'!J86)*'3a Demand'!$C$9+'2a Aggregate costs'!J$18)</f>
        <v>86.662087390754721</v>
      </c>
      <c r="J25" s="145">
        <f>IF('2a Aggregate costs'!K$14="-","-",SUM('2a Aggregate costs'!K$14,'2a Aggregate costs'!K$16,'2a Aggregate costs'!K$17,'2a Aggregate costs'!K49,'2a Aggregate costs'!K86)*'3a Demand'!$C$9+'2a Aggregate costs'!K$18)</f>
        <v>85.651130147878007</v>
      </c>
      <c r="K25" s="145">
        <f>IF('2a Aggregate costs'!L$14="-","-",SUM('2a Aggregate costs'!L$14,'2a Aggregate costs'!L$16,'2a Aggregate costs'!L$17,'2a Aggregate costs'!L49,'2a Aggregate costs'!L86)*'3a Demand'!$C$9+'2a Aggregate costs'!L$18)</f>
        <v>98.003383912654513</v>
      </c>
      <c r="L25" s="145">
        <f>IF('2a Aggregate costs'!M$14="-","-",SUM('2a Aggregate costs'!M$14,'2a Aggregate costs'!M$16,'2a Aggregate costs'!M$17,'2a Aggregate costs'!M49,'2a Aggregate costs'!M86)*'3a Demand'!$C$9+'2a Aggregate costs'!M$18)</f>
        <v>97.176792925729728</v>
      </c>
      <c r="M25" s="145">
        <f>IF('2a Aggregate costs'!N$14="-","-",SUM('2a Aggregate costs'!N$14,'2a Aggregate costs'!N$16,'2a Aggregate costs'!N$17,'2a Aggregate costs'!N49,'2a Aggregate costs'!N86)*'3a Demand'!$C$9+'2a Aggregate costs'!N$18)</f>
        <v>118.3614900691685</v>
      </c>
      <c r="N25" s="145">
        <f>IF('2a Aggregate costs'!O$14="-","-",SUM('2a Aggregate costs'!O$14,'2a Aggregate costs'!O$16,'2a Aggregate costs'!O$17,'2a Aggregate costs'!O49,'2a Aggregate costs'!O86)*'3a Demand'!$C$9+'2a Aggregate costs'!O$18)</f>
        <v>116.26070250661417</v>
      </c>
      <c r="O25" s="44"/>
      <c r="P25" s="145">
        <f>IF('2a Aggregate costs'!Q$14="-","-",SUM('2a Aggregate costs'!Q$14,'2a Aggregate costs'!Q$16,'2a Aggregate costs'!Q$17,'2a Aggregate costs'!Q49,'2a Aggregate costs'!Q86)*'3a Demand'!$C$9+'2a Aggregate costs'!Q$18)</f>
        <v>116.26070250661417</v>
      </c>
      <c r="Q25" s="145">
        <f>IF('2a Aggregate costs'!R$14="-","-",SUM('2a Aggregate costs'!R$14,'2a Aggregate costs'!R$16,'2a Aggregate costs'!R$17,'2a Aggregate costs'!R49,'2a Aggregate costs'!R86)*'3a Demand'!$C$9+'2a Aggregate costs'!R$18)</f>
        <v>129.97624509196049</v>
      </c>
      <c r="R25" s="145">
        <f>IF('2a Aggregate costs'!S$14="-","-",SUM('2a Aggregate costs'!S$14,'2a Aggregate costs'!S$16,'2a Aggregate costs'!S$17,'2a Aggregate costs'!S49,'2a Aggregate costs'!S86)*'3a Demand'!$C$9+'2a Aggregate costs'!S$18)</f>
        <v>131.92508239547553</v>
      </c>
      <c r="S25" s="145">
        <f>IF('2a Aggregate costs'!T$14="-","-",SUM('2a Aggregate costs'!T$14,'2a Aggregate costs'!T$16,'2a Aggregate costs'!T$17,'2a Aggregate costs'!T49,'2a Aggregate costs'!T86)*'3a Demand'!$C$9+'2a Aggregate costs'!T$18)</f>
        <v>144.06161739471855</v>
      </c>
      <c r="T25" s="145">
        <f>IF('2a Aggregate costs'!U$14="-","-",SUM('2a Aggregate costs'!U$14,'2a Aggregate costs'!U$16,'2a Aggregate costs'!U$17,'2a Aggregate costs'!U49,'2a Aggregate costs'!U86)*'3a Demand'!$C$9+'2a Aggregate costs'!U$18)</f>
        <v>146.55910392399349</v>
      </c>
      <c r="U25" s="145">
        <f>IF('2a Aggregate costs'!V$14="-","-",SUM('2a Aggregate costs'!V$14,'2a Aggregate costs'!V$16,'2a Aggregate costs'!V$17,'2a Aggregate costs'!V49,'2a Aggregate costs'!V86)*'3a Demand'!$C$9+'2a Aggregate costs'!V$18)</f>
        <v>158.28587132667712</v>
      </c>
      <c r="V25" s="145">
        <f>IF('2a Aggregate costs'!W$14="-","-",SUM('2a Aggregate costs'!W$14,'2a Aggregate costs'!W$16,'2a Aggregate costs'!W$17,'2a Aggregate costs'!W49,'2a Aggregate costs'!W86)*'3a Demand'!$C$9+'2a Aggregate costs'!W$18)</f>
        <v>144.09659312607445</v>
      </c>
      <c r="W25" s="145" t="str">
        <f>IF('2a Aggregate costs'!X$14="-","-",SUM('2a Aggregate costs'!X$14,'2a Aggregate costs'!X$16,'2a Aggregate costs'!X$17,'2a Aggregate costs'!X49,'2a Aggregate costs'!X86)*'3a Demand'!$C$9+'2a Aggregate costs'!X$18)</f>
        <v>-</v>
      </c>
      <c r="X25" s="145" t="str">
        <f>IF('2a Aggregate costs'!Y$14="-","-",SUM('2a Aggregate costs'!Y$14,'2a Aggregate costs'!Y$16,'2a Aggregate costs'!Y$17,'2a Aggregate costs'!Y49,'2a Aggregate costs'!Y86)*'3a Demand'!$C$9+'2a Aggregate costs'!Y$18)</f>
        <v>-</v>
      </c>
      <c r="Y25" s="145" t="str">
        <f>IF('2a Aggregate costs'!Z$14="-","-",SUM('2a Aggregate costs'!Z$14,'2a Aggregate costs'!Z$16,'2a Aggregate costs'!Z$17,'2a Aggregate costs'!Z49,'2a Aggregate costs'!Z86)*'3a Demand'!$C$9+'2a Aggregate costs'!Z$18)</f>
        <v>-</v>
      </c>
      <c r="Z25" s="145" t="str">
        <f>IF('2a Aggregate costs'!AA$14="-","-",SUM('2a Aggregate costs'!AA$14,'2a Aggregate costs'!AA$16,'2a Aggregate costs'!AA$17,'2a Aggregate costs'!AA49,'2a Aggregate costs'!AA86)*'3a Demand'!$C$9+'2a Aggregate costs'!AA$18)</f>
        <v>-</v>
      </c>
    </row>
    <row r="26" spans="1:26" ht="12.75" customHeight="1">
      <c r="A26" s="25"/>
      <c r="B26" s="304"/>
      <c r="C26" s="152" t="s">
        <v>165</v>
      </c>
      <c r="D26" s="301"/>
      <c r="E26" s="315"/>
      <c r="F26" s="44"/>
      <c r="G26" s="145">
        <f>IF('2a Aggregate costs'!H$14="-","-",SUM('2a Aggregate costs'!H$14,'2a Aggregate costs'!H$16,'2a Aggregate costs'!H$17,'2a Aggregate costs'!H50,'2a Aggregate costs'!H87)*'3a Demand'!$C$9+'2a Aggregate costs'!H$18)</f>
        <v>68.696846532777627</v>
      </c>
      <c r="H26" s="145">
        <f>IF('2a Aggregate costs'!I$14="-","-",SUM('2a Aggregate costs'!I$14,'2a Aggregate costs'!I$16,'2a Aggregate costs'!I$17,'2a Aggregate costs'!I50,'2a Aggregate costs'!I87)*'3a Demand'!$C$9+'2a Aggregate costs'!I$18)</f>
        <v>68.676671216342328</v>
      </c>
      <c r="I26" s="145">
        <f>IF('2a Aggregate costs'!J$14="-","-",SUM('2a Aggregate costs'!J$14,'2a Aggregate costs'!J$16,'2a Aggregate costs'!J$17,'2a Aggregate costs'!J50,'2a Aggregate costs'!J87)*'3a Demand'!$C$9+'2a Aggregate costs'!J$18)</f>
        <v>86.636741851488935</v>
      </c>
      <c r="J26" s="145">
        <f>IF('2a Aggregate costs'!K$14="-","-",SUM('2a Aggregate costs'!K$14,'2a Aggregate costs'!K$16,'2a Aggregate costs'!K$17,'2a Aggregate costs'!K50,'2a Aggregate costs'!K87)*'3a Demand'!$C$9+'2a Aggregate costs'!K$18)</f>
        <v>85.631797942264583</v>
      </c>
      <c r="K26" s="145">
        <f>IF('2a Aggregate costs'!L$14="-","-",SUM('2a Aggregate costs'!L$14,'2a Aggregate costs'!L$16,'2a Aggregate costs'!L$17,'2a Aggregate costs'!L50,'2a Aggregate costs'!L87)*'3a Demand'!$C$9+'2a Aggregate costs'!L$18)</f>
        <v>97.937451136388688</v>
      </c>
      <c r="L26" s="145">
        <f>IF('2a Aggregate costs'!M$14="-","-",SUM('2a Aggregate costs'!M$14,'2a Aggregate costs'!M$16,'2a Aggregate costs'!M$17,'2a Aggregate costs'!M50,'2a Aggregate costs'!M87)*'3a Demand'!$C$9+'2a Aggregate costs'!M$18)</f>
        <v>97.118570378104408</v>
      </c>
      <c r="M26" s="145">
        <f>IF('2a Aggregate costs'!N$14="-","-",SUM('2a Aggregate costs'!N$14,'2a Aggregate costs'!N$16,'2a Aggregate costs'!N$17,'2a Aggregate costs'!N50,'2a Aggregate costs'!N87)*'3a Demand'!$C$9+'2a Aggregate costs'!N$18)</f>
        <v>118.38200017246123</v>
      </c>
      <c r="N26" s="145">
        <f>IF('2a Aggregate costs'!O$14="-","-",SUM('2a Aggregate costs'!O$14,'2a Aggregate costs'!O$16,'2a Aggregate costs'!O$17,'2a Aggregate costs'!O50,'2a Aggregate costs'!O87)*'3a Demand'!$C$9+'2a Aggregate costs'!O$18)</f>
        <v>116.27969685512001</v>
      </c>
      <c r="O26" s="44"/>
      <c r="P26" s="145">
        <f>IF('2a Aggregate costs'!Q$14="-","-",SUM('2a Aggregate costs'!Q$14,'2a Aggregate costs'!Q$16,'2a Aggregate costs'!Q$17,'2a Aggregate costs'!Q50,'2a Aggregate costs'!Q87)*'3a Demand'!$C$9+'2a Aggregate costs'!Q$18)</f>
        <v>116.27969685512001</v>
      </c>
      <c r="Q26" s="145">
        <f>IF('2a Aggregate costs'!R$14="-","-",SUM('2a Aggregate costs'!R$14,'2a Aggregate costs'!R$16,'2a Aggregate costs'!R$17,'2a Aggregate costs'!R50,'2a Aggregate costs'!R87)*'3a Demand'!$C$9+'2a Aggregate costs'!R$18)</f>
        <v>130.00479031786008</v>
      </c>
      <c r="R26" s="145">
        <f>IF('2a Aggregate costs'!S$14="-","-",SUM('2a Aggregate costs'!S$14,'2a Aggregate costs'!S$16,'2a Aggregate costs'!S$17,'2a Aggregate costs'!S50,'2a Aggregate costs'!S87)*'3a Demand'!$C$9+'2a Aggregate costs'!S$18)</f>
        <v>131.95510964851496</v>
      </c>
      <c r="S26" s="145">
        <f>IF('2a Aggregate costs'!T$14="-","-",SUM('2a Aggregate costs'!T$14,'2a Aggregate costs'!T$16,'2a Aggregate costs'!T$17,'2a Aggregate costs'!T50,'2a Aggregate costs'!T87)*'3a Demand'!$C$9+'2a Aggregate costs'!T$18)</f>
        <v>143.81812836712012</v>
      </c>
      <c r="T26" s="145">
        <f>IF('2a Aggregate costs'!U$14="-","-",SUM('2a Aggregate costs'!U$14,'2a Aggregate costs'!U$16,'2a Aggregate costs'!U$17,'2a Aggregate costs'!U50,'2a Aggregate costs'!U87)*'3a Demand'!$C$9+'2a Aggregate costs'!U$18)</f>
        <v>146.29104596880782</v>
      </c>
      <c r="U26" s="145">
        <f>IF('2a Aggregate costs'!V$14="-","-",SUM('2a Aggregate costs'!V$14,'2a Aggregate costs'!V$16,'2a Aggregate costs'!V$17,'2a Aggregate costs'!V50,'2a Aggregate costs'!V87)*'3a Demand'!$C$9+'2a Aggregate costs'!V$18)</f>
        <v>158.28710669896509</v>
      </c>
      <c r="V26" s="145">
        <f>IF('2a Aggregate costs'!W$14="-","-",SUM('2a Aggregate costs'!W$14,'2a Aggregate costs'!W$16,'2a Aggregate costs'!W$17,'2a Aggregate costs'!W50,'2a Aggregate costs'!W87)*'3a Demand'!$C$9+'2a Aggregate costs'!W$18)</f>
        <v>144.09913232076272</v>
      </c>
      <c r="W26" s="145" t="str">
        <f>IF('2a Aggregate costs'!X$14="-","-",SUM('2a Aggregate costs'!X$14,'2a Aggregate costs'!X$16,'2a Aggregate costs'!X$17,'2a Aggregate costs'!X50,'2a Aggregate costs'!X87)*'3a Demand'!$C$9+'2a Aggregate costs'!X$18)</f>
        <v>-</v>
      </c>
      <c r="X26" s="145" t="str">
        <f>IF('2a Aggregate costs'!Y$14="-","-",SUM('2a Aggregate costs'!Y$14,'2a Aggregate costs'!Y$16,'2a Aggregate costs'!Y$17,'2a Aggregate costs'!Y50,'2a Aggregate costs'!Y87)*'3a Demand'!$C$9+'2a Aggregate costs'!Y$18)</f>
        <v>-</v>
      </c>
      <c r="Y26" s="145" t="str">
        <f>IF('2a Aggregate costs'!Z$14="-","-",SUM('2a Aggregate costs'!Z$14,'2a Aggregate costs'!Z$16,'2a Aggregate costs'!Z$17,'2a Aggregate costs'!Z50,'2a Aggregate costs'!Z87)*'3a Demand'!$C$9+'2a Aggregate costs'!Z$18)</f>
        <v>-</v>
      </c>
      <c r="Z26" s="145" t="str">
        <f>IF('2a Aggregate costs'!AA$14="-","-",SUM('2a Aggregate costs'!AA$14,'2a Aggregate costs'!AA$16,'2a Aggregate costs'!AA$17,'2a Aggregate costs'!AA50,'2a Aggregate costs'!AA87)*'3a Demand'!$C$9+'2a Aggregate costs'!AA$18)</f>
        <v>-</v>
      </c>
    </row>
    <row r="27" spans="1:26" ht="12.75" customHeight="1">
      <c r="A27" s="25"/>
      <c r="B27" s="314"/>
      <c r="C27" s="152" t="s">
        <v>166</v>
      </c>
      <c r="D27" s="301"/>
      <c r="E27" s="315"/>
      <c r="F27" s="44"/>
      <c r="G27" s="145">
        <f>IF('2a Aggregate costs'!H$14="-","-",SUM('2a Aggregate costs'!H$14,'2a Aggregate costs'!H$16,'2a Aggregate costs'!H$17,'2a Aggregate costs'!H51,'2a Aggregate costs'!H88)*'3a Demand'!$C$9+'2a Aggregate costs'!H$18)</f>
        <v>68.697157313013491</v>
      </c>
      <c r="H27" s="145">
        <f>IF('2a Aggregate costs'!I$14="-","-",SUM('2a Aggregate costs'!I$14,'2a Aggregate costs'!I$16,'2a Aggregate costs'!I$17,'2a Aggregate costs'!I51,'2a Aggregate costs'!I88)*'3a Demand'!$C$9+'2a Aggregate costs'!I$18)</f>
        <v>68.676977780389578</v>
      </c>
      <c r="I27" s="145">
        <f>IF('2a Aggregate costs'!J$14="-","-",SUM('2a Aggregate costs'!J$14,'2a Aggregate costs'!J$16,'2a Aggregate costs'!J$17,'2a Aggregate costs'!J51,'2a Aggregate costs'!J88)*'3a Demand'!$C$9+'2a Aggregate costs'!J$18)</f>
        <v>86.638075303725927</v>
      </c>
      <c r="J27" s="145">
        <f>IF('2a Aggregate costs'!K$14="-","-",SUM('2a Aggregate costs'!K$14,'2a Aggregate costs'!K$16,'2a Aggregate costs'!K$17,'2a Aggregate costs'!K51,'2a Aggregate costs'!K88)*'3a Demand'!$C$9+'2a Aggregate costs'!K$18)</f>
        <v>85.632815258881649</v>
      </c>
      <c r="K27" s="145">
        <f>IF('2a Aggregate costs'!L$14="-","-",SUM('2a Aggregate costs'!L$14,'2a Aggregate costs'!L$16,'2a Aggregate costs'!L$17,'2a Aggregate costs'!L51,'2a Aggregate costs'!L88)*'3a Demand'!$C$9+'2a Aggregate costs'!L$18)</f>
        <v>97.940918651094151</v>
      </c>
      <c r="L27" s="145">
        <f>IF('2a Aggregate costs'!M$14="-","-",SUM('2a Aggregate costs'!M$14,'2a Aggregate costs'!M$16,'2a Aggregate costs'!M$17,'2a Aggregate costs'!M51,'2a Aggregate costs'!M88)*'3a Demand'!$C$9+'2a Aggregate costs'!M$18)</f>
        <v>97.121632485490977</v>
      </c>
      <c r="M27" s="145">
        <f>IF('2a Aggregate costs'!N$14="-","-",SUM('2a Aggregate costs'!N$14,'2a Aggregate costs'!N$16,'2a Aggregate costs'!N$17,'2a Aggregate costs'!N51,'2a Aggregate costs'!N88)*'3a Demand'!$C$9+'2a Aggregate costs'!N$18)</f>
        <v>118.20051942227433</v>
      </c>
      <c r="N27" s="145">
        <f>IF('2a Aggregate costs'!O$14="-","-",SUM('2a Aggregate costs'!O$14,'2a Aggregate costs'!O$16,'2a Aggregate costs'!O$17,'2a Aggregate costs'!O51,'2a Aggregate costs'!O88)*'3a Demand'!$C$9+'2a Aggregate costs'!O$18)</f>
        <v>116.12349457950175</v>
      </c>
      <c r="O27" s="44"/>
      <c r="P27" s="145">
        <f>IF('2a Aggregate costs'!Q$14="-","-",SUM('2a Aggregate costs'!Q$14,'2a Aggregate costs'!Q$16,'2a Aggregate costs'!Q$17,'2a Aggregate costs'!Q51,'2a Aggregate costs'!Q88)*'3a Demand'!$C$9+'2a Aggregate costs'!Q$18)</f>
        <v>116.12349457950175</v>
      </c>
      <c r="Q27" s="145">
        <f>IF('2a Aggregate costs'!R$14="-","-",SUM('2a Aggregate costs'!R$14,'2a Aggregate costs'!R$16,'2a Aggregate costs'!R$17,'2a Aggregate costs'!R51,'2a Aggregate costs'!R88)*'3a Demand'!$C$9+'2a Aggregate costs'!R$18)</f>
        <v>129.5743879868638</v>
      </c>
      <c r="R27" s="145">
        <f>IF('2a Aggregate costs'!S$14="-","-",SUM('2a Aggregate costs'!S$14,'2a Aggregate costs'!S$16,'2a Aggregate costs'!S$17,'2a Aggregate costs'!S51,'2a Aggregate costs'!S88)*'3a Demand'!$C$9+'2a Aggregate costs'!S$18)</f>
        <v>131.41347519919506</v>
      </c>
      <c r="S27" s="145">
        <f>IF('2a Aggregate costs'!T$14="-","-",SUM('2a Aggregate costs'!T$14,'2a Aggregate costs'!T$16,'2a Aggregate costs'!T$17,'2a Aggregate costs'!T51,'2a Aggregate costs'!T88)*'3a Demand'!$C$9+'2a Aggregate costs'!T$18)</f>
        <v>142.89787628597503</v>
      </c>
      <c r="T27" s="145">
        <f>IF('2a Aggregate costs'!U$14="-","-",SUM('2a Aggregate costs'!U$14,'2a Aggregate costs'!U$16,'2a Aggregate costs'!U$17,'2a Aggregate costs'!U51,'2a Aggregate costs'!U88)*'3a Demand'!$C$9+'2a Aggregate costs'!U$18)</f>
        <v>145.54340038409359</v>
      </c>
      <c r="U27" s="145">
        <f>IF('2a Aggregate costs'!V$14="-","-",SUM('2a Aggregate costs'!V$14,'2a Aggregate costs'!V$16,'2a Aggregate costs'!V$17,'2a Aggregate costs'!V51,'2a Aggregate costs'!V88)*'3a Demand'!$C$9+'2a Aggregate costs'!V$18)</f>
        <v>157.23599869542505</v>
      </c>
      <c r="V27" s="145">
        <f>IF('2a Aggregate costs'!W$14="-","-",SUM('2a Aggregate costs'!W$14,'2a Aggregate costs'!W$16,'2a Aggregate costs'!W$17,'2a Aggregate costs'!W51,'2a Aggregate costs'!W88)*'3a Demand'!$C$9+'2a Aggregate costs'!W$18)</f>
        <v>143.58421753322577</v>
      </c>
      <c r="W27" s="145" t="str">
        <f>IF('2a Aggregate costs'!X$14="-","-",SUM('2a Aggregate costs'!X$14,'2a Aggregate costs'!X$16,'2a Aggregate costs'!X$17,'2a Aggregate costs'!X51,'2a Aggregate costs'!X88)*'3a Demand'!$C$9+'2a Aggregate costs'!X$18)</f>
        <v>-</v>
      </c>
      <c r="X27" s="145" t="str">
        <f>IF('2a Aggregate costs'!Y$14="-","-",SUM('2a Aggregate costs'!Y$14,'2a Aggregate costs'!Y$16,'2a Aggregate costs'!Y$17,'2a Aggregate costs'!Y51,'2a Aggregate costs'!Y88)*'3a Demand'!$C$9+'2a Aggregate costs'!Y$18)</f>
        <v>-</v>
      </c>
      <c r="Y27" s="145" t="str">
        <f>IF('2a Aggregate costs'!Z$14="-","-",SUM('2a Aggregate costs'!Z$14,'2a Aggregate costs'!Z$16,'2a Aggregate costs'!Z$17,'2a Aggregate costs'!Z51,'2a Aggregate costs'!Z88)*'3a Demand'!$C$9+'2a Aggregate costs'!Z$18)</f>
        <v>-</v>
      </c>
      <c r="Z27" s="145" t="str">
        <f>IF('2a Aggregate costs'!AA$14="-","-",SUM('2a Aggregate costs'!AA$14,'2a Aggregate costs'!AA$16,'2a Aggregate costs'!AA$17,'2a Aggregate costs'!AA51,'2a Aggregate costs'!AA88)*'3a Demand'!$C$9+'2a Aggregate costs'!AA$18)</f>
        <v>-</v>
      </c>
    </row>
    <row r="28" spans="1:26" ht="12.75" customHeight="1">
      <c r="A28" s="25"/>
      <c r="B28" s="303" t="s">
        <v>240</v>
      </c>
      <c r="C28" s="152" t="s">
        <v>153</v>
      </c>
      <c r="D28" s="301"/>
      <c r="E28" s="315"/>
      <c r="F28" s="44"/>
      <c r="G28" s="145">
        <f>IF('2a Aggregate costs'!H$20="-","-",SUM('2a Aggregate costs'!H$20,'2a Aggregate costs'!H$22,'2a Aggregate costs'!H$23,'2a Aggregate costs'!H52,'2a Aggregate costs'!H89)*'3a Demand'!$C$10+'2a Aggregate costs'!H$24)</f>
        <v>90.751581677013888</v>
      </c>
      <c r="H28" s="145">
        <f>IF('2a Aggregate costs'!I$20="-","-",SUM('2a Aggregate costs'!I$20,'2a Aggregate costs'!I$22,'2a Aggregate costs'!I$23,'2a Aggregate costs'!I52,'2a Aggregate costs'!I89)*'3a Demand'!$C$10+'2a Aggregate costs'!I$24)</f>
        <v>90.724179330427219</v>
      </c>
      <c r="I28" s="145">
        <f>IF('2a Aggregate costs'!J$20="-","-",SUM('2a Aggregate costs'!J$20,'2a Aggregate costs'!J$22,'2a Aggregate costs'!J$23,'2a Aggregate costs'!J52,'2a Aggregate costs'!J89)*'3a Demand'!$C$10+'2a Aggregate costs'!J$24)</f>
        <v>115.10761401173286</v>
      </c>
      <c r="J28" s="145">
        <f>IF('2a Aggregate costs'!K$20="-","-",SUM('2a Aggregate costs'!K$20,'2a Aggregate costs'!K$22,'2a Aggregate costs'!K$23,'2a Aggregate costs'!K52,'2a Aggregate costs'!K89)*'3a Demand'!$C$10+'2a Aggregate costs'!K$24)</f>
        <v>113.85347761575416</v>
      </c>
      <c r="K28" s="145">
        <f>IF('2a Aggregate costs'!L$20="-","-",SUM('2a Aggregate costs'!L$20,'2a Aggregate costs'!L$22,'2a Aggregate costs'!L$23,'2a Aggregate costs'!L52,'2a Aggregate costs'!L89)*'3a Demand'!$C$10+'2a Aggregate costs'!L$24)</f>
        <v>130.72086516861378</v>
      </c>
      <c r="L28" s="145">
        <f>IF('2a Aggregate costs'!M$20="-","-",SUM('2a Aggregate costs'!M$20,'2a Aggregate costs'!M$22,'2a Aggregate costs'!M$23,'2a Aggregate costs'!M52,'2a Aggregate costs'!M89)*'3a Demand'!$C$10+'2a Aggregate costs'!M$24)</f>
        <v>129.50020713456647</v>
      </c>
      <c r="M28" s="145">
        <f>IF('2a Aggregate costs'!N$20="-","-",SUM('2a Aggregate costs'!N$20,'2a Aggregate costs'!N$22,'2a Aggregate costs'!N$23,'2a Aggregate costs'!N52,'2a Aggregate costs'!N89)*'3a Demand'!$C$10+'2a Aggregate costs'!N$24)</f>
        <v>157.96553067682373</v>
      </c>
      <c r="N28" s="145">
        <f>IF('2a Aggregate costs'!O$20="-","-",SUM('2a Aggregate costs'!O$20,'2a Aggregate costs'!O$22,'2a Aggregate costs'!O$23,'2a Aggregate costs'!O52,'2a Aggregate costs'!O89)*'3a Demand'!$C$10+'2a Aggregate costs'!O$24)</f>
        <v>155.10061463500364</v>
      </c>
      <c r="O28" s="44"/>
      <c r="P28" s="145">
        <f>IF('2a Aggregate costs'!Q$20="-","-",SUM('2a Aggregate costs'!Q$20,'2a Aggregate costs'!Q$22,'2a Aggregate costs'!Q$23,'2a Aggregate costs'!Q52,'2a Aggregate costs'!Q89)*'3a Demand'!$C$10+'2a Aggregate costs'!Q$24)</f>
        <v>155.10061463500364</v>
      </c>
      <c r="Q28" s="145">
        <f>IF('2a Aggregate costs'!R$20="-","-",SUM('2a Aggregate costs'!R$20,'2a Aggregate costs'!R$22,'2a Aggregate costs'!R$23,'2a Aggregate costs'!R52,'2a Aggregate costs'!R89)*'3a Demand'!$C$10+'2a Aggregate costs'!R$24)</f>
        <v>173.81966110102195</v>
      </c>
      <c r="R28" s="145">
        <f>IF('2a Aggregate costs'!S$20="-","-",SUM('2a Aggregate costs'!S$20,'2a Aggregate costs'!S$22,'2a Aggregate costs'!S$23,'2a Aggregate costs'!S52,'2a Aggregate costs'!S89)*'3a Demand'!$C$10+'2a Aggregate costs'!S$24)</f>
        <v>176.53610865608502</v>
      </c>
      <c r="S28" s="145">
        <f>IF('2a Aggregate costs'!T$20="-","-",SUM('2a Aggregate costs'!T$20,'2a Aggregate costs'!T$22,'2a Aggregate costs'!T$23,'2a Aggregate costs'!T52,'2a Aggregate costs'!T89)*'3a Demand'!$C$10+'2a Aggregate costs'!T$24)</f>
        <v>192.6703258827352</v>
      </c>
      <c r="T28" s="145">
        <f>IF('2a Aggregate costs'!U$20="-","-",SUM('2a Aggregate costs'!U$20,'2a Aggregate costs'!U$22,'2a Aggregate costs'!U$23,'2a Aggregate costs'!U52,'2a Aggregate costs'!U89)*'3a Demand'!$C$10+'2a Aggregate costs'!U$24)</f>
        <v>196.26249622783303</v>
      </c>
      <c r="U28" s="145">
        <f>IF('2a Aggregate costs'!V$20="-","-",SUM('2a Aggregate costs'!V$20,'2a Aggregate costs'!V$22,'2a Aggregate costs'!V$23,'2a Aggregate costs'!V52,'2a Aggregate costs'!V89)*'3a Demand'!$C$10+'2a Aggregate costs'!V$24)</f>
        <v>212.21613616985917</v>
      </c>
      <c r="V28" s="145">
        <f>IF('2a Aggregate costs'!W$20="-","-",SUM('2a Aggregate costs'!W$20,'2a Aggregate costs'!W$22,'2a Aggregate costs'!W$23,'2a Aggregate costs'!W52,'2a Aggregate costs'!W89)*'3a Demand'!$C$10+'2a Aggregate costs'!W$24)</f>
        <v>192.82556660839967</v>
      </c>
      <c r="W28" s="145" t="str">
        <f>IF('2a Aggregate costs'!X$20="-","-",SUM('2a Aggregate costs'!X$20,'2a Aggregate costs'!X$22,'2a Aggregate costs'!X$23,'2a Aggregate costs'!X52,'2a Aggregate costs'!X89)*'3a Demand'!$C$10+'2a Aggregate costs'!X$24)</f>
        <v>-</v>
      </c>
      <c r="X28" s="145" t="str">
        <f>IF('2a Aggregate costs'!Y$20="-","-",SUM('2a Aggregate costs'!Y$20,'2a Aggregate costs'!Y$22,'2a Aggregate costs'!Y$23,'2a Aggregate costs'!Y52,'2a Aggregate costs'!Y89)*'3a Demand'!$C$10+'2a Aggregate costs'!Y$24)</f>
        <v>-</v>
      </c>
      <c r="Y28" s="145" t="str">
        <f>IF('2a Aggregate costs'!Z$20="-","-",SUM('2a Aggregate costs'!Z$20,'2a Aggregate costs'!Z$22,'2a Aggregate costs'!Z$23,'2a Aggregate costs'!Z52,'2a Aggregate costs'!Z89)*'3a Demand'!$C$10+'2a Aggregate costs'!Z$24)</f>
        <v>-</v>
      </c>
      <c r="Z28" s="145" t="str">
        <f>IF('2a Aggregate costs'!AA$20="-","-",SUM('2a Aggregate costs'!AA$20,'2a Aggregate costs'!AA$22,'2a Aggregate costs'!AA$23,'2a Aggregate costs'!AA52,'2a Aggregate costs'!AA89)*'3a Demand'!$C$10+'2a Aggregate costs'!AA$24)</f>
        <v>-</v>
      </c>
    </row>
    <row r="29" spans="1:26" ht="12.75" customHeight="1">
      <c r="A29" s="25"/>
      <c r="B29" s="304"/>
      <c r="C29" s="152" t="s">
        <v>154</v>
      </c>
      <c r="D29" s="301"/>
      <c r="E29" s="315"/>
      <c r="F29" s="44"/>
      <c r="G29" s="145">
        <f>IF('2a Aggregate costs'!H$20="-","-",SUM('2a Aggregate costs'!H$20,'2a Aggregate costs'!H$22,'2a Aggregate costs'!H$23,'2a Aggregate costs'!H53,'2a Aggregate costs'!H90)*'3a Demand'!$C$10+'2a Aggregate costs'!H$24)</f>
        <v>90.726713861208424</v>
      </c>
      <c r="H29" s="145">
        <f>IF('2a Aggregate costs'!I$20="-","-",SUM('2a Aggregate costs'!I$20,'2a Aggregate costs'!I$22,'2a Aggregate costs'!I$23,'2a Aggregate costs'!I53,'2a Aggregate costs'!I90)*'3a Demand'!$C$10+'2a Aggregate costs'!I$24)</f>
        <v>90.699648717954958</v>
      </c>
      <c r="I29" s="145">
        <f>IF('2a Aggregate costs'!J$20="-","-",SUM('2a Aggregate costs'!J$20,'2a Aggregate costs'!J$22,'2a Aggregate costs'!J$23,'2a Aggregate costs'!J53,'2a Aggregate costs'!J90)*'3a Demand'!$C$10+'2a Aggregate costs'!J$24)</f>
        <v>114.99952994364455</v>
      </c>
      <c r="J29" s="145">
        <f>IF('2a Aggregate costs'!K$20="-","-",SUM('2a Aggregate costs'!K$20,'2a Aggregate costs'!K$22,'2a Aggregate costs'!K$23,'2a Aggregate costs'!K53,'2a Aggregate costs'!K90)*'3a Demand'!$C$10+'2a Aggregate costs'!K$24)</f>
        <v>113.7684169653958</v>
      </c>
      <c r="K29" s="145">
        <f>IF('2a Aggregate costs'!L$20="-","-",SUM('2a Aggregate costs'!L$20,'2a Aggregate costs'!L$22,'2a Aggregate costs'!L$23,'2a Aggregate costs'!L53,'2a Aggregate costs'!L90)*'3a Demand'!$C$10+'2a Aggregate costs'!L$24)</f>
        <v>130.43540208664726</v>
      </c>
      <c r="L29" s="145">
        <f>IF('2a Aggregate costs'!M$20="-","-",SUM('2a Aggregate costs'!M$20,'2a Aggregate costs'!M$22,'2a Aggregate costs'!M$23,'2a Aggregate costs'!M53,'2a Aggregate costs'!M90)*'3a Demand'!$C$10+'2a Aggregate costs'!M$24)</f>
        <v>129.24944666151694</v>
      </c>
      <c r="M29" s="145">
        <f>IF('2a Aggregate costs'!N$20="-","-",SUM('2a Aggregate costs'!N$20,'2a Aggregate costs'!N$22,'2a Aggregate costs'!N$23,'2a Aggregate costs'!N53,'2a Aggregate costs'!N90)*'3a Demand'!$C$10+'2a Aggregate costs'!N$24)</f>
        <v>157.71890509862112</v>
      </c>
      <c r="N29" s="145">
        <f>IF('2a Aggregate costs'!O$20="-","-",SUM('2a Aggregate costs'!O$20,'2a Aggregate costs'!O$22,'2a Aggregate costs'!O$23,'2a Aggregate costs'!O53,'2a Aggregate costs'!O90)*'3a Demand'!$C$10+'2a Aggregate costs'!O$24)</f>
        <v>154.88739331336086</v>
      </c>
      <c r="O29" s="44"/>
      <c r="P29" s="145">
        <f>IF('2a Aggregate costs'!Q$20="-","-",SUM('2a Aggregate costs'!Q$20,'2a Aggregate costs'!Q$22,'2a Aggregate costs'!Q$23,'2a Aggregate costs'!Q53,'2a Aggregate costs'!Q90)*'3a Demand'!$C$10+'2a Aggregate costs'!Q$24)</f>
        <v>154.88739331336086</v>
      </c>
      <c r="Q29" s="145">
        <f>IF('2a Aggregate costs'!R$20="-","-",SUM('2a Aggregate costs'!R$20,'2a Aggregate costs'!R$22,'2a Aggregate costs'!R$23,'2a Aggregate costs'!R53,'2a Aggregate costs'!R90)*'3a Demand'!$C$10+'2a Aggregate costs'!R$24)</f>
        <v>173.32745775336986</v>
      </c>
      <c r="R29" s="145">
        <f>IF('2a Aggregate costs'!S$20="-","-",SUM('2a Aggregate costs'!S$20,'2a Aggregate costs'!S$22,'2a Aggregate costs'!S$23,'2a Aggregate costs'!S53,'2a Aggregate costs'!S90)*'3a Demand'!$C$10+'2a Aggregate costs'!S$24)</f>
        <v>176.02949617899671</v>
      </c>
      <c r="S29" s="145">
        <f>IF('2a Aggregate costs'!T$20="-","-",SUM('2a Aggregate costs'!T$20,'2a Aggregate costs'!T$22,'2a Aggregate costs'!T$23,'2a Aggregate costs'!T53,'2a Aggregate costs'!T90)*'3a Demand'!$C$10+'2a Aggregate costs'!T$24)</f>
        <v>192.06243928647606</v>
      </c>
      <c r="T29" s="145">
        <f>IF('2a Aggregate costs'!U$20="-","-",SUM('2a Aggregate costs'!U$20,'2a Aggregate costs'!U$22,'2a Aggregate costs'!U$23,'2a Aggregate costs'!U53,'2a Aggregate costs'!U90)*'3a Demand'!$C$10+'2a Aggregate costs'!U$24)</f>
        <v>195.59367578411286</v>
      </c>
      <c r="U29" s="145">
        <f>IF('2a Aggregate costs'!V$20="-","-",SUM('2a Aggregate costs'!V$20,'2a Aggregate costs'!V$22,'2a Aggregate costs'!V$23,'2a Aggregate costs'!V53,'2a Aggregate costs'!V90)*'3a Demand'!$C$10+'2a Aggregate costs'!V$24)</f>
        <v>211.4118537542615</v>
      </c>
      <c r="V29" s="145">
        <f>IF('2a Aggregate costs'!W$20="-","-",SUM('2a Aggregate costs'!W$20,'2a Aggregate costs'!W$22,'2a Aggregate costs'!W$23,'2a Aggregate costs'!W53,'2a Aggregate costs'!W90)*'3a Demand'!$C$10+'2a Aggregate costs'!W$24)</f>
        <v>192.30704107029561</v>
      </c>
      <c r="W29" s="145" t="str">
        <f>IF('2a Aggregate costs'!X$20="-","-",SUM('2a Aggregate costs'!X$20,'2a Aggregate costs'!X$22,'2a Aggregate costs'!X$23,'2a Aggregate costs'!X53,'2a Aggregate costs'!X90)*'3a Demand'!$C$10+'2a Aggregate costs'!X$24)</f>
        <v>-</v>
      </c>
      <c r="X29" s="145" t="str">
        <f>IF('2a Aggregate costs'!Y$20="-","-",SUM('2a Aggregate costs'!Y$20,'2a Aggregate costs'!Y$22,'2a Aggregate costs'!Y$23,'2a Aggregate costs'!Y53,'2a Aggregate costs'!Y90)*'3a Demand'!$C$10+'2a Aggregate costs'!Y$24)</f>
        <v>-</v>
      </c>
      <c r="Y29" s="145" t="str">
        <f>IF('2a Aggregate costs'!Z$20="-","-",SUM('2a Aggregate costs'!Z$20,'2a Aggregate costs'!Z$22,'2a Aggregate costs'!Z$23,'2a Aggregate costs'!Z53,'2a Aggregate costs'!Z90)*'3a Demand'!$C$10+'2a Aggregate costs'!Z$24)</f>
        <v>-</v>
      </c>
      <c r="Z29" s="145" t="str">
        <f>IF('2a Aggregate costs'!AA$20="-","-",SUM('2a Aggregate costs'!AA$20,'2a Aggregate costs'!AA$22,'2a Aggregate costs'!AA$23,'2a Aggregate costs'!AA53,'2a Aggregate costs'!AA90)*'3a Demand'!$C$10+'2a Aggregate costs'!AA$24)</f>
        <v>-</v>
      </c>
    </row>
    <row r="30" spans="1:26" ht="12.75" customHeight="1">
      <c r="A30" s="25"/>
      <c r="B30" s="304"/>
      <c r="C30" s="152" t="s">
        <v>155</v>
      </c>
      <c r="D30" s="301"/>
      <c r="E30" s="315"/>
      <c r="F30" s="44"/>
      <c r="G30" s="145">
        <f>IF('2a Aggregate costs'!H$20="-","-",SUM('2a Aggregate costs'!H$20,'2a Aggregate costs'!H$22,'2a Aggregate costs'!H$23,'2a Aggregate costs'!H54,'2a Aggregate costs'!H91)*'3a Demand'!$C$10+'2a Aggregate costs'!H$24)</f>
        <v>90.736815527100234</v>
      </c>
      <c r="H30" s="145">
        <f>IF('2a Aggregate costs'!I$20="-","-",SUM('2a Aggregate costs'!I$20,'2a Aggregate costs'!I$22,'2a Aggregate costs'!I$23,'2a Aggregate costs'!I54,'2a Aggregate costs'!I91)*'3a Demand'!$C$10+'2a Aggregate costs'!I$24)</f>
        <v>90.709613408220818</v>
      </c>
      <c r="I30" s="145">
        <f>IF('2a Aggregate costs'!J$20="-","-",SUM('2a Aggregate costs'!J$20,'2a Aggregate costs'!J$22,'2a Aggregate costs'!J$23,'2a Aggregate costs'!J54,'2a Aggregate costs'!J91)*'3a Demand'!$C$10+'2a Aggregate costs'!J$24)</f>
        <v>115.04343692123767</v>
      </c>
      <c r="J30" s="145">
        <f>IF('2a Aggregate costs'!K$20="-","-",SUM('2a Aggregate costs'!K$20,'2a Aggregate costs'!K$22,'2a Aggregate costs'!K$23,'2a Aggregate costs'!K54,'2a Aggregate costs'!K91)*'3a Demand'!$C$10+'2a Aggregate costs'!K$24)</f>
        <v>113.80297101379854</v>
      </c>
      <c r="K30" s="145">
        <f>IF('2a Aggregate costs'!L$20="-","-",SUM('2a Aggregate costs'!L$20,'2a Aggregate costs'!L$22,'2a Aggregate costs'!L$23,'2a Aggregate costs'!L54,'2a Aggregate costs'!L91)*'3a Demand'!$C$10+'2a Aggregate costs'!L$24)</f>
        <v>130.55136651406212</v>
      </c>
      <c r="L30" s="145">
        <f>IF('2a Aggregate costs'!M$20="-","-",SUM('2a Aggregate costs'!M$20,'2a Aggregate costs'!M$22,'2a Aggregate costs'!M$23,'2a Aggregate costs'!M54,'2a Aggregate costs'!M91)*'3a Demand'!$C$10+'2a Aggregate costs'!M$24)</f>
        <v>129.35131370051138</v>
      </c>
      <c r="M30" s="145">
        <f>IF('2a Aggregate costs'!N$20="-","-",SUM('2a Aggregate costs'!N$20,'2a Aggregate costs'!N$22,'2a Aggregate costs'!N$23,'2a Aggregate costs'!N54,'2a Aggregate costs'!N91)*'3a Demand'!$C$10+'2a Aggregate costs'!N$24)</f>
        <v>158.13146094168721</v>
      </c>
      <c r="N30" s="145">
        <f>IF('2a Aggregate costs'!O$20="-","-",SUM('2a Aggregate costs'!O$20,'2a Aggregate costs'!O$22,'2a Aggregate costs'!O$23,'2a Aggregate costs'!O54,'2a Aggregate costs'!O91)*'3a Demand'!$C$10+'2a Aggregate costs'!O$24)</f>
        <v>155.24267863089204</v>
      </c>
      <c r="O30" s="44"/>
      <c r="P30" s="145">
        <f>IF('2a Aggregate costs'!Q$20="-","-",SUM('2a Aggregate costs'!Q$20,'2a Aggregate costs'!Q$22,'2a Aggregate costs'!Q$23,'2a Aggregate costs'!Q54,'2a Aggregate costs'!Q91)*'3a Demand'!$C$10+'2a Aggregate costs'!Q$24)</f>
        <v>155.24267863089204</v>
      </c>
      <c r="Q30" s="145">
        <f>IF('2a Aggregate costs'!R$20="-","-",SUM('2a Aggregate costs'!R$20,'2a Aggregate costs'!R$22,'2a Aggregate costs'!R$23,'2a Aggregate costs'!R54,'2a Aggregate costs'!R91)*'3a Demand'!$C$10+'2a Aggregate costs'!R$24)</f>
        <v>173.93458119995154</v>
      </c>
      <c r="R30" s="145">
        <f>IF('2a Aggregate costs'!S$20="-","-",SUM('2a Aggregate costs'!S$20,'2a Aggregate costs'!S$22,'2a Aggregate costs'!S$23,'2a Aggregate costs'!S54,'2a Aggregate costs'!S91)*'3a Demand'!$C$10+'2a Aggregate costs'!S$24)</f>
        <v>176.65446601512321</v>
      </c>
      <c r="S30" s="145">
        <f>IF('2a Aggregate costs'!T$20="-","-",SUM('2a Aggregate costs'!T$20,'2a Aggregate costs'!T$22,'2a Aggregate costs'!T$23,'2a Aggregate costs'!T54,'2a Aggregate costs'!T91)*'3a Demand'!$C$10+'2a Aggregate costs'!T$24)</f>
        <v>192.96197457269477</v>
      </c>
      <c r="T30" s="145">
        <f>IF('2a Aggregate costs'!U$20="-","-",SUM('2a Aggregate costs'!U$20,'2a Aggregate costs'!U$22,'2a Aggregate costs'!U$23,'2a Aggregate costs'!U54,'2a Aggregate costs'!U91)*'3a Demand'!$C$10+'2a Aggregate costs'!U$24)</f>
        <v>196.583200885628</v>
      </c>
      <c r="U30" s="145">
        <f>IF('2a Aggregate costs'!V$20="-","-",SUM('2a Aggregate costs'!V$20,'2a Aggregate costs'!V$22,'2a Aggregate costs'!V$23,'2a Aggregate costs'!V54,'2a Aggregate costs'!V91)*'3a Demand'!$C$10+'2a Aggregate costs'!V$24)</f>
        <v>212.69390638830228</v>
      </c>
      <c r="V30" s="145">
        <f>IF('2a Aggregate costs'!W$20="-","-",SUM('2a Aggregate costs'!W$20,'2a Aggregate costs'!W$22,'2a Aggregate costs'!W$23,'2a Aggregate costs'!W54,'2a Aggregate costs'!W91)*'3a Demand'!$C$10+'2a Aggregate costs'!W$24)</f>
        <v>193.12446024640511</v>
      </c>
      <c r="W30" s="145" t="str">
        <f>IF('2a Aggregate costs'!X$20="-","-",SUM('2a Aggregate costs'!X$20,'2a Aggregate costs'!X$22,'2a Aggregate costs'!X$23,'2a Aggregate costs'!X54,'2a Aggregate costs'!X91)*'3a Demand'!$C$10+'2a Aggregate costs'!X$24)</f>
        <v>-</v>
      </c>
      <c r="X30" s="145" t="str">
        <f>IF('2a Aggregate costs'!Y$20="-","-",SUM('2a Aggregate costs'!Y$20,'2a Aggregate costs'!Y$22,'2a Aggregate costs'!Y$23,'2a Aggregate costs'!Y54,'2a Aggregate costs'!Y91)*'3a Demand'!$C$10+'2a Aggregate costs'!Y$24)</f>
        <v>-</v>
      </c>
      <c r="Y30" s="145" t="str">
        <f>IF('2a Aggregate costs'!Z$20="-","-",SUM('2a Aggregate costs'!Z$20,'2a Aggregate costs'!Z$22,'2a Aggregate costs'!Z$23,'2a Aggregate costs'!Z54,'2a Aggregate costs'!Z91)*'3a Demand'!$C$10+'2a Aggregate costs'!Z$24)</f>
        <v>-</v>
      </c>
      <c r="Z30" s="145" t="str">
        <f>IF('2a Aggregate costs'!AA$20="-","-",SUM('2a Aggregate costs'!AA$20,'2a Aggregate costs'!AA$22,'2a Aggregate costs'!AA$23,'2a Aggregate costs'!AA54,'2a Aggregate costs'!AA91)*'3a Demand'!$C$10+'2a Aggregate costs'!AA$24)</f>
        <v>-</v>
      </c>
    </row>
    <row r="31" spans="1:26" ht="12.75" customHeight="1">
      <c r="A31" s="25"/>
      <c r="B31" s="304"/>
      <c r="C31" s="152" t="s">
        <v>156</v>
      </c>
      <c r="D31" s="301"/>
      <c r="E31" s="315"/>
      <c r="F31" s="44"/>
      <c r="G31" s="145">
        <f>IF('2a Aggregate costs'!H$20="-","-",SUM('2a Aggregate costs'!H$20,'2a Aggregate costs'!H$22,'2a Aggregate costs'!H$23,'2a Aggregate costs'!H55,'2a Aggregate costs'!H92)*'3a Demand'!$C$10+'2a Aggregate costs'!H$24)</f>
        <v>90.750361121481532</v>
      </c>
      <c r="H31" s="145">
        <f>IF('2a Aggregate costs'!I$20="-","-",SUM('2a Aggregate costs'!I$20,'2a Aggregate costs'!I$22,'2a Aggregate costs'!I$23,'2a Aggregate costs'!I55,'2a Aggregate costs'!I92)*'3a Demand'!$C$10+'2a Aggregate costs'!I$24)</f>
        <v>90.722975326243784</v>
      </c>
      <c r="I31" s="145">
        <f>IF('2a Aggregate costs'!J$20="-","-",SUM('2a Aggregate costs'!J$20,'2a Aggregate costs'!J$22,'2a Aggregate costs'!J$23,'2a Aggregate costs'!J55,'2a Aggregate costs'!J92)*'3a Demand'!$C$10+'2a Aggregate costs'!J$24)</f>
        <v>115.10231016971058</v>
      </c>
      <c r="J31" s="145">
        <f>IF('2a Aggregate costs'!K$20="-","-",SUM('2a Aggregate costs'!K$20,'2a Aggregate costs'!K$22,'2a Aggregate costs'!K$23,'2a Aggregate costs'!K55,'2a Aggregate costs'!K92)*'3a Demand'!$C$10+'2a Aggregate costs'!K$24)</f>
        <v>113.84930348025661</v>
      </c>
      <c r="K31" s="145">
        <f>IF('2a Aggregate costs'!L$20="-","-",SUM('2a Aggregate costs'!L$20,'2a Aggregate costs'!L$22,'2a Aggregate costs'!L$23,'2a Aggregate costs'!L55,'2a Aggregate costs'!L92)*'3a Demand'!$C$10+'2a Aggregate costs'!L$24)</f>
        <v>130.70685761070567</v>
      </c>
      <c r="L31" s="145">
        <f>IF('2a Aggregate costs'!M$20="-","-",SUM('2a Aggregate costs'!M$20,'2a Aggregate costs'!M$22,'2a Aggregate costs'!M$23,'2a Aggregate costs'!M55,'2a Aggregate costs'!M92)*'3a Demand'!$C$10+'2a Aggregate costs'!M$24)</f>
        <v>129.48790238282052</v>
      </c>
      <c r="M31" s="145">
        <f>IF('2a Aggregate costs'!N$20="-","-",SUM('2a Aggregate costs'!N$20,'2a Aggregate costs'!N$22,'2a Aggregate costs'!N$23,'2a Aggregate costs'!N55,'2a Aggregate costs'!N92)*'3a Demand'!$C$10+'2a Aggregate costs'!N$24)</f>
        <v>158.28074626311744</v>
      </c>
      <c r="N31" s="145">
        <f>IF('2a Aggregate costs'!O$20="-","-",SUM('2a Aggregate costs'!O$20,'2a Aggregate costs'!O$22,'2a Aggregate costs'!O$23,'2a Aggregate costs'!O55,'2a Aggregate costs'!O92)*'3a Demand'!$C$10+'2a Aggregate costs'!O$24)</f>
        <v>155.3737006602951</v>
      </c>
      <c r="O31" s="44"/>
      <c r="P31" s="145">
        <f>IF('2a Aggregate costs'!Q$20="-","-",SUM('2a Aggregate costs'!Q$20,'2a Aggregate costs'!Q$22,'2a Aggregate costs'!Q$23,'2a Aggregate costs'!Q55,'2a Aggregate costs'!Q92)*'3a Demand'!$C$10+'2a Aggregate costs'!Q$24)</f>
        <v>155.3737006602951</v>
      </c>
      <c r="Q31" s="145">
        <f>IF('2a Aggregate costs'!R$20="-","-",SUM('2a Aggregate costs'!R$20,'2a Aggregate costs'!R$22,'2a Aggregate costs'!R$23,'2a Aggregate costs'!R55,'2a Aggregate costs'!R92)*'3a Demand'!$C$10+'2a Aggregate costs'!R$24)</f>
        <v>174.1447126513759</v>
      </c>
      <c r="R31" s="145">
        <f>IF('2a Aggregate costs'!S$20="-","-",SUM('2a Aggregate costs'!S$20,'2a Aggregate costs'!S$22,'2a Aggregate costs'!S$23,'2a Aggregate costs'!S55,'2a Aggregate costs'!S92)*'3a Demand'!$C$10+'2a Aggregate costs'!S$24)</f>
        <v>176.87109289312485</v>
      </c>
      <c r="S31" s="145">
        <f>IF('2a Aggregate costs'!T$20="-","-",SUM('2a Aggregate costs'!T$20,'2a Aggregate costs'!T$22,'2a Aggregate costs'!T$23,'2a Aggregate costs'!T55,'2a Aggregate costs'!T92)*'3a Demand'!$C$10+'2a Aggregate costs'!T$24)</f>
        <v>193.32937027416159</v>
      </c>
      <c r="T31" s="145">
        <f>IF('2a Aggregate costs'!U$20="-","-",SUM('2a Aggregate costs'!U$20,'2a Aggregate costs'!U$22,'2a Aggregate costs'!U$23,'2a Aggregate costs'!U55,'2a Aggregate costs'!U92)*'3a Demand'!$C$10+'2a Aggregate costs'!U$24)</f>
        <v>196.98884896082149</v>
      </c>
      <c r="U31" s="145">
        <f>IF('2a Aggregate costs'!V$20="-","-",SUM('2a Aggregate costs'!V$20,'2a Aggregate costs'!V$22,'2a Aggregate costs'!V$23,'2a Aggregate costs'!V55,'2a Aggregate costs'!V92)*'3a Demand'!$C$10+'2a Aggregate costs'!V$24)</f>
        <v>213.01686204653799</v>
      </c>
      <c r="V31" s="145">
        <f>IF('2a Aggregate costs'!W$20="-","-",SUM('2a Aggregate costs'!W$20,'2a Aggregate costs'!W$22,'2a Aggregate costs'!W$23,'2a Aggregate costs'!W55,'2a Aggregate costs'!W92)*'3a Demand'!$C$10+'2a Aggregate costs'!W$24)</f>
        <v>193.34244222249444</v>
      </c>
      <c r="W31" s="145" t="str">
        <f>IF('2a Aggregate costs'!X$20="-","-",SUM('2a Aggregate costs'!X$20,'2a Aggregate costs'!X$22,'2a Aggregate costs'!X$23,'2a Aggregate costs'!X55,'2a Aggregate costs'!X92)*'3a Demand'!$C$10+'2a Aggregate costs'!X$24)</f>
        <v>-</v>
      </c>
      <c r="X31" s="145" t="str">
        <f>IF('2a Aggregate costs'!Y$20="-","-",SUM('2a Aggregate costs'!Y$20,'2a Aggregate costs'!Y$22,'2a Aggregate costs'!Y$23,'2a Aggregate costs'!Y55,'2a Aggregate costs'!Y92)*'3a Demand'!$C$10+'2a Aggregate costs'!Y$24)</f>
        <v>-</v>
      </c>
      <c r="Y31" s="145" t="str">
        <f>IF('2a Aggregate costs'!Z$20="-","-",SUM('2a Aggregate costs'!Z$20,'2a Aggregate costs'!Z$22,'2a Aggregate costs'!Z$23,'2a Aggregate costs'!Z55,'2a Aggregate costs'!Z92)*'3a Demand'!$C$10+'2a Aggregate costs'!Z$24)</f>
        <v>-</v>
      </c>
      <c r="Z31" s="145" t="str">
        <f>IF('2a Aggregate costs'!AA$20="-","-",SUM('2a Aggregate costs'!AA$20,'2a Aggregate costs'!AA$22,'2a Aggregate costs'!AA$23,'2a Aggregate costs'!AA55,'2a Aggregate costs'!AA92)*'3a Demand'!$C$10+'2a Aggregate costs'!AA$24)</f>
        <v>-</v>
      </c>
    </row>
    <row r="32" spans="1:26" ht="12.75" customHeight="1">
      <c r="A32" s="25"/>
      <c r="B32" s="304"/>
      <c r="C32" s="152" t="s">
        <v>157</v>
      </c>
      <c r="D32" s="301"/>
      <c r="E32" s="315"/>
      <c r="F32" s="44"/>
      <c r="G32" s="145">
        <f>IF('2a Aggregate costs'!H$20="-","-",SUM('2a Aggregate costs'!H$20,'2a Aggregate costs'!H$22,'2a Aggregate costs'!H$23,'2a Aggregate costs'!H56,'2a Aggregate costs'!H93)*'3a Demand'!$C$10+'2a Aggregate costs'!H$24)</f>
        <v>90.728447956652246</v>
      </c>
      <c r="H32" s="145">
        <f>IF('2a Aggregate costs'!I$20="-","-",SUM('2a Aggregate costs'!I$20,'2a Aggregate costs'!I$22,'2a Aggregate costs'!I$23,'2a Aggregate costs'!I56,'2a Aggregate costs'!I93)*'3a Demand'!$C$10+'2a Aggregate costs'!I$24)</f>
        <v>90.70135930003957</v>
      </c>
      <c r="I32" s="145">
        <f>IF('2a Aggregate costs'!J$20="-","-",SUM('2a Aggregate costs'!J$20,'2a Aggregate costs'!J$22,'2a Aggregate costs'!J$23,'2a Aggregate costs'!J56,'2a Aggregate costs'!J93)*'3a Demand'!$C$10+'2a Aggregate costs'!J$24)</f>
        <v>115.00706783297443</v>
      </c>
      <c r="J32" s="145">
        <f>IF('2a Aggregate costs'!K$20="-","-",SUM('2a Aggregate costs'!K$20,'2a Aggregate costs'!K$22,'2a Aggregate costs'!K$23,'2a Aggregate costs'!K56,'2a Aggregate costs'!K93)*'3a Demand'!$C$10+'2a Aggregate costs'!K$24)</f>
        <v>113.77434910812336</v>
      </c>
      <c r="K32" s="145">
        <f>IF('2a Aggregate costs'!L$20="-","-",SUM('2a Aggregate costs'!L$20,'2a Aggregate costs'!L$22,'2a Aggregate costs'!L$23,'2a Aggregate costs'!L56,'2a Aggregate costs'!L93)*'3a Demand'!$C$10+'2a Aggregate costs'!L$24)</f>
        <v>130.45531099905753</v>
      </c>
      <c r="L32" s="145">
        <f>IF('2a Aggregate costs'!M$20="-","-",SUM('2a Aggregate costs'!M$20,'2a Aggregate costs'!M$22,'2a Aggregate costs'!M$23,'2a Aggregate costs'!M56,'2a Aggregate costs'!M93)*'3a Demand'!$C$10+'2a Aggregate costs'!M$24)</f>
        <v>129.26693529650524</v>
      </c>
      <c r="M32" s="145">
        <f>IF('2a Aggregate costs'!N$20="-","-",SUM('2a Aggregate costs'!N$20,'2a Aggregate costs'!N$22,'2a Aggregate costs'!N$23,'2a Aggregate costs'!N56,'2a Aggregate costs'!N93)*'3a Demand'!$C$10+'2a Aggregate costs'!N$24)</f>
        <v>157.85791673557029</v>
      </c>
      <c r="N32" s="145">
        <f>IF('2a Aggregate costs'!O$20="-","-",SUM('2a Aggregate costs'!O$20,'2a Aggregate costs'!O$22,'2a Aggregate costs'!O$23,'2a Aggregate costs'!O56,'2a Aggregate costs'!O93)*'3a Demand'!$C$10+'2a Aggregate costs'!O$24)</f>
        <v>155.00640657171593</v>
      </c>
      <c r="O32" s="44"/>
      <c r="P32" s="145">
        <f>IF('2a Aggregate costs'!Q$20="-","-",SUM('2a Aggregate costs'!Q$20,'2a Aggregate costs'!Q$22,'2a Aggregate costs'!Q$23,'2a Aggregate costs'!Q56,'2a Aggregate costs'!Q93)*'3a Demand'!$C$10+'2a Aggregate costs'!Q$24)</f>
        <v>155.00640657171593</v>
      </c>
      <c r="Q32" s="145">
        <f>IF('2a Aggregate costs'!R$20="-","-",SUM('2a Aggregate costs'!R$20,'2a Aggregate costs'!R$22,'2a Aggregate costs'!R$23,'2a Aggregate costs'!R56,'2a Aggregate costs'!R93)*'3a Demand'!$C$10+'2a Aggregate costs'!R$24)</f>
        <v>173.61262961039927</v>
      </c>
      <c r="R32" s="145">
        <f>IF('2a Aggregate costs'!S$20="-","-",SUM('2a Aggregate costs'!S$20,'2a Aggregate costs'!S$22,'2a Aggregate costs'!S$23,'2a Aggregate costs'!S56,'2a Aggregate costs'!S93)*'3a Demand'!$C$10+'2a Aggregate costs'!S$24)</f>
        <v>176.32397650300604</v>
      </c>
      <c r="S32" s="145">
        <f>IF('2a Aggregate costs'!T$20="-","-",SUM('2a Aggregate costs'!T$20,'2a Aggregate costs'!T$22,'2a Aggregate costs'!T$23,'2a Aggregate costs'!T56,'2a Aggregate costs'!T93)*'3a Demand'!$C$10+'2a Aggregate costs'!T$24)</f>
        <v>192.67858728557701</v>
      </c>
      <c r="T32" s="145">
        <f>IF('2a Aggregate costs'!U$20="-","-",SUM('2a Aggregate costs'!U$20,'2a Aggregate costs'!U$22,'2a Aggregate costs'!U$23,'2a Aggregate costs'!U56,'2a Aggregate costs'!U93)*'3a Demand'!$C$10+'2a Aggregate costs'!U$24)</f>
        <v>196.27378762872695</v>
      </c>
      <c r="U32" s="145">
        <f>IF('2a Aggregate costs'!V$20="-","-",SUM('2a Aggregate costs'!V$20,'2a Aggregate costs'!V$22,'2a Aggregate costs'!V$23,'2a Aggregate costs'!V56,'2a Aggregate costs'!V93)*'3a Demand'!$C$10+'2a Aggregate costs'!V$24)</f>
        <v>212.30389974291307</v>
      </c>
      <c r="V32" s="145">
        <f>IF('2a Aggregate costs'!W$20="-","-",SUM('2a Aggregate costs'!W$20,'2a Aggregate costs'!W$22,'2a Aggregate costs'!W$23,'2a Aggregate costs'!W56,'2a Aggregate costs'!W93)*'3a Demand'!$C$10+'2a Aggregate costs'!W$24)</f>
        <v>192.87532967355932</v>
      </c>
      <c r="W32" s="145" t="str">
        <f>IF('2a Aggregate costs'!X$20="-","-",SUM('2a Aggregate costs'!X$20,'2a Aggregate costs'!X$22,'2a Aggregate costs'!X$23,'2a Aggregate costs'!X56,'2a Aggregate costs'!X93)*'3a Demand'!$C$10+'2a Aggregate costs'!X$24)</f>
        <v>-</v>
      </c>
      <c r="X32" s="145" t="str">
        <f>IF('2a Aggregate costs'!Y$20="-","-",SUM('2a Aggregate costs'!Y$20,'2a Aggregate costs'!Y$22,'2a Aggregate costs'!Y$23,'2a Aggregate costs'!Y56,'2a Aggregate costs'!Y93)*'3a Demand'!$C$10+'2a Aggregate costs'!Y$24)</f>
        <v>-</v>
      </c>
      <c r="Y32" s="145" t="str">
        <f>IF('2a Aggregate costs'!Z$20="-","-",SUM('2a Aggregate costs'!Z$20,'2a Aggregate costs'!Z$22,'2a Aggregate costs'!Z$23,'2a Aggregate costs'!Z56,'2a Aggregate costs'!Z93)*'3a Demand'!$C$10+'2a Aggregate costs'!Z$24)</f>
        <v>-</v>
      </c>
      <c r="Z32" s="145" t="str">
        <f>IF('2a Aggregate costs'!AA$20="-","-",SUM('2a Aggregate costs'!AA$20,'2a Aggregate costs'!AA$22,'2a Aggregate costs'!AA$23,'2a Aggregate costs'!AA56,'2a Aggregate costs'!AA93)*'3a Demand'!$C$10+'2a Aggregate costs'!AA$24)</f>
        <v>-</v>
      </c>
    </row>
    <row r="33" spans="1:27" ht="12.75" customHeight="1">
      <c r="A33" s="25"/>
      <c r="B33" s="304"/>
      <c r="C33" s="152" t="s">
        <v>158</v>
      </c>
      <c r="D33" s="301"/>
      <c r="E33" s="315"/>
      <c r="F33" s="44"/>
      <c r="G33" s="145">
        <f>IF('2a Aggregate costs'!H$20="-","-",SUM('2a Aggregate costs'!H$20,'2a Aggregate costs'!H$22,'2a Aggregate costs'!H$23,'2a Aggregate costs'!H57,'2a Aggregate costs'!H94)*'3a Demand'!$C$10+'2a Aggregate costs'!H$24)</f>
        <v>90.736883480754258</v>
      </c>
      <c r="H33" s="145">
        <f>IF('2a Aggregate costs'!I$20="-","-",SUM('2a Aggregate costs'!I$20,'2a Aggregate costs'!I$22,'2a Aggregate costs'!I$23,'2a Aggregate costs'!I57,'2a Aggregate costs'!I94)*'3a Demand'!$C$10+'2a Aggregate costs'!I$24)</f>
        <v>90.709680439957424</v>
      </c>
      <c r="I33" s="145">
        <f>IF('2a Aggregate costs'!J$20="-","-",SUM('2a Aggregate costs'!J$20,'2a Aggregate costs'!J$22,'2a Aggregate costs'!J$23,'2a Aggregate costs'!J57,'2a Aggregate costs'!J94)*'3a Demand'!$C$10+'2a Aggregate costs'!J$24)</f>
        <v>115.04373162743062</v>
      </c>
      <c r="J33" s="145">
        <f>IF('2a Aggregate costs'!K$20="-","-",SUM('2a Aggregate costs'!K$20,'2a Aggregate costs'!K$22,'2a Aggregate costs'!K$23,'2a Aggregate costs'!K57,'2a Aggregate costs'!K94)*'3a Demand'!$C$10+'2a Aggregate costs'!K$24)</f>
        <v>113.80320299324913</v>
      </c>
      <c r="K33" s="145">
        <f>IF('2a Aggregate costs'!L$20="-","-",SUM('2a Aggregate costs'!L$20,'2a Aggregate costs'!L$22,'2a Aggregate costs'!L$23,'2a Aggregate costs'!L57,'2a Aggregate costs'!L94)*'3a Demand'!$C$10+'2a Aggregate costs'!L$24)</f>
        <v>130.55214456197515</v>
      </c>
      <c r="L33" s="145">
        <f>IF('2a Aggregate costs'!M$20="-","-",SUM('2a Aggregate costs'!M$20,'2a Aggregate costs'!M$22,'2a Aggregate costs'!M$23,'2a Aggregate costs'!M57,'2a Aggregate costs'!M94)*'3a Demand'!$C$10+'2a Aggregate costs'!M$24)</f>
        <v>129.35199718556163</v>
      </c>
      <c r="M33" s="145">
        <f>IF('2a Aggregate costs'!N$20="-","-",SUM('2a Aggregate costs'!N$20,'2a Aggregate costs'!N$22,'2a Aggregate costs'!N$23,'2a Aggregate costs'!N57,'2a Aggregate costs'!N94)*'3a Demand'!$C$10+'2a Aggregate costs'!N$24)</f>
        <v>157.60450975626051</v>
      </c>
      <c r="N33" s="145">
        <f>IF('2a Aggregate costs'!O$20="-","-",SUM('2a Aggregate costs'!O$20,'2a Aggregate costs'!O$22,'2a Aggregate costs'!O$23,'2a Aggregate costs'!O57,'2a Aggregate costs'!O94)*'3a Demand'!$C$10+'2a Aggregate costs'!O$24)</f>
        <v>154.79018786656889</v>
      </c>
      <c r="O33" s="44"/>
      <c r="P33" s="145">
        <f>IF('2a Aggregate costs'!Q$20="-","-",SUM('2a Aggregate costs'!Q$20,'2a Aggregate costs'!Q$22,'2a Aggregate costs'!Q$23,'2a Aggregate costs'!Q57,'2a Aggregate costs'!Q94)*'3a Demand'!$C$10+'2a Aggregate costs'!Q$24)</f>
        <v>154.79018786656889</v>
      </c>
      <c r="Q33" s="145">
        <f>IF('2a Aggregate costs'!R$20="-","-",SUM('2a Aggregate costs'!R$20,'2a Aggregate costs'!R$22,'2a Aggregate costs'!R$23,'2a Aggregate costs'!R57,'2a Aggregate costs'!R94)*'3a Demand'!$C$10+'2a Aggregate costs'!R$24)</f>
        <v>173.11935670311826</v>
      </c>
      <c r="R33" s="145">
        <f>IF('2a Aggregate costs'!S$20="-","-",SUM('2a Aggregate costs'!S$20,'2a Aggregate costs'!S$22,'2a Aggregate costs'!S$23,'2a Aggregate costs'!S57,'2a Aggregate costs'!S94)*'3a Demand'!$C$10+'2a Aggregate costs'!S$24)</f>
        <v>175.81410249951685</v>
      </c>
      <c r="S33" s="145">
        <f>IF('2a Aggregate costs'!T$20="-","-",SUM('2a Aggregate costs'!T$20,'2a Aggregate costs'!T$22,'2a Aggregate costs'!T$23,'2a Aggregate costs'!T57,'2a Aggregate costs'!T94)*'3a Demand'!$C$10+'2a Aggregate costs'!T$24)</f>
        <v>191.59358239945951</v>
      </c>
      <c r="T33" s="145">
        <f>IF('2a Aggregate costs'!U$20="-","-",SUM('2a Aggregate costs'!U$20,'2a Aggregate costs'!U$22,'2a Aggregate costs'!U$23,'2a Aggregate costs'!U57,'2a Aggregate costs'!U94)*'3a Demand'!$C$10+'2a Aggregate costs'!U$24)</f>
        <v>195.07489064036415</v>
      </c>
      <c r="U33" s="145">
        <f>IF('2a Aggregate costs'!V$20="-","-",SUM('2a Aggregate costs'!V$20,'2a Aggregate costs'!V$22,'2a Aggregate costs'!V$23,'2a Aggregate costs'!V57,'2a Aggregate costs'!V94)*'3a Demand'!$C$10+'2a Aggregate costs'!V$24)</f>
        <v>210.61312231049638</v>
      </c>
      <c r="V33" s="145">
        <f>IF('2a Aggregate costs'!W$20="-","-",SUM('2a Aggregate costs'!W$20,'2a Aggregate costs'!W$22,'2a Aggregate costs'!W$23,'2a Aggregate costs'!W57,'2a Aggregate costs'!W94)*'3a Demand'!$C$10+'2a Aggregate costs'!W$24)</f>
        <v>191.80256233131109</v>
      </c>
      <c r="W33" s="145" t="str">
        <f>IF('2a Aggregate costs'!X$20="-","-",SUM('2a Aggregate costs'!X$20,'2a Aggregate costs'!X$22,'2a Aggregate costs'!X$23,'2a Aggregate costs'!X57,'2a Aggregate costs'!X94)*'3a Demand'!$C$10+'2a Aggregate costs'!X$24)</f>
        <v>-</v>
      </c>
      <c r="X33" s="145" t="str">
        <f>IF('2a Aggregate costs'!Y$20="-","-",SUM('2a Aggregate costs'!Y$20,'2a Aggregate costs'!Y$22,'2a Aggregate costs'!Y$23,'2a Aggregate costs'!Y57,'2a Aggregate costs'!Y94)*'3a Demand'!$C$10+'2a Aggregate costs'!Y$24)</f>
        <v>-</v>
      </c>
      <c r="Y33" s="145" t="str">
        <f>IF('2a Aggregate costs'!Z$20="-","-",SUM('2a Aggregate costs'!Z$20,'2a Aggregate costs'!Z$22,'2a Aggregate costs'!Z$23,'2a Aggregate costs'!Z57,'2a Aggregate costs'!Z94)*'3a Demand'!$C$10+'2a Aggregate costs'!Z$24)</f>
        <v>-</v>
      </c>
      <c r="Z33" s="145" t="str">
        <f>IF('2a Aggregate costs'!AA$20="-","-",SUM('2a Aggregate costs'!AA$20,'2a Aggregate costs'!AA$22,'2a Aggregate costs'!AA$23,'2a Aggregate costs'!AA57,'2a Aggregate costs'!AA94)*'3a Demand'!$C$10+'2a Aggregate costs'!AA$24)</f>
        <v>-</v>
      </c>
    </row>
    <row r="34" spans="1:27" ht="12.75" customHeight="1">
      <c r="A34" s="25"/>
      <c r="B34" s="304"/>
      <c r="C34" s="152" t="s">
        <v>159</v>
      </c>
      <c r="D34" s="301"/>
      <c r="E34" s="315"/>
      <c r="F34" s="44"/>
      <c r="G34" s="145">
        <f>IF('2a Aggregate costs'!H$20="-","-",SUM('2a Aggregate costs'!H$20,'2a Aggregate costs'!H$22,'2a Aggregate costs'!H$23,'2a Aggregate costs'!H58,'2a Aggregate costs'!H95)*'3a Demand'!$C$10+'2a Aggregate costs'!H$24)</f>
        <v>90.74335337588721</v>
      </c>
      <c r="H34" s="145">
        <f>IF('2a Aggregate costs'!I$20="-","-",SUM('2a Aggregate costs'!I$20,'2a Aggregate costs'!I$22,'2a Aggregate costs'!I$23,'2a Aggregate costs'!I58,'2a Aggregate costs'!I95)*'3a Demand'!$C$10+'2a Aggregate costs'!I$24)</f>
        <v>90.716062603793802</v>
      </c>
      <c r="I34" s="145">
        <f>IF('2a Aggregate costs'!J$20="-","-",SUM('2a Aggregate costs'!J$20,'2a Aggregate costs'!J$22,'2a Aggregate costs'!J$23,'2a Aggregate costs'!J58,'2a Aggregate costs'!J95)*'3a Demand'!$C$10+'2a Aggregate costs'!J$24)</f>
        <v>115.07185117237076</v>
      </c>
      <c r="J34" s="145">
        <f>IF('2a Aggregate costs'!K$20="-","-",SUM('2a Aggregate costs'!K$20,'2a Aggregate costs'!K$22,'2a Aggregate costs'!K$23,'2a Aggregate costs'!K58,'2a Aggregate costs'!K95)*'3a Demand'!$C$10+'2a Aggregate costs'!K$24)</f>
        <v>113.82533274703412</v>
      </c>
      <c r="K34" s="145">
        <f>IF('2a Aggregate costs'!L$20="-","-",SUM('2a Aggregate costs'!L$20,'2a Aggregate costs'!L$22,'2a Aggregate costs'!L$23,'2a Aggregate costs'!L58,'2a Aggregate costs'!L95)*'3a Demand'!$C$10+'2a Aggregate costs'!L$24)</f>
        <v>130.62641127650858</v>
      </c>
      <c r="L34" s="145">
        <f>IF('2a Aggregate costs'!M$20="-","-",SUM('2a Aggregate costs'!M$20,'2a Aggregate costs'!M$22,'2a Aggregate costs'!M$23,'2a Aggregate costs'!M58,'2a Aggregate costs'!M95)*'3a Demand'!$C$10+'2a Aggregate costs'!M$24)</f>
        <v>129.41723561952793</v>
      </c>
      <c r="M34" s="145">
        <f>IF('2a Aggregate costs'!N$20="-","-",SUM('2a Aggregate costs'!N$20,'2a Aggregate costs'!N$22,'2a Aggregate costs'!N$23,'2a Aggregate costs'!N58,'2a Aggregate costs'!N95)*'3a Demand'!$C$10+'2a Aggregate costs'!N$24)</f>
        <v>157.96774010569058</v>
      </c>
      <c r="N34" s="145">
        <f>IF('2a Aggregate costs'!O$20="-","-",SUM('2a Aggregate costs'!O$20,'2a Aggregate costs'!O$22,'2a Aggregate costs'!O$23,'2a Aggregate costs'!O58,'2a Aggregate costs'!O95)*'3a Demand'!$C$10+'2a Aggregate costs'!O$24)</f>
        <v>155.10395298345713</v>
      </c>
      <c r="O34" s="44"/>
      <c r="P34" s="145">
        <f>IF('2a Aggregate costs'!Q$20="-","-",SUM('2a Aggregate costs'!Q$20,'2a Aggregate costs'!Q$22,'2a Aggregate costs'!Q$23,'2a Aggregate costs'!Q58,'2a Aggregate costs'!Q95)*'3a Demand'!$C$10+'2a Aggregate costs'!Q$24)</f>
        <v>155.10395298345713</v>
      </c>
      <c r="Q34" s="145">
        <f>IF('2a Aggregate costs'!R$20="-","-",SUM('2a Aggregate costs'!R$20,'2a Aggregate costs'!R$22,'2a Aggregate costs'!R$23,'2a Aggregate costs'!R58,'2a Aggregate costs'!R95)*'3a Demand'!$C$10+'2a Aggregate costs'!R$24)</f>
        <v>173.71670798449017</v>
      </c>
      <c r="R34" s="145">
        <f>IF('2a Aggregate costs'!S$20="-","-",SUM('2a Aggregate costs'!S$20,'2a Aggregate costs'!S$22,'2a Aggregate costs'!S$23,'2a Aggregate costs'!S58,'2a Aggregate costs'!S95)*'3a Demand'!$C$10+'2a Aggregate costs'!S$24)</f>
        <v>176.43094440595124</v>
      </c>
      <c r="S34" s="145">
        <f>IF('2a Aggregate costs'!T$20="-","-",SUM('2a Aggregate costs'!T$20,'2a Aggregate costs'!T$22,'2a Aggregate costs'!T$23,'2a Aggregate costs'!T58,'2a Aggregate costs'!T95)*'3a Demand'!$C$10+'2a Aggregate costs'!T$24)</f>
        <v>192.3634826031502</v>
      </c>
      <c r="T34" s="145">
        <f>IF('2a Aggregate costs'!U$20="-","-",SUM('2a Aggregate costs'!U$20,'2a Aggregate costs'!U$22,'2a Aggregate costs'!U$23,'2a Aggregate costs'!U58,'2a Aggregate costs'!U95)*'3a Demand'!$C$10+'2a Aggregate costs'!U$24)</f>
        <v>195.92370881203382</v>
      </c>
      <c r="U34" s="145">
        <f>IF('2a Aggregate costs'!V$20="-","-",SUM('2a Aggregate costs'!V$20,'2a Aggregate costs'!V$22,'2a Aggregate costs'!V$23,'2a Aggregate costs'!V58,'2a Aggregate costs'!V95)*'3a Demand'!$C$10+'2a Aggregate costs'!V$24)</f>
        <v>211.48302337080241</v>
      </c>
      <c r="V34" s="145">
        <f>IF('2a Aggregate costs'!W$20="-","-",SUM('2a Aggregate costs'!W$20,'2a Aggregate costs'!W$22,'2a Aggregate costs'!W$23,'2a Aggregate costs'!W58,'2a Aggregate costs'!W95)*'3a Demand'!$C$10+'2a Aggregate costs'!W$24)</f>
        <v>192.3605809577291</v>
      </c>
      <c r="W34" s="145" t="str">
        <f>IF('2a Aggregate costs'!X$20="-","-",SUM('2a Aggregate costs'!X$20,'2a Aggregate costs'!X$22,'2a Aggregate costs'!X$23,'2a Aggregate costs'!X58,'2a Aggregate costs'!X95)*'3a Demand'!$C$10+'2a Aggregate costs'!X$24)</f>
        <v>-</v>
      </c>
      <c r="X34" s="145" t="str">
        <f>IF('2a Aggregate costs'!Y$20="-","-",SUM('2a Aggregate costs'!Y$20,'2a Aggregate costs'!Y$22,'2a Aggregate costs'!Y$23,'2a Aggregate costs'!Y58,'2a Aggregate costs'!Y95)*'3a Demand'!$C$10+'2a Aggregate costs'!Y$24)</f>
        <v>-</v>
      </c>
      <c r="Y34" s="145" t="str">
        <f>IF('2a Aggregate costs'!Z$20="-","-",SUM('2a Aggregate costs'!Z$20,'2a Aggregate costs'!Z$22,'2a Aggregate costs'!Z$23,'2a Aggregate costs'!Z58,'2a Aggregate costs'!Z95)*'3a Demand'!$C$10+'2a Aggregate costs'!Z$24)</f>
        <v>-</v>
      </c>
      <c r="Z34" s="145" t="str">
        <f>IF('2a Aggregate costs'!AA$20="-","-",SUM('2a Aggregate costs'!AA$20,'2a Aggregate costs'!AA$22,'2a Aggregate costs'!AA$23,'2a Aggregate costs'!AA58,'2a Aggregate costs'!AA95)*'3a Demand'!$C$10+'2a Aggregate costs'!AA$24)</f>
        <v>-</v>
      </c>
    </row>
    <row r="35" spans="1:27" ht="12.75" customHeight="1">
      <c r="A35" s="25"/>
      <c r="B35" s="304"/>
      <c r="C35" s="152" t="s">
        <v>160</v>
      </c>
      <c r="D35" s="301"/>
      <c r="E35" s="315"/>
      <c r="F35" s="44"/>
      <c r="G35" s="145">
        <f>IF('2a Aggregate costs'!H$20="-","-",SUM('2a Aggregate costs'!H$20,'2a Aggregate costs'!H$22,'2a Aggregate costs'!H$23,'2a Aggregate costs'!H59,'2a Aggregate costs'!H96)*'3a Demand'!$C$10+'2a Aggregate costs'!H$24)</f>
        <v>90.723631750057876</v>
      </c>
      <c r="H35" s="145">
        <f>IF('2a Aggregate costs'!I$20="-","-",SUM('2a Aggregate costs'!I$20,'2a Aggregate costs'!I$22,'2a Aggregate costs'!I$23,'2a Aggregate costs'!I59,'2a Aggregate costs'!I96)*'3a Demand'!$C$10+'2a Aggregate costs'!I$24)</f>
        <v>90.696608400053904</v>
      </c>
      <c r="I35" s="145">
        <f>IF('2a Aggregate costs'!J$20="-","-",SUM('2a Aggregate costs'!J$20,'2a Aggregate costs'!J$22,'2a Aggregate costs'!J$23,'2a Aggregate costs'!J59,'2a Aggregate costs'!J96)*'3a Demand'!$C$10+'2a Aggregate costs'!J$24)</f>
        <v>114.98613450044385</v>
      </c>
      <c r="J35" s="145">
        <f>IF('2a Aggregate costs'!K$20="-","-",SUM('2a Aggregate costs'!K$20,'2a Aggregate costs'!K$22,'2a Aggregate costs'!K$23,'2a Aggregate costs'!K59,'2a Aggregate costs'!K96)*'3a Demand'!$C$10+'2a Aggregate costs'!K$24)</f>
        <v>113.75787490250377</v>
      </c>
      <c r="K35" s="145">
        <f>IF('2a Aggregate costs'!L$20="-","-",SUM('2a Aggregate costs'!L$20,'2a Aggregate costs'!L$22,'2a Aggregate costs'!L$23,'2a Aggregate costs'!L59,'2a Aggregate costs'!L96)*'3a Demand'!$C$10+'2a Aggregate costs'!L$24)</f>
        <v>130.40002332693211</v>
      </c>
      <c r="L35" s="145">
        <f>IF('2a Aggregate costs'!M$20="-","-",SUM('2a Aggregate costs'!M$20,'2a Aggregate costs'!M$22,'2a Aggregate costs'!M$23,'2a Aggregate costs'!M59,'2a Aggregate costs'!M96)*'3a Demand'!$C$10+'2a Aggregate costs'!M$24)</f>
        <v>129.21836874100885</v>
      </c>
      <c r="M35" s="145">
        <f>IF('2a Aggregate costs'!N$20="-","-",SUM('2a Aggregate costs'!N$20,'2a Aggregate costs'!N$22,'2a Aggregate costs'!N$23,'2a Aggregate costs'!N59,'2a Aggregate costs'!N96)*'3a Demand'!$C$10+'2a Aggregate costs'!N$24)</f>
        <v>157.80855471070817</v>
      </c>
      <c r="N35" s="145">
        <f>IF('2a Aggregate costs'!O$20="-","-",SUM('2a Aggregate costs'!O$20,'2a Aggregate costs'!O$22,'2a Aggregate costs'!O$23,'2a Aggregate costs'!O59,'2a Aggregate costs'!O96)*'3a Demand'!$C$10+'2a Aggregate costs'!O$24)</f>
        <v>154.96389403726522</v>
      </c>
      <c r="O35" s="44"/>
      <c r="P35" s="145">
        <f>IF('2a Aggregate costs'!Q$20="-","-",SUM('2a Aggregate costs'!Q$20,'2a Aggregate costs'!Q$22,'2a Aggregate costs'!Q$23,'2a Aggregate costs'!Q59,'2a Aggregate costs'!Q96)*'3a Demand'!$C$10+'2a Aggregate costs'!Q$24)</f>
        <v>154.96389403726522</v>
      </c>
      <c r="Q35" s="145">
        <f>IF('2a Aggregate costs'!R$20="-","-",SUM('2a Aggregate costs'!R$20,'2a Aggregate costs'!R$22,'2a Aggregate costs'!R$23,'2a Aggregate costs'!R59,'2a Aggregate costs'!R96)*'3a Demand'!$C$10+'2a Aggregate costs'!R$24)</f>
        <v>173.58590637752826</v>
      </c>
      <c r="R35" s="145">
        <f>IF('2a Aggregate costs'!S$20="-","-",SUM('2a Aggregate costs'!S$20,'2a Aggregate costs'!S$22,'2a Aggregate costs'!S$23,'2a Aggregate costs'!S59,'2a Aggregate costs'!S96)*'3a Demand'!$C$10+'2a Aggregate costs'!S$24)</f>
        <v>176.41487604376499</v>
      </c>
      <c r="S35" s="145">
        <f>IF('2a Aggregate costs'!T$20="-","-",SUM('2a Aggregate costs'!T$20,'2a Aggregate costs'!T$22,'2a Aggregate costs'!T$23,'2a Aggregate costs'!T59,'2a Aggregate costs'!T96)*'3a Demand'!$C$10+'2a Aggregate costs'!T$24)</f>
        <v>192.65462641076661</v>
      </c>
      <c r="T35" s="145">
        <f>IF('2a Aggregate costs'!U$20="-","-",SUM('2a Aggregate costs'!U$20,'2a Aggregate costs'!U$22,'2a Aggregate costs'!U$23,'2a Aggregate costs'!U59,'2a Aggregate costs'!U96)*'3a Demand'!$C$10+'2a Aggregate costs'!U$24)</f>
        <v>196.39874296644919</v>
      </c>
      <c r="U35" s="145">
        <f>IF('2a Aggregate costs'!V$20="-","-",SUM('2a Aggregate costs'!V$20,'2a Aggregate costs'!V$22,'2a Aggregate costs'!V$23,'2a Aggregate costs'!V59,'2a Aggregate costs'!V96)*'3a Demand'!$C$10+'2a Aggregate costs'!V$24)</f>
        <v>212.62732936325557</v>
      </c>
      <c r="V35" s="145">
        <f>IF('2a Aggregate costs'!W$20="-","-",SUM('2a Aggregate costs'!W$20,'2a Aggregate costs'!W$22,'2a Aggregate costs'!W$23,'2a Aggregate costs'!W59,'2a Aggregate costs'!W96)*'3a Demand'!$C$10+'2a Aggregate costs'!W$24)</f>
        <v>193.01925644641835</v>
      </c>
      <c r="W35" s="145" t="str">
        <f>IF('2a Aggregate costs'!X$20="-","-",SUM('2a Aggregate costs'!X$20,'2a Aggregate costs'!X$22,'2a Aggregate costs'!X$23,'2a Aggregate costs'!X59,'2a Aggregate costs'!X96)*'3a Demand'!$C$10+'2a Aggregate costs'!X$24)</f>
        <v>-</v>
      </c>
      <c r="X35" s="145" t="str">
        <f>IF('2a Aggregate costs'!Y$20="-","-",SUM('2a Aggregate costs'!Y$20,'2a Aggregate costs'!Y$22,'2a Aggregate costs'!Y$23,'2a Aggregate costs'!Y59,'2a Aggregate costs'!Y96)*'3a Demand'!$C$10+'2a Aggregate costs'!Y$24)</f>
        <v>-</v>
      </c>
      <c r="Y35" s="145" t="str">
        <f>IF('2a Aggregate costs'!Z$20="-","-",SUM('2a Aggregate costs'!Z$20,'2a Aggregate costs'!Z$22,'2a Aggregate costs'!Z$23,'2a Aggregate costs'!Z59,'2a Aggregate costs'!Z96)*'3a Demand'!$C$10+'2a Aggregate costs'!Z$24)</f>
        <v>-</v>
      </c>
      <c r="Z35" s="145" t="str">
        <f>IF('2a Aggregate costs'!AA$20="-","-",SUM('2a Aggregate costs'!AA$20,'2a Aggregate costs'!AA$22,'2a Aggregate costs'!AA$23,'2a Aggregate costs'!AA59,'2a Aggregate costs'!AA96)*'3a Demand'!$C$10+'2a Aggregate costs'!AA$24)</f>
        <v>-</v>
      </c>
    </row>
    <row r="36" spans="1:27" ht="12.75" customHeight="1">
      <c r="A36" s="25"/>
      <c r="B36" s="304"/>
      <c r="C36" s="152" t="s">
        <v>161</v>
      </c>
      <c r="D36" s="301"/>
      <c r="E36" s="315"/>
      <c r="F36" s="44"/>
      <c r="G36" s="145">
        <f>IF('2a Aggregate costs'!H$20="-","-",SUM('2a Aggregate costs'!H$20,'2a Aggregate costs'!H$22,'2a Aggregate costs'!H$23,'2a Aggregate costs'!H60,'2a Aggregate costs'!H97)*'3a Demand'!$C$10+'2a Aggregate costs'!H$24)</f>
        <v>90.734624483278665</v>
      </c>
      <c r="H36" s="145">
        <f>IF('2a Aggregate costs'!I$20="-","-",SUM('2a Aggregate costs'!I$20,'2a Aggregate costs'!I$22,'2a Aggregate costs'!I$23,'2a Aggregate costs'!I60,'2a Aggregate costs'!I97)*'3a Demand'!$C$10+'2a Aggregate costs'!I$24)</f>
        <v>90.70745207323175</v>
      </c>
      <c r="I36" s="145">
        <f>IF('2a Aggregate costs'!J$20="-","-",SUM('2a Aggregate costs'!J$20,'2a Aggregate costs'!J$22,'2a Aggregate costs'!J$23,'2a Aggregate costs'!J60,'2a Aggregate costs'!J97)*'3a Demand'!$C$10+'2a Aggregate costs'!J$24)</f>
        <v>115.03391207587146</v>
      </c>
      <c r="J36" s="145">
        <f>IF('2a Aggregate costs'!K$20="-","-",SUM('2a Aggregate costs'!K$20,'2a Aggregate costs'!K$22,'2a Aggregate costs'!K$23,'2a Aggregate costs'!K60,'2a Aggregate costs'!K97)*'3a Demand'!$C$10+'2a Aggregate costs'!K$24)</f>
        <v>113.7954752341865</v>
      </c>
      <c r="K36" s="145">
        <f>IF('2a Aggregate costs'!L$20="-","-",SUM('2a Aggregate costs'!L$20,'2a Aggregate costs'!L$22,'2a Aggregate costs'!L$23,'2a Aggregate costs'!L60,'2a Aggregate costs'!L97)*'3a Demand'!$C$10+'2a Aggregate costs'!L$24)</f>
        <v>130.52620938114725</v>
      </c>
      <c r="L36" s="145">
        <f>IF('2a Aggregate costs'!M$20="-","-",SUM('2a Aggregate costs'!M$20,'2a Aggregate costs'!M$22,'2a Aggregate costs'!M$23,'2a Aggregate costs'!M60,'2a Aggregate costs'!M97)*'3a Demand'!$C$10+'2a Aggregate costs'!M$24)</f>
        <v>129.32921488012039</v>
      </c>
      <c r="M36" s="145">
        <f>IF('2a Aggregate costs'!N$20="-","-",SUM('2a Aggregate costs'!N$20,'2a Aggregate costs'!N$22,'2a Aggregate costs'!N$23,'2a Aggregate costs'!N60,'2a Aggregate costs'!N97)*'3a Demand'!$C$10+'2a Aggregate costs'!N$24)</f>
        <v>157.83853295208715</v>
      </c>
      <c r="N36" s="145">
        <f>IF('2a Aggregate costs'!O$20="-","-",SUM('2a Aggregate costs'!O$20,'2a Aggregate costs'!O$22,'2a Aggregate costs'!O$23,'2a Aggregate costs'!O60,'2a Aggregate costs'!O97)*'3a Demand'!$C$10+'2a Aggregate costs'!O$24)</f>
        <v>154.99051041563243</v>
      </c>
      <c r="O36" s="44"/>
      <c r="P36" s="145">
        <f>IF('2a Aggregate costs'!Q$20="-","-",SUM('2a Aggregate costs'!Q$20,'2a Aggregate costs'!Q$22,'2a Aggregate costs'!Q$23,'2a Aggregate costs'!Q60,'2a Aggregate costs'!Q97)*'3a Demand'!$C$10+'2a Aggregate costs'!Q$24)</f>
        <v>154.99051041563243</v>
      </c>
      <c r="Q36" s="145">
        <f>IF('2a Aggregate costs'!R$20="-","-",SUM('2a Aggregate costs'!R$20,'2a Aggregate costs'!R$22,'2a Aggregate costs'!R$23,'2a Aggregate costs'!R60,'2a Aggregate costs'!R97)*'3a Demand'!$C$10+'2a Aggregate costs'!R$24)</f>
        <v>173.59974195785472</v>
      </c>
      <c r="R36" s="145">
        <f>IF('2a Aggregate costs'!S$20="-","-",SUM('2a Aggregate costs'!S$20,'2a Aggregate costs'!S$22,'2a Aggregate costs'!S$23,'2a Aggregate costs'!S60,'2a Aggregate costs'!S97)*'3a Demand'!$C$10+'2a Aggregate costs'!S$24)</f>
        <v>176.30925093998249</v>
      </c>
      <c r="S36" s="145">
        <f>IF('2a Aggregate costs'!T$20="-","-",SUM('2a Aggregate costs'!T$20,'2a Aggregate costs'!T$22,'2a Aggregate costs'!T$23,'2a Aggregate costs'!T60,'2a Aggregate costs'!T97)*'3a Demand'!$C$10+'2a Aggregate costs'!T$24)</f>
        <v>192.61885201726932</v>
      </c>
      <c r="T36" s="145">
        <f>IF('2a Aggregate costs'!U$20="-","-",SUM('2a Aggregate costs'!U$20,'2a Aggregate costs'!U$22,'2a Aggregate costs'!U$23,'2a Aggregate costs'!U60,'2a Aggregate costs'!U97)*'3a Demand'!$C$10+'2a Aggregate costs'!U$24)</f>
        <v>196.20545600989951</v>
      </c>
      <c r="U36" s="145">
        <f>IF('2a Aggregate costs'!V$20="-","-",SUM('2a Aggregate costs'!V$20,'2a Aggregate costs'!V$22,'2a Aggregate costs'!V$23,'2a Aggregate costs'!V60,'2a Aggregate costs'!V97)*'3a Demand'!$C$10+'2a Aggregate costs'!V$24)</f>
        <v>212.27448965706668</v>
      </c>
      <c r="V36" s="145">
        <f>IF('2a Aggregate costs'!W$20="-","-",SUM('2a Aggregate costs'!W$20,'2a Aggregate costs'!W$22,'2a Aggregate costs'!W$23,'2a Aggregate costs'!W60,'2a Aggregate costs'!W97)*'3a Demand'!$C$10+'2a Aggregate costs'!W$24)</f>
        <v>192.85769695713114</v>
      </c>
      <c r="W36" s="145" t="str">
        <f>IF('2a Aggregate costs'!X$20="-","-",SUM('2a Aggregate costs'!X$20,'2a Aggregate costs'!X$22,'2a Aggregate costs'!X$23,'2a Aggregate costs'!X60,'2a Aggregate costs'!X97)*'3a Demand'!$C$10+'2a Aggregate costs'!X$24)</f>
        <v>-</v>
      </c>
      <c r="X36" s="145" t="str">
        <f>IF('2a Aggregate costs'!Y$20="-","-",SUM('2a Aggregate costs'!Y$20,'2a Aggregate costs'!Y$22,'2a Aggregate costs'!Y$23,'2a Aggregate costs'!Y60,'2a Aggregate costs'!Y97)*'3a Demand'!$C$10+'2a Aggregate costs'!Y$24)</f>
        <v>-</v>
      </c>
      <c r="Y36" s="145" t="str">
        <f>IF('2a Aggregate costs'!Z$20="-","-",SUM('2a Aggregate costs'!Z$20,'2a Aggregate costs'!Z$22,'2a Aggregate costs'!Z$23,'2a Aggregate costs'!Z60,'2a Aggregate costs'!Z97)*'3a Demand'!$C$10+'2a Aggregate costs'!Z$24)</f>
        <v>-</v>
      </c>
      <c r="Z36" s="145" t="str">
        <f>IF('2a Aggregate costs'!AA$20="-","-",SUM('2a Aggregate costs'!AA$20,'2a Aggregate costs'!AA$22,'2a Aggregate costs'!AA$23,'2a Aggregate costs'!AA60,'2a Aggregate costs'!AA97)*'3a Demand'!$C$10+'2a Aggregate costs'!AA$24)</f>
        <v>-</v>
      </c>
    </row>
    <row r="37" spans="1:27" ht="12.75" customHeight="1">
      <c r="A37" s="25"/>
      <c r="B37" s="304"/>
      <c r="C37" s="152" t="s">
        <v>162</v>
      </c>
      <c r="D37" s="301"/>
      <c r="E37" s="315"/>
      <c r="F37" s="44"/>
      <c r="G37" s="145">
        <f>IF('2a Aggregate costs'!H$20="-","-",SUM('2a Aggregate costs'!H$20,'2a Aggregate costs'!H$22,'2a Aggregate costs'!H$23,'2a Aggregate costs'!H61,'2a Aggregate costs'!H98)*'3a Demand'!$C$10+'2a Aggregate costs'!H$24)</f>
        <v>90.730181075528037</v>
      </c>
      <c r="H37" s="145">
        <f>IF('2a Aggregate costs'!I$20="-","-",SUM('2a Aggregate costs'!I$20,'2a Aggregate costs'!I$22,'2a Aggregate costs'!I$23,'2a Aggregate costs'!I61,'2a Aggregate costs'!I98)*'3a Demand'!$C$10+'2a Aggregate costs'!I$24)</f>
        <v>90.703068916991796</v>
      </c>
      <c r="I37" s="145">
        <f>IF('2a Aggregate costs'!J$20="-","-",SUM('2a Aggregate costs'!J$20,'2a Aggregate costs'!J$22,'2a Aggregate costs'!J$23,'2a Aggregate costs'!J61,'2a Aggregate costs'!J98)*'3a Demand'!$C$10+'2a Aggregate costs'!J$24)</f>
        <v>115.01459904250231</v>
      </c>
      <c r="J37" s="145">
        <f>IF('2a Aggregate costs'!K$20="-","-",SUM('2a Aggregate costs'!K$20,'2a Aggregate costs'!K$22,'2a Aggregate costs'!K$23,'2a Aggregate costs'!K61,'2a Aggregate costs'!K98)*'3a Demand'!$C$10+'2a Aggregate costs'!K$24)</f>
        <v>113.78027618233038</v>
      </c>
      <c r="K37" s="145">
        <f>IF('2a Aggregate costs'!L$20="-","-",SUM('2a Aggregate costs'!L$20,'2a Aggregate costs'!L$22,'2a Aggregate costs'!L$23,'2a Aggregate costs'!L61,'2a Aggregate costs'!L98)*'3a Demand'!$C$10+'2a Aggregate costs'!L$24)</f>
        <v>130.47520110883656</v>
      </c>
      <c r="L37" s="145">
        <f>IF('2a Aggregate costs'!M$20="-","-",SUM('2a Aggregate costs'!M$20,'2a Aggregate costs'!M$22,'2a Aggregate costs'!M$23,'2a Aggregate costs'!M61,'2a Aggregate costs'!M98)*'3a Demand'!$C$10+'2a Aggregate costs'!M$24)</f>
        <v>129.28440749528133</v>
      </c>
      <c r="M37" s="145">
        <f>IF('2a Aggregate costs'!N$20="-","-",SUM('2a Aggregate costs'!N$20,'2a Aggregate costs'!N$22,'2a Aggregate costs'!N$23,'2a Aggregate costs'!N61,'2a Aggregate costs'!N98)*'3a Demand'!$C$10+'2a Aggregate costs'!N$24)</f>
        <v>157.56852017289501</v>
      </c>
      <c r="N37" s="145">
        <f>IF('2a Aggregate costs'!O$20="-","-",SUM('2a Aggregate costs'!O$20,'2a Aggregate costs'!O$22,'2a Aggregate costs'!O$23,'2a Aggregate costs'!O61,'2a Aggregate costs'!O98)*'3a Demand'!$C$10+'2a Aggregate costs'!O$24)</f>
        <v>154.75829917163091</v>
      </c>
      <c r="O37" s="44"/>
      <c r="P37" s="145">
        <f>IF('2a Aggregate costs'!Q$20="-","-",SUM('2a Aggregate costs'!Q$20,'2a Aggregate costs'!Q$22,'2a Aggregate costs'!Q$23,'2a Aggregate costs'!Q61,'2a Aggregate costs'!Q98)*'3a Demand'!$C$10+'2a Aggregate costs'!Q$24)</f>
        <v>154.75829917163091</v>
      </c>
      <c r="Q37" s="145">
        <f>IF('2a Aggregate costs'!R$20="-","-",SUM('2a Aggregate costs'!R$20,'2a Aggregate costs'!R$22,'2a Aggregate costs'!R$23,'2a Aggregate costs'!R61,'2a Aggregate costs'!R98)*'3a Demand'!$C$10+'2a Aggregate costs'!R$24)</f>
        <v>173.39777489703113</v>
      </c>
      <c r="R37" s="145">
        <f>IF('2a Aggregate costs'!S$20="-","-",SUM('2a Aggregate costs'!S$20,'2a Aggregate costs'!S$22,'2a Aggregate costs'!S$23,'2a Aggregate costs'!S61,'2a Aggregate costs'!S98)*'3a Demand'!$C$10+'2a Aggregate costs'!S$24)</f>
        <v>176.10260963354861</v>
      </c>
      <c r="S37" s="145">
        <f>IF('2a Aggregate costs'!T$20="-","-",SUM('2a Aggregate costs'!T$20,'2a Aggregate costs'!T$22,'2a Aggregate costs'!T$23,'2a Aggregate costs'!T61,'2a Aggregate costs'!T98)*'3a Demand'!$C$10+'2a Aggregate costs'!T$24)</f>
        <v>192.14903722991843</v>
      </c>
      <c r="T37" s="145">
        <f>IF('2a Aggregate costs'!U$20="-","-",SUM('2a Aggregate costs'!U$20,'2a Aggregate costs'!U$22,'2a Aggregate costs'!U$23,'2a Aggregate costs'!U61,'2a Aggregate costs'!U98)*'3a Demand'!$C$10+'2a Aggregate costs'!U$24)</f>
        <v>195.69023135421619</v>
      </c>
      <c r="U37" s="145">
        <f>IF('2a Aggregate costs'!V$20="-","-",SUM('2a Aggregate costs'!V$20,'2a Aggregate costs'!V$22,'2a Aggregate costs'!V$23,'2a Aggregate costs'!V61,'2a Aggregate costs'!V98)*'3a Demand'!$C$10+'2a Aggregate costs'!V$24)</f>
        <v>211.8421788876889</v>
      </c>
      <c r="V37" s="145">
        <f>IF('2a Aggregate costs'!W$20="-","-",SUM('2a Aggregate costs'!W$20,'2a Aggregate costs'!W$22,'2a Aggregate costs'!W$23,'2a Aggregate costs'!W61,'2a Aggregate costs'!W98)*'3a Demand'!$C$10+'2a Aggregate costs'!W$24)</f>
        <v>192.57898891054398</v>
      </c>
      <c r="W37" s="145" t="str">
        <f>IF('2a Aggregate costs'!X$20="-","-",SUM('2a Aggregate costs'!X$20,'2a Aggregate costs'!X$22,'2a Aggregate costs'!X$23,'2a Aggregate costs'!X61,'2a Aggregate costs'!X98)*'3a Demand'!$C$10+'2a Aggregate costs'!X$24)</f>
        <v>-</v>
      </c>
      <c r="X37" s="145" t="str">
        <f>IF('2a Aggregate costs'!Y$20="-","-",SUM('2a Aggregate costs'!Y$20,'2a Aggregate costs'!Y$22,'2a Aggregate costs'!Y$23,'2a Aggregate costs'!Y61,'2a Aggregate costs'!Y98)*'3a Demand'!$C$10+'2a Aggregate costs'!Y$24)</f>
        <v>-</v>
      </c>
      <c r="Y37" s="145" t="str">
        <f>IF('2a Aggregate costs'!Z$20="-","-",SUM('2a Aggregate costs'!Z$20,'2a Aggregate costs'!Z$22,'2a Aggregate costs'!Z$23,'2a Aggregate costs'!Z61,'2a Aggregate costs'!Z98)*'3a Demand'!$C$10+'2a Aggregate costs'!Z$24)</f>
        <v>-</v>
      </c>
      <c r="Z37" s="145" t="str">
        <f>IF('2a Aggregate costs'!AA$20="-","-",SUM('2a Aggregate costs'!AA$20,'2a Aggregate costs'!AA$22,'2a Aggregate costs'!AA$23,'2a Aggregate costs'!AA61,'2a Aggregate costs'!AA98)*'3a Demand'!$C$10+'2a Aggregate costs'!AA$24)</f>
        <v>-</v>
      </c>
    </row>
    <row r="38" spans="1:27" ht="12.75" customHeight="1">
      <c r="A38" s="25"/>
      <c r="B38" s="304"/>
      <c r="C38" s="152" t="s">
        <v>163</v>
      </c>
      <c r="D38" s="301"/>
      <c r="E38" s="315"/>
      <c r="F38" s="44"/>
      <c r="G38" s="145">
        <f>IF('2a Aggregate costs'!H$20="-","-",SUM('2a Aggregate costs'!H$20,'2a Aggregate costs'!H$22,'2a Aggregate costs'!H$23,'2a Aggregate costs'!H62,'2a Aggregate costs'!H99)*'3a Demand'!$C$10+'2a Aggregate costs'!H$24)</f>
        <v>90.711649080189062</v>
      </c>
      <c r="H38" s="145">
        <f>IF('2a Aggregate costs'!I$20="-","-",SUM('2a Aggregate costs'!I$20,'2a Aggregate costs'!I$22,'2a Aggregate costs'!I$23,'2a Aggregate costs'!I62,'2a Aggregate costs'!I99)*'3a Demand'!$C$10+'2a Aggregate costs'!I$24)</f>
        <v>90.684788212576848</v>
      </c>
      <c r="I38" s="145">
        <f>IF('2a Aggregate costs'!J$20="-","-",SUM('2a Aggregate costs'!J$20,'2a Aggregate costs'!J$22,'2a Aggregate costs'!J$23,'2a Aggregate costs'!J62,'2a Aggregate costs'!J99)*'3a Demand'!$C$10+'2a Aggregate costs'!J$24)</f>
        <v>114.93405294123107</v>
      </c>
      <c r="J38" s="145">
        <f>IF('2a Aggregate costs'!K$20="-","-",SUM('2a Aggregate costs'!K$20,'2a Aggregate costs'!K$22,'2a Aggregate costs'!K$23,'2a Aggregate costs'!K62,'2a Aggregate costs'!K99)*'3a Demand'!$C$10+'2a Aggregate costs'!K$24)</f>
        <v>113.71688750244701</v>
      </c>
      <c r="K38" s="145">
        <f>IF('2a Aggregate costs'!L$20="-","-",SUM('2a Aggregate costs'!L$20,'2a Aggregate costs'!L$22,'2a Aggregate costs'!L$23,'2a Aggregate costs'!L62,'2a Aggregate costs'!L99)*'3a Demand'!$C$10+'2a Aggregate costs'!L$24)</f>
        <v>130.26246927437478</v>
      </c>
      <c r="L38" s="145">
        <f>IF('2a Aggregate costs'!M$20="-","-",SUM('2a Aggregate costs'!M$20,'2a Aggregate costs'!M$22,'2a Aggregate costs'!M$23,'2a Aggregate costs'!M62,'2a Aggregate costs'!M99)*'3a Demand'!$C$10+'2a Aggregate costs'!M$24)</f>
        <v>129.09753661147397</v>
      </c>
      <c r="M38" s="145">
        <f>IF('2a Aggregate costs'!N$20="-","-",SUM('2a Aggregate costs'!N$20,'2a Aggregate costs'!N$22,'2a Aggregate costs'!N$23,'2a Aggregate costs'!N62,'2a Aggregate costs'!N99)*'3a Demand'!$C$10+'2a Aggregate costs'!N$24)</f>
        <v>157.47846044537968</v>
      </c>
      <c r="N38" s="145">
        <f>IF('2a Aggregate costs'!O$20="-","-",SUM('2a Aggregate costs'!O$20,'2a Aggregate costs'!O$22,'2a Aggregate costs'!O$23,'2a Aggregate costs'!O62,'2a Aggregate costs'!O99)*'3a Demand'!$C$10+'2a Aggregate costs'!O$24)</f>
        <v>154.679047928388</v>
      </c>
      <c r="O38" s="44"/>
      <c r="P38" s="145">
        <f>IF('2a Aggregate costs'!Q$20="-","-",SUM('2a Aggregate costs'!Q$20,'2a Aggregate costs'!Q$22,'2a Aggregate costs'!Q$23,'2a Aggregate costs'!Q62,'2a Aggregate costs'!Q99)*'3a Demand'!$C$10+'2a Aggregate costs'!Q$24)</f>
        <v>154.679047928388</v>
      </c>
      <c r="Q38" s="145">
        <f>IF('2a Aggregate costs'!R$20="-","-",SUM('2a Aggregate costs'!R$20,'2a Aggregate costs'!R$22,'2a Aggregate costs'!R$23,'2a Aggregate costs'!R62,'2a Aggregate costs'!R99)*'3a Demand'!$C$10+'2a Aggregate costs'!R$24)</f>
        <v>173.36775405516806</v>
      </c>
      <c r="R38" s="145">
        <f>IF('2a Aggregate costs'!S$20="-","-",SUM('2a Aggregate costs'!S$20,'2a Aggregate costs'!S$22,'2a Aggregate costs'!S$23,'2a Aggregate costs'!S62,'2a Aggregate costs'!S99)*'3a Demand'!$C$10+'2a Aggregate costs'!S$24)</f>
        <v>176.07213724417778</v>
      </c>
      <c r="S38" s="145">
        <f>IF('2a Aggregate costs'!T$20="-","-",SUM('2a Aggregate costs'!T$20,'2a Aggregate costs'!T$22,'2a Aggregate costs'!T$23,'2a Aggregate costs'!T62,'2a Aggregate costs'!T99)*'3a Demand'!$C$10+'2a Aggregate costs'!T$24)</f>
        <v>192.20968773939543</v>
      </c>
      <c r="T38" s="145">
        <f>IF('2a Aggregate costs'!U$20="-","-",SUM('2a Aggregate costs'!U$20,'2a Aggregate costs'!U$22,'2a Aggregate costs'!U$23,'2a Aggregate costs'!U62,'2a Aggregate costs'!U99)*'3a Demand'!$C$10+'2a Aggregate costs'!U$24)</f>
        <v>195.75698676776753</v>
      </c>
      <c r="U38" s="145">
        <f>IF('2a Aggregate costs'!V$20="-","-",SUM('2a Aggregate costs'!V$20,'2a Aggregate costs'!V$22,'2a Aggregate costs'!V$23,'2a Aggregate costs'!V62,'2a Aggregate costs'!V99)*'3a Demand'!$C$10+'2a Aggregate costs'!V$24)</f>
        <v>211.79858031810983</v>
      </c>
      <c r="V38" s="145">
        <f>IF('2a Aggregate costs'!W$20="-","-",SUM('2a Aggregate costs'!W$20,'2a Aggregate costs'!W$22,'2a Aggregate costs'!W$23,'2a Aggregate costs'!W62,'2a Aggregate costs'!W99)*'3a Demand'!$C$10+'2a Aggregate costs'!W$24)</f>
        <v>192.54739145709317</v>
      </c>
      <c r="W38" s="145" t="str">
        <f>IF('2a Aggregate costs'!X$20="-","-",SUM('2a Aggregate costs'!X$20,'2a Aggregate costs'!X$22,'2a Aggregate costs'!X$23,'2a Aggregate costs'!X62,'2a Aggregate costs'!X99)*'3a Demand'!$C$10+'2a Aggregate costs'!X$24)</f>
        <v>-</v>
      </c>
      <c r="X38" s="145" t="str">
        <f>IF('2a Aggregate costs'!Y$20="-","-",SUM('2a Aggregate costs'!Y$20,'2a Aggregate costs'!Y$22,'2a Aggregate costs'!Y$23,'2a Aggregate costs'!Y62,'2a Aggregate costs'!Y99)*'3a Demand'!$C$10+'2a Aggregate costs'!Y$24)</f>
        <v>-</v>
      </c>
      <c r="Y38" s="145" t="str">
        <f>IF('2a Aggregate costs'!Z$20="-","-",SUM('2a Aggregate costs'!Z$20,'2a Aggregate costs'!Z$22,'2a Aggregate costs'!Z$23,'2a Aggregate costs'!Z62,'2a Aggregate costs'!Z99)*'3a Demand'!$C$10+'2a Aggregate costs'!Z$24)</f>
        <v>-</v>
      </c>
      <c r="Z38" s="145" t="str">
        <f>IF('2a Aggregate costs'!AA$20="-","-",SUM('2a Aggregate costs'!AA$20,'2a Aggregate costs'!AA$22,'2a Aggregate costs'!AA$23,'2a Aggregate costs'!AA62,'2a Aggregate costs'!AA99)*'3a Demand'!$C$10+'2a Aggregate costs'!AA$24)</f>
        <v>-</v>
      </c>
    </row>
    <row r="39" spans="1:27" ht="12.75" customHeight="1">
      <c r="A39" s="25"/>
      <c r="B39" s="304"/>
      <c r="C39" s="152" t="s">
        <v>164</v>
      </c>
      <c r="D39" s="301"/>
      <c r="E39" s="315"/>
      <c r="F39" s="44"/>
      <c r="G39" s="145">
        <f>IF('2a Aggregate costs'!H$20="-","-",SUM('2a Aggregate costs'!H$20,'2a Aggregate costs'!H$22,'2a Aggregate costs'!H$23,'2a Aggregate costs'!H63,'2a Aggregate costs'!H100)*'3a Demand'!$C$10+'2a Aggregate costs'!H$24)</f>
        <v>90.751652555142144</v>
      </c>
      <c r="H39" s="145">
        <f>IF('2a Aggregate costs'!I$20="-","-",SUM('2a Aggregate costs'!I$20,'2a Aggregate costs'!I$22,'2a Aggregate costs'!I$23,'2a Aggregate costs'!I63,'2a Aggregate costs'!I100)*'3a Demand'!$C$10+'2a Aggregate costs'!I$24)</f>
        <v>90.724249248299543</v>
      </c>
      <c r="I39" s="145">
        <f>IF('2a Aggregate costs'!J$20="-","-",SUM('2a Aggregate costs'!J$20,'2a Aggregate costs'!J$22,'2a Aggregate costs'!J$23,'2a Aggregate costs'!J63,'2a Aggregate costs'!J100)*'3a Demand'!$C$10+'2a Aggregate costs'!J$24)</f>
        <v>115.1079232040385</v>
      </c>
      <c r="J39" s="145">
        <f>IF('2a Aggregate costs'!K$20="-","-",SUM('2a Aggregate costs'!K$20,'2a Aggregate costs'!K$22,'2a Aggregate costs'!K$23,'2a Aggregate costs'!K63,'2a Aggregate costs'!K100)*'3a Demand'!$C$10+'2a Aggregate costs'!K$24)</f>
        <v>113.85372085823585</v>
      </c>
      <c r="K39" s="145">
        <f>IF('2a Aggregate costs'!L$20="-","-",SUM('2a Aggregate costs'!L$20,'2a Aggregate costs'!L$22,'2a Aggregate costs'!L$23,'2a Aggregate costs'!L63,'2a Aggregate costs'!L100)*'3a Demand'!$C$10+'2a Aggregate costs'!L$24)</f>
        <v>130.7216823220852</v>
      </c>
      <c r="L39" s="145">
        <f>IF('2a Aggregate costs'!M$20="-","-",SUM('2a Aggregate costs'!M$20,'2a Aggregate costs'!M$22,'2a Aggregate costs'!M$23,'2a Aggregate costs'!M63,'2a Aggregate costs'!M100)*'3a Demand'!$C$10+'2a Aggregate costs'!M$24)</f>
        <v>129.50092491246821</v>
      </c>
      <c r="M39" s="145">
        <f>IF('2a Aggregate costs'!N$20="-","-",SUM('2a Aggregate costs'!N$20,'2a Aggregate costs'!N$22,'2a Aggregate costs'!N$23,'2a Aggregate costs'!N63,'2a Aggregate costs'!N100)*'3a Demand'!$C$10+'2a Aggregate costs'!N$24)</f>
        <v>157.86439776708593</v>
      </c>
      <c r="N39" s="145">
        <f>IF('2a Aggregate costs'!O$20="-","-",SUM('2a Aggregate costs'!O$20,'2a Aggregate costs'!O$22,'2a Aggregate costs'!O$23,'2a Aggregate costs'!O63,'2a Aggregate costs'!O100)*'3a Demand'!$C$10+'2a Aggregate costs'!O$24)</f>
        <v>155.01443656137283</v>
      </c>
      <c r="O39" s="44"/>
      <c r="P39" s="145">
        <f>IF('2a Aggregate costs'!Q$20="-","-",SUM('2a Aggregate costs'!Q$20,'2a Aggregate costs'!Q$22,'2a Aggregate costs'!Q$23,'2a Aggregate costs'!Q63,'2a Aggregate costs'!Q100)*'3a Demand'!$C$10+'2a Aggregate costs'!Q$24)</f>
        <v>155.01443656137283</v>
      </c>
      <c r="Q39" s="145">
        <f>IF('2a Aggregate costs'!R$20="-","-",SUM('2a Aggregate costs'!R$20,'2a Aggregate costs'!R$22,'2a Aggregate costs'!R$23,'2a Aggregate costs'!R63,'2a Aggregate costs'!R100)*'3a Demand'!$C$10+'2a Aggregate costs'!R$24)</f>
        <v>173.57723921240435</v>
      </c>
      <c r="R39" s="145">
        <f>IF('2a Aggregate costs'!S$20="-","-",SUM('2a Aggregate costs'!S$20,'2a Aggregate costs'!S$22,'2a Aggregate costs'!S$23,'2a Aggregate costs'!S63,'2a Aggregate costs'!S100)*'3a Demand'!$C$10+'2a Aggregate costs'!S$24)</f>
        <v>176.28629976412483</v>
      </c>
      <c r="S39" s="145">
        <f>IF('2a Aggregate costs'!T$20="-","-",SUM('2a Aggregate costs'!T$20,'2a Aggregate costs'!T$22,'2a Aggregate costs'!T$23,'2a Aggregate costs'!T63,'2a Aggregate costs'!T100)*'3a Demand'!$C$10+'2a Aggregate costs'!T$24)</f>
        <v>192.60917518233839</v>
      </c>
      <c r="T39" s="145">
        <f>IF('2a Aggregate costs'!U$20="-","-",SUM('2a Aggregate costs'!U$20,'2a Aggregate costs'!U$22,'2a Aggregate costs'!U$23,'2a Aggregate costs'!U63,'2a Aggregate costs'!U100)*'3a Demand'!$C$10+'2a Aggregate costs'!U$24)</f>
        <v>196.19546781397705</v>
      </c>
      <c r="U39" s="145">
        <f>IF('2a Aggregate costs'!V$20="-","-",SUM('2a Aggregate costs'!V$20,'2a Aggregate costs'!V$22,'2a Aggregate costs'!V$23,'2a Aggregate costs'!V63,'2a Aggregate costs'!V100)*'3a Demand'!$C$10+'2a Aggregate costs'!V$24)</f>
        <v>211.8937652097587</v>
      </c>
      <c r="V39" s="145">
        <f>IF('2a Aggregate costs'!W$20="-","-",SUM('2a Aggregate costs'!W$20,'2a Aggregate costs'!W$22,'2a Aggregate costs'!W$23,'2a Aggregate costs'!W63,'2a Aggregate costs'!W100)*'3a Demand'!$C$10+'2a Aggregate costs'!W$24)</f>
        <v>192.62541957987301</v>
      </c>
      <c r="W39" s="145" t="str">
        <f>IF('2a Aggregate costs'!X$20="-","-",SUM('2a Aggregate costs'!X$20,'2a Aggregate costs'!X$22,'2a Aggregate costs'!X$23,'2a Aggregate costs'!X63,'2a Aggregate costs'!X100)*'3a Demand'!$C$10+'2a Aggregate costs'!X$24)</f>
        <v>-</v>
      </c>
      <c r="X39" s="145" t="str">
        <f>IF('2a Aggregate costs'!Y$20="-","-",SUM('2a Aggregate costs'!Y$20,'2a Aggregate costs'!Y$22,'2a Aggregate costs'!Y$23,'2a Aggregate costs'!Y63,'2a Aggregate costs'!Y100)*'3a Demand'!$C$10+'2a Aggregate costs'!Y$24)</f>
        <v>-</v>
      </c>
      <c r="Y39" s="145" t="str">
        <f>IF('2a Aggregate costs'!Z$20="-","-",SUM('2a Aggregate costs'!Z$20,'2a Aggregate costs'!Z$22,'2a Aggregate costs'!Z$23,'2a Aggregate costs'!Z63,'2a Aggregate costs'!Z100)*'3a Demand'!$C$10+'2a Aggregate costs'!Z$24)</f>
        <v>-</v>
      </c>
      <c r="Z39" s="145" t="str">
        <f>IF('2a Aggregate costs'!AA$20="-","-",SUM('2a Aggregate costs'!AA$20,'2a Aggregate costs'!AA$22,'2a Aggregate costs'!AA$23,'2a Aggregate costs'!AA63,'2a Aggregate costs'!AA100)*'3a Demand'!$C$10+'2a Aggregate costs'!AA$24)</f>
        <v>-</v>
      </c>
    </row>
    <row r="40" spans="1:27" ht="12.75" customHeight="1">
      <c r="A40" s="25"/>
      <c r="B40" s="304"/>
      <c r="C40" s="152" t="s">
        <v>165</v>
      </c>
      <c r="D40" s="301"/>
      <c r="E40" s="315"/>
      <c r="F40" s="44"/>
      <c r="G40" s="145">
        <f>IF('2a Aggregate costs'!H$20="-","-",SUM('2a Aggregate costs'!H$20,'2a Aggregate costs'!H$22,'2a Aggregate costs'!H$23,'2a Aggregate costs'!H64,'2a Aggregate costs'!H101)*'3a Demand'!$C$10+'2a Aggregate costs'!H$24)</f>
        <v>90.743767877733276</v>
      </c>
      <c r="H40" s="145">
        <f>IF('2a Aggregate costs'!I$20="-","-",SUM('2a Aggregate costs'!I$20,'2a Aggregate costs'!I$22,'2a Aggregate costs'!I$23,'2a Aggregate costs'!I64,'2a Aggregate costs'!I101)*'3a Demand'!$C$10+'2a Aggregate costs'!I$24)</f>
        <v>90.716471485904876</v>
      </c>
      <c r="I40" s="145">
        <f>IF('2a Aggregate costs'!J$20="-","-",SUM('2a Aggregate costs'!J$20,'2a Aggregate costs'!J$22,'2a Aggregate costs'!J$23,'2a Aggregate costs'!J64,'2a Aggregate costs'!J101)*'3a Demand'!$C$10+'2a Aggregate costs'!J$24)</f>
        <v>115.07365387112203</v>
      </c>
      <c r="J40" s="145">
        <f>IF('2a Aggregate costs'!K$20="-","-",SUM('2a Aggregate costs'!K$20,'2a Aggregate costs'!K$22,'2a Aggregate costs'!K$23,'2a Aggregate costs'!K64,'2a Aggregate costs'!K101)*'3a Demand'!$C$10+'2a Aggregate costs'!K$24)</f>
        <v>113.82675135822539</v>
      </c>
      <c r="K40" s="145">
        <f>IF('2a Aggregate costs'!L$20="-","-",SUM('2a Aggregate costs'!L$20,'2a Aggregate costs'!L$22,'2a Aggregate costs'!L$23,'2a Aggregate costs'!L64,'2a Aggregate costs'!L101)*'3a Demand'!$C$10+'2a Aggregate costs'!L$24)</f>
        <v>130.63117296082316</v>
      </c>
      <c r="L40" s="145">
        <f>IF('2a Aggregate costs'!M$20="-","-",SUM('2a Aggregate costs'!M$20,'2a Aggregate costs'!M$22,'2a Aggregate costs'!M$23,'2a Aggregate costs'!M64,'2a Aggregate costs'!M101)*'3a Demand'!$C$10+'2a Aggregate costs'!M$24)</f>
        <v>129.42141840739069</v>
      </c>
      <c r="M40" s="145">
        <f>IF('2a Aggregate costs'!N$20="-","-",SUM('2a Aggregate costs'!N$20,'2a Aggregate costs'!N$22,'2a Aggregate costs'!N$23,'2a Aggregate costs'!N64,'2a Aggregate costs'!N101)*'3a Demand'!$C$10+'2a Aggregate costs'!N$24)</f>
        <v>157.86827671001086</v>
      </c>
      <c r="N40" s="145">
        <f>IF('2a Aggregate costs'!O$20="-","-",SUM('2a Aggregate costs'!O$20,'2a Aggregate costs'!O$22,'2a Aggregate costs'!O$23,'2a Aggregate costs'!O64,'2a Aggregate costs'!O101)*'3a Demand'!$C$10+'2a Aggregate costs'!O$24)</f>
        <v>155.01946932769266</v>
      </c>
      <c r="O40" s="44"/>
      <c r="P40" s="145">
        <f>IF('2a Aggregate costs'!Q$20="-","-",SUM('2a Aggregate costs'!Q$20,'2a Aggregate costs'!Q$22,'2a Aggregate costs'!Q$23,'2a Aggregate costs'!Q64,'2a Aggregate costs'!Q101)*'3a Demand'!$C$10+'2a Aggregate costs'!Q$24)</f>
        <v>155.01946932769266</v>
      </c>
      <c r="Q40" s="145">
        <f>IF('2a Aggregate costs'!R$20="-","-",SUM('2a Aggregate costs'!R$20,'2a Aggregate costs'!R$22,'2a Aggregate costs'!R$23,'2a Aggregate costs'!R64,'2a Aggregate costs'!R101)*'3a Demand'!$C$10+'2a Aggregate costs'!R$24)</f>
        <v>173.59214240470072</v>
      </c>
      <c r="R40" s="145">
        <f>IF('2a Aggregate costs'!S$20="-","-",SUM('2a Aggregate costs'!S$20,'2a Aggregate costs'!S$22,'2a Aggregate costs'!S$23,'2a Aggregate costs'!S64,'2a Aggregate costs'!S101)*'3a Demand'!$C$10+'2a Aggregate costs'!S$24)</f>
        <v>176.30089342243804</v>
      </c>
      <c r="S40" s="145">
        <f>IF('2a Aggregate costs'!T$20="-","-",SUM('2a Aggregate costs'!T$20,'2a Aggregate costs'!T$22,'2a Aggregate costs'!T$23,'2a Aggregate costs'!T64,'2a Aggregate costs'!T101)*'3a Demand'!$C$10+'2a Aggregate costs'!T$24)</f>
        <v>192.25076802781953</v>
      </c>
      <c r="T40" s="145">
        <f>IF('2a Aggregate costs'!U$20="-","-",SUM('2a Aggregate costs'!U$20,'2a Aggregate costs'!U$22,'2a Aggregate costs'!U$23,'2a Aggregate costs'!U64,'2a Aggregate costs'!U101)*'3a Demand'!$C$10+'2a Aggregate costs'!U$24)</f>
        <v>195.79660611924118</v>
      </c>
      <c r="U40" s="145">
        <f>IF('2a Aggregate costs'!V$20="-","-",SUM('2a Aggregate costs'!V$20,'2a Aggregate costs'!V$22,'2a Aggregate costs'!V$23,'2a Aggregate costs'!V64,'2a Aggregate costs'!V101)*'3a Demand'!$C$10+'2a Aggregate costs'!V$24)</f>
        <v>211.82699369836109</v>
      </c>
      <c r="V40" s="145">
        <f>IF('2a Aggregate costs'!W$20="-","-",SUM('2a Aggregate costs'!W$20,'2a Aggregate costs'!W$22,'2a Aggregate costs'!W$23,'2a Aggregate costs'!W64,'2a Aggregate costs'!W101)*'3a Demand'!$C$10+'2a Aggregate costs'!W$24)</f>
        <v>192.58684896626545</v>
      </c>
      <c r="W40" s="145" t="str">
        <f>IF('2a Aggregate costs'!X$20="-","-",SUM('2a Aggregate costs'!X$20,'2a Aggregate costs'!X$22,'2a Aggregate costs'!X$23,'2a Aggregate costs'!X64,'2a Aggregate costs'!X101)*'3a Demand'!$C$10+'2a Aggregate costs'!X$24)</f>
        <v>-</v>
      </c>
      <c r="X40" s="145" t="str">
        <f>IF('2a Aggregate costs'!Y$20="-","-",SUM('2a Aggregate costs'!Y$20,'2a Aggregate costs'!Y$22,'2a Aggregate costs'!Y$23,'2a Aggregate costs'!Y64,'2a Aggregate costs'!Y101)*'3a Demand'!$C$10+'2a Aggregate costs'!Y$24)</f>
        <v>-</v>
      </c>
      <c r="Y40" s="145" t="str">
        <f>IF('2a Aggregate costs'!Z$20="-","-",SUM('2a Aggregate costs'!Z$20,'2a Aggregate costs'!Z$22,'2a Aggregate costs'!Z$23,'2a Aggregate costs'!Z64,'2a Aggregate costs'!Z101)*'3a Demand'!$C$10+'2a Aggregate costs'!Z$24)</f>
        <v>-</v>
      </c>
      <c r="Z40" s="145" t="str">
        <f>IF('2a Aggregate costs'!AA$20="-","-",SUM('2a Aggregate costs'!AA$20,'2a Aggregate costs'!AA$22,'2a Aggregate costs'!AA$23,'2a Aggregate costs'!AA64,'2a Aggregate costs'!AA101)*'3a Demand'!$C$10+'2a Aggregate costs'!AA$24)</f>
        <v>-</v>
      </c>
    </row>
    <row r="41" spans="1:27" ht="12.75" customHeight="1">
      <c r="A41" s="25"/>
      <c r="B41" s="314"/>
      <c r="C41" s="152" t="s">
        <v>166</v>
      </c>
      <c r="D41" s="301"/>
      <c r="E41" s="315"/>
      <c r="F41" s="44"/>
      <c r="G41" s="145">
        <f>IF('2a Aggregate costs'!H$20="-","-",SUM('2a Aggregate costs'!H$20,'2a Aggregate costs'!H$22,'2a Aggregate costs'!H$23,'2a Aggregate costs'!H65,'2a Aggregate costs'!H102)*'3a Demand'!$C$10+'2a Aggregate costs'!H$24)</f>
        <v>90.747247800818172</v>
      </c>
      <c r="H41" s="145">
        <f>IF('2a Aggregate costs'!I$20="-","-",SUM('2a Aggregate costs'!I$20,'2a Aggregate costs'!I$22,'2a Aggregate costs'!I$23,'2a Aggregate costs'!I65,'2a Aggregate costs'!I102)*'3a Demand'!$C$10+'2a Aggregate costs'!I$24)</f>
        <v>90.719904220854062</v>
      </c>
      <c r="I41" s="145">
        <f>IF('2a Aggregate costs'!J$20="-","-",SUM('2a Aggregate costs'!J$20,'2a Aggregate costs'!J$22,'2a Aggregate costs'!J$23,'2a Aggregate costs'!J65,'2a Aggregate costs'!J102)*'3a Demand'!$C$10+'2a Aggregate costs'!J$24)</f>
        <v>115.08877749988251</v>
      </c>
      <c r="J41" s="145">
        <f>IF('2a Aggregate costs'!K$20="-","-",SUM('2a Aggregate costs'!K$20,'2a Aggregate costs'!K$22,'2a Aggregate costs'!K$23,'2a Aggregate costs'!K65,'2a Aggregate costs'!K102)*'3a Demand'!$C$10+'2a Aggregate costs'!K$24)</f>
        <v>113.83865354410425</v>
      </c>
      <c r="K41" s="145">
        <f>IF('2a Aggregate costs'!L$20="-","-",SUM('2a Aggregate costs'!L$20,'2a Aggregate costs'!L$22,'2a Aggregate costs'!L$23,'2a Aggregate costs'!L65,'2a Aggregate costs'!L102)*'3a Demand'!$C$10+'2a Aggregate costs'!L$24)</f>
        <v>130.671115666291</v>
      </c>
      <c r="L41" s="145">
        <f>IF('2a Aggregate costs'!M$20="-","-",SUM('2a Aggregate costs'!M$20,'2a Aggregate costs'!M$22,'2a Aggregate costs'!M$23,'2a Aggregate costs'!M65,'2a Aggregate costs'!M102)*'3a Demand'!$C$10+'2a Aggregate costs'!M$24)</f>
        <v>129.4565054808383</v>
      </c>
      <c r="M41" s="145">
        <f>IF('2a Aggregate costs'!N$20="-","-",SUM('2a Aggregate costs'!N$20,'2a Aggregate costs'!N$22,'2a Aggregate costs'!N$23,'2a Aggregate costs'!N65,'2a Aggregate costs'!N102)*'3a Demand'!$C$10+'2a Aggregate costs'!N$24)</f>
        <v>157.69282082388395</v>
      </c>
      <c r="N41" s="145">
        <f>IF('2a Aggregate costs'!O$20="-","-",SUM('2a Aggregate costs'!O$20,'2a Aggregate costs'!O$22,'2a Aggregate costs'!O$23,'2a Aggregate costs'!O65,'2a Aggregate costs'!O102)*'3a Demand'!$C$10+'2a Aggregate costs'!O$24)</f>
        <v>154.86881771839742</v>
      </c>
      <c r="O41" s="44"/>
      <c r="P41" s="145">
        <f>IF('2a Aggregate costs'!Q$20="-","-",SUM('2a Aggregate costs'!Q$20,'2a Aggregate costs'!Q$22,'2a Aggregate costs'!Q$23,'2a Aggregate costs'!Q65,'2a Aggregate costs'!Q102)*'3a Demand'!$C$10+'2a Aggregate costs'!Q$24)</f>
        <v>154.86881771839742</v>
      </c>
      <c r="Q41" s="145">
        <f>IF('2a Aggregate costs'!R$20="-","-",SUM('2a Aggregate costs'!R$20,'2a Aggregate costs'!R$22,'2a Aggregate costs'!R$23,'2a Aggregate costs'!R65,'2a Aggregate costs'!R102)*'3a Demand'!$C$10+'2a Aggregate costs'!R$24)</f>
        <v>173.08893650573484</v>
      </c>
      <c r="R41" s="145">
        <f>IF('2a Aggregate costs'!S$20="-","-",SUM('2a Aggregate costs'!S$20,'2a Aggregate costs'!S$22,'2a Aggregate costs'!S$23,'2a Aggregate costs'!S65,'2a Aggregate costs'!S102)*'3a Demand'!$C$10+'2a Aggregate costs'!S$24)</f>
        <v>175.65750397556974</v>
      </c>
      <c r="S41" s="145">
        <f>IF('2a Aggregate costs'!T$20="-","-",SUM('2a Aggregate costs'!T$20,'2a Aggregate costs'!T$22,'2a Aggregate costs'!T$23,'2a Aggregate costs'!T65,'2a Aggregate costs'!T102)*'3a Demand'!$C$10+'2a Aggregate costs'!T$24)</f>
        <v>191.13834532083396</v>
      </c>
      <c r="T41" s="145">
        <f>IF('2a Aggregate costs'!U$20="-","-",SUM('2a Aggregate costs'!U$20,'2a Aggregate costs'!U$22,'2a Aggregate costs'!U$23,'2a Aggregate costs'!U65,'2a Aggregate costs'!U102)*'3a Demand'!$C$10+'2a Aggregate costs'!U$24)</f>
        <v>194.9534118206069</v>
      </c>
      <c r="U41" s="145">
        <f>IF('2a Aggregate costs'!V$20="-","-",SUM('2a Aggregate costs'!V$20,'2a Aggregate costs'!V$22,'2a Aggregate costs'!V$23,'2a Aggregate costs'!V65,'2a Aggregate costs'!V102)*'3a Demand'!$C$10+'2a Aggregate costs'!V$24)</f>
        <v>210.59610761847347</v>
      </c>
      <c r="V41" s="145">
        <f>IF('2a Aggregate costs'!W$20="-","-",SUM('2a Aggregate costs'!W$20,'2a Aggregate costs'!W$22,'2a Aggregate costs'!W$23,'2a Aggregate costs'!W65,'2a Aggregate costs'!W102)*'3a Demand'!$C$10+'2a Aggregate costs'!W$24)</f>
        <v>192.01880715168886</v>
      </c>
      <c r="W41" s="145" t="str">
        <f>IF('2a Aggregate costs'!X$20="-","-",SUM('2a Aggregate costs'!X$20,'2a Aggregate costs'!X$22,'2a Aggregate costs'!X$23,'2a Aggregate costs'!X65,'2a Aggregate costs'!X102)*'3a Demand'!$C$10+'2a Aggregate costs'!X$24)</f>
        <v>-</v>
      </c>
      <c r="X41" s="145" t="str">
        <f>IF('2a Aggregate costs'!Y$20="-","-",SUM('2a Aggregate costs'!Y$20,'2a Aggregate costs'!Y$22,'2a Aggregate costs'!Y$23,'2a Aggregate costs'!Y65,'2a Aggregate costs'!Y102)*'3a Demand'!$C$10+'2a Aggregate costs'!Y$24)</f>
        <v>-</v>
      </c>
      <c r="Y41" s="145" t="str">
        <f>IF('2a Aggregate costs'!Z$20="-","-",SUM('2a Aggregate costs'!Z$20,'2a Aggregate costs'!Z$22,'2a Aggregate costs'!Z$23,'2a Aggregate costs'!Z65,'2a Aggregate costs'!Z102)*'3a Demand'!$C$10+'2a Aggregate costs'!Z$24)</f>
        <v>-</v>
      </c>
      <c r="Z41" s="145" t="str">
        <f>IF('2a Aggregate costs'!AA$20="-","-",SUM('2a Aggregate costs'!AA$20,'2a Aggregate costs'!AA$22,'2a Aggregate costs'!AA$23,'2a Aggregate costs'!AA65,'2a Aggregate costs'!AA102)*'3a Demand'!$C$10+'2a Aggregate costs'!AA$24)</f>
        <v>-</v>
      </c>
    </row>
    <row r="42" spans="1:27" ht="12.75" customHeight="1">
      <c r="A42" s="25"/>
      <c r="B42" s="288" t="s">
        <v>45</v>
      </c>
      <c r="C42" s="200"/>
      <c r="D42" s="301"/>
      <c r="E42" s="315"/>
      <c r="F42" s="44"/>
      <c r="G42" s="145">
        <f>IF('2a Aggregate costs'!H$26="-","-",'2a Aggregate costs'!H26*'3a Demand'!$C$11+'2a Aggregate costs'!H27+'2a Aggregate costs'!H28)</f>
        <v>21.926269106402124</v>
      </c>
      <c r="H42" s="145">
        <f>IF('2a Aggregate costs'!I$14="-","-",'2a Aggregate costs'!I26*'3a Demand'!$C$11+'2a Aggregate costs'!I27+'2a Aggregate costs'!I28)</f>
        <v>21.926269106402124</v>
      </c>
      <c r="I42" s="145">
        <f>IF('2a Aggregate costs'!J$14="-","-",'2a Aggregate costs'!J26*'3a Demand'!$C$11+'2a Aggregate costs'!J27+'2a Aggregate costs'!J28)</f>
        <v>22.64764819235609</v>
      </c>
      <c r="J42" s="145">
        <f>IF('2a Aggregate costs'!K$14="-","-",'2a Aggregate costs'!K26*'3a Demand'!$C$11+'2a Aggregate costs'!K27+'2a Aggregate costs'!K28)</f>
        <v>22.505107470829557</v>
      </c>
      <c r="K42" s="145">
        <f>IF('2a Aggregate costs'!L$14="-","-",'2a Aggregate costs'!L26*'3a Demand'!$C$11+'2a Aggregate costs'!L27+'2a Aggregate costs'!L28)</f>
        <v>19.106297226763825</v>
      </c>
      <c r="L42" s="145">
        <f>IF('2a Aggregate costs'!M$14="-","-",'2a Aggregate costs'!M26*'3a Demand'!$C$11+'2a Aggregate costs'!M27+'2a Aggregate costs'!M28)</f>
        <v>19.106297226763825</v>
      </c>
      <c r="M42" s="145">
        <f>IF('2a Aggregate costs'!N$14="-","-",'2a Aggregate costs'!N26*'3a Demand'!$C$11+'2a Aggregate costs'!N27+'2a Aggregate costs'!N28)</f>
        <v>20.852393125569616</v>
      </c>
      <c r="N42" s="145">
        <f>IF('2a Aggregate costs'!O$14="-","-",'2a Aggregate costs'!O26*'3a Demand'!$C$11+'2a Aggregate costs'!O27+'2a Aggregate costs'!O28)</f>
        <v>20.849370287873604</v>
      </c>
      <c r="O42" s="44"/>
      <c r="P42" s="145">
        <f>IF('2a Aggregate costs'!Q$14="-","-",'2a Aggregate costs'!Q26*'3a Demand'!$C$11+'2a Aggregate costs'!Q27+'2a Aggregate costs'!Q28)</f>
        <v>20.849370287873604</v>
      </c>
      <c r="Q42" s="145">
        <f>IF('2a Aggregate costs'!R$14="-","-",'2a Aggregate costs'!R26*'3a Demand'!$C$11+'2a Aggregate costs'!R27+'2a Aggregate costs'!R28)</f>
        <v>21.503193401206047</v>
      </c>
      <c r="R42" s="145">
        <f>IF('2a Aggregate costs'!S$14="-","-",'2a Aggregate costs'!S26*'3a Demand'!$C$11+'2a Aggregate costs'!S27+'2a Aggregate costs'!S28)</f>
        <v>21.819481548965161</v>
      </c>
      <c r="S42" s="145">
        <f>IF('2a Aggregate costs'!T$14="-","-",'2a Aggregate costs'!T26*'3a Demand'!$C$11+'2a Aggregate costs'!T27+'2a Aggregate costs'!T28)</f>
        <v>25.256715910577427</v>
      </c>
      <c r="T42" s="145">
        <f>IF('2a Aggregate costs'!U$14="-","-",'2a Aggregate costs'!U26*'3a Demand'!$C$11+'2a Aggregate costs'!U27+'2a Aggregate costs'!U28)</f>
        <v>24.167303215101221</v>
      </c>
      <c r="U42" s="145">
        <f>IF('2a Aggregate costs'!V$14="-","-",'2a Aggregate costs'!V26*'3a Demand'!$C$11+'2a Aggregate costs'!V27+'2a Aggregate costs'!V28)</f>
        <v>23.962512789411701</v>
      </c>
      <c r="V42" s="145">
        <f>IF('2a Aggregate costs'!W$14="-","-",'2a Aggregate costs'!W26*'3a Demand'!$C$11+'2a Aggregate costs'!W27+'2a Aggregate costs'!W28)</f>
        <v>23.858648398084732</v>
      </c>
      <c r="W42" s="145" t="str">
        <f>IF('2a Aggregate costs'!X$14="-","-",'2a Aggregate costs'!X26*'3a Demand'!$C$11+'2a Aggregate costs'!X27+'2a Aggregate costs'!X28)</f>
        <v>-</v>
      </c>
      <c r="X42" s="145" t="str">
        <f>IF('2a Aggregate costs'!Y$14="-","-",'2a Aggregate costs'!Y26*'3a Demand'!$C$11+'2a Aggregate costs'!Y27+'2a Aggregate costs'!Y28)</f>
        <v>-</v>
      </c>
      <c r="Y42" s="145" t="str">
        <f>IF('2a Aggregate costs'!Z$14="-","-",'2a Aggregate costs'!Z26*'3a Demand'!$C$11+'2a Aggregate costs'!Z27+'2a Aggregate costs'!Z28)</f>
        <v>-</v>
      </c>
      <c r="Z42" s="145" t="str">
        <f>IF('2a Aggregate costs'!AA$14="-","-",'2a Aggregate costs'!AA26*'3a Demand'!$C$11+'2a Aggregate costs'!AA27+'2a Aggregate costs'!AA28)</f>
        <v>-</v>
      </c>
    </row>
    <row r="43" spans="1:27">
      <c r="A43" s="25"/>
      <c r="B43" s="25"/>
      <c r="C43" s="25"/>
      <c r="D43" s="146"/>
      <c r="E43" s="146"/>
      <c r="F43" s="25"/>
      <c r="G43" s="25"/>
      <c r="H43" s="25"/>
      <c r="I43" s="25"/>
      <c r="J43" s="25"/>
      <c r="K43" s="25"/>
      <c r="L43" s="25"/>
      <c r="M43" s="25"/>
      <c r="N43" s="25"/>
      <c r="O43" s="25"/>
      <c r="P43" s="25"/>
      <c r="Q43" s="204"/>
      <c r="R43" s="25"/>
      <c r="S43" s="25"/>
      <c r="T43" s="25"/>
      <c r="U43" s="25"/>
      <c r="V43" s="25"/>
      <c r="W43" s="25"/>
      <c r="X43" s="25"/>
      <c r="Y43" s="25"/>
      <c r="Z43" s="25"/>
      <c r="AA43" s="25"/>
    </row>
    <row r="44" spans="1:27" s="120" customFormat="1">
      <c r="B44" s="121" t="s">
        <v>236</v>
      </c>
    </row>
    <row r="45" spans="1:27" s="25" customFormat="1">
      <c r="B45" s="26"/>
      <c r="C45" s="26"/>
    </row>
    <row r="46" spans="1:27" s="4" customFormat="1">
      <c r="A46" s="25"/>
      <c r="B46" s="306" t="s">
        <v>204</v>
      </c>
      <c r="C46" s="309" t="s">
        <v>0</v>
      </c>
      <c r="D46" s="316" t="s">
        <v>27</v>
      </c>
      <c r="E46" s="307"/>
      <c r="F46" s="119"/>
      <c r="G46" s="318" t="s">
        <v>232</v>
      </c>
      <c r="H46" s="319"/>
      <c r="I46" s="319"/>
      <c r="J46" s="319"/>
      <c r="K46" s="319"/>
      <c r="L46" s="319"/>
      <c r="M46" s="319"/>
      <c r="N46" s="320"/>
      <c r="O46" s="188"/>
      <c r="P46" s="321" t="s">
        <v>233</v>
      </c>
      <c r="Q46" s="322"/>
      <c r="R46" s="322"/>
      <c r="S46" s="322"/>
      <c r="T46" s="322"/>
      <c r="U46" s="322"/>
      <c r="V46" s="322"/>
      <c r="W46" s="322"/>
      <c r="X46" s="322"/>
      <c r="Y46" s="322"/>
      <c r="Z46" s="323"/>
    </row>
    <row r="47" spans="1:27" s="4" customFormat="1" ht="12.75" customHeight="1">
      <c r="A47" s="25"/>
      <c r="B47" s="306"/>
      <c r="C47" s="310"/>
      <c r="D47" s="316"/>
      <c r="E47" s="308"/>
      <c r="F47" s="119"/>
      <c r="G47" s="324" t="s">
        <v>234</v>
      </c>
      <c r="H47" s="325"/>
      <c r="I47" s="325"/>
      <c r="J47" s="325"/>
      <c r="K47" s="325"/>
      <c r="L47" s="325"/>
      <c r="M47" s="325"/>
      <c r="N47" s="326"/>
      <c r="O47" s="188"/>
      <c r="P47" s="327" t="s">
        <v>235</v>
      </c>
      <c r="Q47" s="328"/>
      <c r="R47" s="328"/>
      <c r="S47" s="328"/>
      <c r="T47" s="328"/>
      <c r="U47" s="328"/>
      <c r="V47" s="328"/>
      <c r="W47" s="328"/>
      <c r="X47" s="328"/>
      <c r="Y47" s="328"/>
      <c r="Z47" s="329"/>
    </row>
    <row r="48" spans="1:27" s="4" customFormat="1" ht="22.5" customHeight="1">
      <c r="A48" s="25"/>
      <c r="B48" s="306"/>
      <c r="C48" s="310"/>
      <c r="D48" s="316"/>
      <c r="E48" s="133" t="s">
        <v>103</v>
      </c>
      <c r="F48" s="119"/>
      <c r="G48" s="49" t="s">
        <v>97</v>
      </c>
      <c r="H48" s="49" t="s">
        <v>99</v>
      </c>
      <c r="I48" s="49" t="s">
        <v>93</v>
      </c>
      <c r="J48" s="49" t="s">
        <v>94</v>
      </c>
      <c r="K48" s="49" t="s">
        <v>47</v>
      </c>
      <c r="L48" s="50" t="s">
        <v>46</v>
      </c>
      <c r="M48" s="49" t="s">
        <v>48</v>
      </c>
      <c r="N48" s="49" t="s">
        <v>169</v>
      </c>
      <c r="O48" s="119"/>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306"/>
      <c r="C49" s="310"/>
      <c r="D49" s="316"/>
      <c r="E49" s="133" t="s">
        <v>49</v>
      </c>
      <c r="F49" s="119"/>
      <c r="G49" s="47" t="s">
        <v>98</v>
      </c>
      <c r="H49" s="47" t="s">
        <v>90</v>
      </c>
      <c r="I49" s="47" t="s">
        <v>91</v>
      </c>
      <c r="J49" s="47" t="s">
        <v>92</v>
      </c>
      <c r="K49" s="47" t="s">
        <v>50</v>
      </c>
      <c r="L49" s="48" t="s">
        <v>51</v>
      </c>
      <c r="M49" s="47" t="s">
        <v>18</v>
      </c>
      <c r="N49" s="47" t="s">
        <v>170</v>
      </c>
      <c r="O49" s="119"/>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306"/>
      <c r="C50" s="311"/>
      <c r="D50" s="316"/>
      <c r="E50" s="191" t="s">
        <v>241</v>
      </c>
      <c r="F50" s="119"/>
      <c r="G50" s="45" t="s">
        <v>88</v>
      </c>
      <c r="H50" s="45" t="s">
        <v>88</v>
      </c>
      <c r="I50" s="45" t="s">
        <v>89</v>
      </c>
      <c r="J50" s="45" t="s">
        <v>89</v>
      </c>
      <c r="K50" s="45" t="s">
        <v>52</v>
      </c>
      <c r="L50" s="46" t="s">
        <v>52</v>
      </c>
      <c r="M50" s="45" t="s">
        <v>34</v>
      </c>
      <c r="N50" s="45" t="s">
        <v>34</v>
      </c>
      <c r="O50" s="119"/>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305" t="s">
        <v>239</v>
      </c>
      <c r="C51" s="202" t="s">
        <v>12</v>
      </c>
      <c r="D51" s="173" t="s">
        <v>109</v>
      </c>
      <c r="E51" s="298"/>
      <c r="F51" s="44"/>
      <c r="G51" s="190">
        <f>'2a Aggregate costs'!H14</f>
        <v>12.858367999999999</v>
      </c>
      <c r="H51" s="190">
        <f>'2a Aggregate costs'!I14</f>
        <v>12.855699999999999</v>
      </c>
      <c r="I51" s="190">
        <f>'2a Aggregate costs'!J14</f>
        <v>15.581108399999998</v>
      </c>
      <c r="J51" s="190">
        <f>'2a Aggregate costs'!K14</f>
        <v>15.57996</v>
      </c>
      <c r="K51" s="190">
        <f>'2a Aggregate costs'!L14</f>
        <v>18.640526740000002</v>
      </c>
      <c r="L51" s="190">
        <f>'2a Aggregate costs'!M14</f>
        <v>18.642219999999998</v>
      </c>
      <c r="M51" s="190">
        <f>'2a Aggregate costs'!N14</f>
        <v>22.102678517046183</v>
      </c>
      <c r="N51" s="190">
        <f>'2a Aggregate costs'!O14</f>
        <v>22.098960000000002</v>
      </c>
      <c r="O51" s="44"/>
      <c r="P51" s="190">
        <f>'2a Aggregate costs'!Q14</f>
        <v>22.098960000000002</v>
      </c>
      <c r="Q51" s="190">
        <f>'2a Aggregate costs'!R14</f>
        <v>23.644631305063015</v>
      </c>
      <c r="R51" s="190">
        <f>'2a Aggregate costs'!S14</f>
        <v>23.60952</v>
      </c>
      <c r="S51" s="190">
        <f>'2a Aggregate costs'!T14</f>
        <v>23.652418974429146</v>
      </c>
      <c r="T51" s="190">
        <f>'2a Aggregate costs'!U14</f>
        <v>23.573549999999997</v>
      </c>
      <c r="U51" s="190">
        <f>'2a Aggregate costs'!V14</f>
        <v>24.983646662697712</v>
      </c>
      <c r="V51" s="190">
        <f>'2a Aggregate costs'!W14</f>
        <v>24.993599999999997</v>
      </c>
      <c r="W51" s="190" t="str">
        <f>'2a Aggregate costs'!X14</f>
        <v>-</v>
      </c>
      <c r="X51" s="190" t="str">
        <f>'2a Aggregate costs'!Y14</f>
        <v>-</v>
      </c>
      <c r="Y51" s="190" t="str">
        <f>'2a Aggregate costs'!Z14</f>
        <v>-</v>
      </c>
      <c r="Z51" s="190" t="str">
        <f>'2a Aggregate costs'!AA14</f>
        <v>-</v>
      </c>
    </row>
    <row r="52" spans="1:26">
      <c r="A52" s="25"/>
      <c r="B52" s="305"/>
      <c r="C52" s="202" t="s">
        <v>181</v>
      </c>
      <c r="D52" s="173" t="s">
        <v>109</v>
      </c>
      <c r="E52" s="299"/>
      <c r="F52" s="44"/>
      <c r="G52" s="190">
        <f>IF('2a Aggregate costs'!H75="-","-",AVERAGE('2a Aggregate costs'!H75:H88))</f>
        <v>4.3442548025679609E-2</v>
      </c>
      <c r="H52" s="190">
        <f>IF('2a Aggregate costs'!I75="-","-",AVERAGE('2a Aggregate costs'!I75:I88))</f>
        <v>4.3442548025679609E-2</v>
      </c>
      <c r="I52" s="190">
        <f>IF('2a Aggregate costs'!J75="-","-",AVERAGE('2a Aggregate costs'!J75:J88))</f>
        <v>0.96978867277261516</v>
      </c>
      <c r="J52" s="190">
        <f>IF('2a Aggregate costs'!K75="-","-",AVERAGE('2a Aggregate costs'!K75:K88))</f>
        <v>0.67245495462808413</v>
      </c>
      <c r="K52" s="190">
        <f>IF('2a Aggregate costs'!L75="-","-",AVERAGE('2a Aggregate costs'!L75:L88))</f>
        <v>2.8916855216471267</v>
      </c>
      <c r="L52" s="190">
        <f>IF('2a Aggregate costs'!M75="-","-",AVERAGE('2a Aggregate costs'!M75:M88))</f>
        <v>2.5284028849665261</v>
      </c>
      <c r="M52" s="190">
        <f>IF('2a Aggregate costs'!N75="-","-",AVERAGE('2a Aggregate costs'!N75:N88))</f>
        <v>4.8834791525485119</v>
      </c>
      <c r="N52" s="190">
        <f>IF('2a Aggregate costs'!O75="-","-",AVERAGE('2a Aggregate costs'!O75:O88))</f>
        <v>4.1848322466051471</v>
      </c>
      <c r="O52" s="44"/>
      <c r="P52" s="190">
        <f>IF('2a Aggregate costs'!Q75="-","-",AVERAGE('2a Aggregate costs'!Q75:Q88))</f>
        <v>4.1848322466051471</v>
      </c>
      <c r="Q52" s="190">
        <f>IF('2a Aggregate costs'!R75="-","-",AVERAGE('2a Aggregate costs'!R75:R88))</f>
        <v>6.3120862770898354</v>
      </c>
      <c r="R52" s="190">
        <f>IF('2a Aggregate costs'!S75="-","-",AVERAGE('2a Aggregate costs'!S75:S88))</f>
        <v>6.5175107295886958</v>
      </c>
      <c r="S52" s="190">
        <f>IF('2a Aggregate costs'!T75="-","-",AVERAGE('2a Aggregate costs'!T75:T88))</f>
        <v>9.3464644717565779</v>
      </c>
      <c r="T52" s="190">
        <f>IF('2a Aggregate costs'!U75="-","-",AVERAGE('2a Aggregate costs'!U75:U88))</f>
        <v>10.310111962041219</v>
      </c>
      <c r="U52" s="190">
        <f>IF('2a Aggregate costs'!V75="-","-",AVERAGE('2a Aggregate costs'!V75:V88))</f>
        <v>12.005011971352094</v>
      </c>
      <c r="V52" s="190">
        <f>IF('2a Aggregate costs'!W75="-","-",AVERAGE('2a Aggregate costs'!W75:W88))</f>
        <v>7.6221845727000952</v>
      </c>
      <c r="W52" s="190" t="str">
        <f>IF('2a Aggregate costs'!X75="-","-",AVERAGE('2a Aggregate costs'!X75:X88))</f>
        <v>-</v>
      </c>
      <c r="X52" s="190" t="str">
        <f>IF('2a Aggregate costs'!Y75="-","-",AVERAGE('2a Aggregate costs'!Y75:Y88))</f>
        <v>-</v>
      </c>
      <c r="Y52" s="190" t="str">
        <f>IF('2a Aggregate costs'!Z75="-","-",AVERAGE('2a Aggregate costs'!Z75:Z88))</f>
        <v>-</v>
      </c>
      <c r="Z52" s="190" t="str">
        <f>IF('2a Aggregate costs'!AA75="-","-",AVERAGE('2a Aggregate costs'!AA75:AA88))</f>
        <v>-</v>
      </c>
    </row>
    <row r="53" spans="1:26">
      <c r="A53" s="25"/>
      <c r="B53" s="305"/>
      <c r="C53" s="202" t="s">
        <v>14</v>
      </c>
      <c r="D53" s="173" t="s">
        <v>109</v>
      </c>
      <c r="E53" s="299"/>
      <c r="F53" s="44"/>
      <c r="G53" s="190">
        <f>'2a Aggregate costs'!H16</f>
        <v>3.1029774792790059</v>
      </c>
      <c r="H53" s="190">
        <f>'2a Aggregate costs'!I16</f>
        <v>3.1029774792790059</v>
      </c>
      <c r="I53" s="190">
        <f>'2a Aggregate costs'!J16</f>
        <v>5.1727215521988335</v>
      </c>
      <c r="J53" s="190">
        <f>'2a Aggregate costs'!K16</f>
        <v>5.1727215521988335</v>
      </c>
      <c r="K53" s="190">
        <f>'2a Aggregate costs'!L16</f>
        <v>4.5823442285238185</v>
      </c>
      <c r="L53" s="190">
        <f>'2a Aggregate costs'!M16</f>
        <v>4.6868844010376698</v>
      </c>
      <c r="M53" s="190">
        <f>'2a Aggregate costs'!N16</f>
        <v>5.3125820560931691</v>
      </c>
      <c r="N53" s="190">
        <f>'2a Aggregate costs'!O16</f>
        <v>5.3125820560931691</v>
      </c>
      <c r="O53" s="44"/>
      <c r="P53" s="190">
        <f>'2a Aggregate costs'!Q16</f>
        <v>5.3125820560931691</v>
      </c>
      <c r="Q53" s="190">
        <f>'2a Aggregate costs'!R16</f>
        <v>5.8835962363334122</v>
      </c>
      <c r="R53" s="190">
        <f>'2a Aggregate costs'!S16</f>
        <v>6.1125706929592383</v>
      </c>
      <c r="S53" s="190">
        <f>'2a Aggregate costs'!T16</f>
        <v>6.209419523851972</v>
      </c>
      <c r="T53" s="190">
        <f>'2a Aggregate costs'!U16</f>
        <v>6.209419523851972</v>
      </c>
      <c r="U53" s="190">
        <f>'2a Aggregate costs'!V16</f>
        <v>6.8501864450773278</v>
      </c>
      <c r="V53" s="190">
        <f>'2a Aggregate costs'!W16</f>
        <v>6.8480043107034856</v>
      </c>
      <c r="W53" s="190" t="str">
        <f>'2a Aggregate costs'!X16</f>
        <v>-</v>
      </c>
      <c r="X53" s="190" t="str">
        <f>'2a Aggregate costs'!Y16</f>
        <v>-</v>
      </c>
      <c r="Y53" s="190" t="str">
        <f>'2a Aggregate costs'!Z16</f>
        <v>-</v>
      </c>
      <c r="Z53" s="190" t="str">
        <f>'2a Aggregate costs'!AA16</f>
        <v>-</v>
      </c>
    </row>
    <row r="54" spans="1:26" ht="15" customHeight="1">
      <c r="A54" s="25"/>
      <c r="B54" s="305"/>
      <c r="C54" s="202" t="s">
        <v>15</v>
      </c>
      <c r="D54" s="173" t="s">
        <v>109</v>
      </c>
      <c r="E54" s="299"/>
      <c r="F54" s="44"/>
      <c r="G54" s="190">
        <f>'2a Aggregate costs'!H17</f>
        <v>3.800644849537282</v>
      </c>
      <c r="H54" s="190">
        <f>'2a Aggregate costs'!I17</f>
        <v>3.800644849537282</v>
      </c>
      <c r="I54" s="190">
        <f>'2a Aggregate costs'!J17</f>
        <v>3.840542773328024</v>
      </c>
      <c r="J54" s="190">
        <f>'2a Aggregate costs'!K17</f>
        <v>3.8063877486640387</v>
      </c>
      <c r="K54" s="190">
        <f>'2a Aggregate costs'!L17</f>
        <v>3.0414069526975425</v>
      </c>
      <c r="L54" s="190">
        <f>'2a Aggregate costs'!M17</f>
        <v>3.0414069526975425</v>
      </c>
      <c r="M54" s="190">
        <f>'2a Aggregate costs'!N17</f>
        <v>3.3175524355353234</v>
      </c>
      <c r="N54" s="190">
        <f>'2a Aggregate costs'!O17</f>
        <v>3.3378759371842848</v>
      </c>
      <c r="O54" s="44"/>
      <c r="P54" s="190">
        <f>'2a Aggregate costs'!Q17</f>
        <v>3.3378759371842848</v>
      </c>
      <c r="Q54" s="190">
        <f>'2a Aggregate costs'!R17</f>
        <v>3.458686192546887</v>
      </c>
      <c r="R54" s="190">
        <f>'2a Aggregate costs'!S17</f>
        <v>3.7058915530784011</v>
      </c>
      <c r="S54" s="190">
        <f>'2a Aggregate costs'!T17</f>
        <v>4.5347994584924356</v>
      </c>
      <c r="T54" s="190">
        <f>'2a Aggregate costs'!U17</f>
        <v>4.5210234547962456</v>
      </c>
      <c r="U54" s="190">
        <f>'2a Aggregate costs'!V17</f>
        <v>4.4511581333846166</v>
      </c>
      <c r="V54" s="190">
        <f>'2a Aggregate costs'!W17</f>
        <v>4.3254615450700591</v>
      </c>
      <c r="W54" s="190" t="str">
        <f>'2a Aggregate costs'!X17</f>
        <v>-</v>
      </c>
      <c r="X54" s="190" t="str">
        <f>'2a Aggregate costs'!Y17</f>
        <v>-</v>
      </c>
      <c r="Y54" s="190" t="str">
        <f>'2a Aggregate costs'!Z17</f>
        <v>-</v>
      </c>
      <c r="Z54" s="190" t="str">
        <f>'2a Aggregate costs'!AA17</f>
        <v>-</v>
      </c>
    </row>
    <row r="55" spans="1:26">
      <c r="A55" s="25"/>
      <c r="B55" s="305"/>
      <c r="C55" s="202" t="s">
        <v>16</v>
      </c>
      <c r="D55" s="173" t="s">
        <v>73</v>
      </c>
      <c r="E55" s="299"/>
      <c r="F55" s="44"/>
      <c r="G55" s="190">
        <f>'2a Aggregate costs'!H18</f>
        <v>6.5567588596821027</v>
      </c>
      <c r="H55" s="190">
        <f>'2a Aggregate costs'!I18</f>
        <v>6.5567588596821027</v>
      </c>
      <c r="I55" s="190">
        <f>'2a Aggregate costs'!J18</f>
        <v>6.6197359495950758</v>
      </c>
      <c r="J55" s="190">
        <f>'2a Aggregate costs'!K18</f>
        <v>6.6197359495950758</v>
      </c>
      <c r="K55" s="190">
        <f>'2a Aggregate costs'!L18</f>
        <v>6.6995028867368616</v>
      </c>
      <c r="L55" s="190">
        <f>'2a Aggregate costs'!M18</f>
        <v>6.6995028867368616</v>
      </c>
      <c r="M55" s="190">
        <f>'2a Aggregate costs'!N18</f>
        <v>7.1131218301273513</v>
      </c>
      <c r="N55" s="190">
        <f>'2a Aggregate costs'!O18</f>
        <v>7.1131218301273513</v>
      </c>
      <c r="O55" s="44"/>
      <c r="P55" s="190">
        <f>'2a Aggregate costs'!Q18</f>
        <v>7.1131218301273513</v>
      </c>
      <c r="Q55" s="190">
        <f>'2a Aggregate costs'!R18</f>
        <v>7.2804579515147188</v>
      </c>
      <c r="R55" s="190">
        <f>'2a Aggregate costs'!S18</f>
        <v>7.1935840895118579</v>
      </c>
      <c r="S55" s="190">
        <f>'2a Aggregate costs'!T18</f>
        <v>7.3593999937099728</v>
      </c>
      <c r="T55" s="190">
        <f>'2a Aggregate costs'!U18</f>
        <v>7.0492243060839304</v>
      </c>
      <c r="U55" s="190">
        <f>'2a Aggregate costs'!V18</f>
        <v>7.1089669218364691</v>
      </c>
      <c r="V55" s="190">
        <f>'2a Aggregate costs'!W18</f>
        <v>6.9829560851947949</v>
      </c>
      <c r="W55" s="190" t="str">
        <f>'2a Aggregate costs'!X18</f>
        <v/>
      </c>
      <c r="X55" s="190" t="str">
        <f>'2a Aggregate costs'!Y18</f>
        <v/>
      </c>
      <c r="Y55" s="190" t="str">
        <f>'2a Aggregate costs'!Z18</f>
        <v/>
      </c>
      <c r="Z55" s="190" t="str">
        <f>'2a Aggregate costs'!AA18</f>
        <v/>
      </c>
    </row>
    <row r="56" spans="1:26">
      <c r="A56" s="25"/>
      <c r="B56" s="305"/>
      <c r="C56" s="202" t="s">
        <v>182</v>
      </c>
      <c r="D56" s="173" t="s">
        <v>109</v>
      </c>
      <c r="E56" s="299"/>
      <c r="F56" s="44"/>
      <c r="G56" s="190">
        <f>IF('2a Aggregate costs'!H38="-","-",AVERAGE('2a Aggregate costs'!H38:H51))</f>
        <v>0.23787266062646714</v>
      </c>
      <c r="H56" s="190">
        <f>IF('2a Aggregate costs'!I38="-","-",AVERAGE('2a Aggregate costs'!I38:I51))</f>
        <v>0.23405804107669168</v>
      </c>
      <c r="I56" s="190">
        <f>IF('2a Aggregate costs'!J38="-","-",AVERAGE('2a Aggregate costs'!J38:J51))</f>
        <v>0.23967543406253228</v>
      </c>
      <c r="J56" s="190">
        <f>IF('2a Aggregate costs'!K38="-","-",AVERAGE('2a Aggregate costs'!K38:K51))</f>
        <v>0.25005905270741374</v>
      </c>
      <c r="K56" s="190">
        <f>IF('2a Aggregate costs'!L38="-","-",AVERAGE('2a Aggregate costs'!L38:L51))</f>
        <v>0.25456011565614728</v>
      </c>
      <c r="L56" s="190">
        <f>IF('2a Aggregate costs'!M38="-","-",AVERAGE('2a Aggregate costs'!M38:M51))</f>
        <v>0.24991850328092774</v>
      </c>
      <c r="M56" s="190">
        <f>IF('2a Aggregate costs'!N38="-","-",AVERAGE('2a Aggregate costs'!N38:N51))</f>
        <v>0.25930699580357647</v>
      </c>
      <c r="N56" s="190">
        <f>IF('2a Aggregate costs'!O38="-","-",AVERAGE('2a Aggregate costs'!O38:O51))</f>
        <v>0.26500879895363916</v>
      </c>
      <c r="O56" s="44"/>
      <c r="P56" s="190">
        <f>IF('2a Aggregate costs'!Q38="-","-",AVERAGE('2a Aggregate costs'!Q38:Q51))</f>
        <v>0.26500879895363916</v>
      </c>
      <c r="Q56" s="190">
        <f>IF('2a Aggregate costs'!R38="-","-",AVERAGE('2a Aggregate costs'!R38:R51))</f>
        <v>0.27408717862375309</v>
      </c>
      <c r="R56" s="190">
        <f>IF('2a Aggregate costs'!S38="-","-",AVERAGE('2a Aggregate costs'!S38:S51))</f>
        <v>0.2839334741516375</v>
      </c>
      <c r="S56" s="190">
        <f>IF('2a Aggregate costs'!T38="-","-",AVERAGE('2a Aggregate costs'!T38:T51))</f>
        <v>0.29248246799623245</v>
      </c>
      <c r="T56" s="190">
        <f>IF('2a Aggregate costs'!U38="-","-",AVERAGE('2a Aggregate costs'!U38:U51))</f>
        <v>0.3295656989188761</v>
      </c>
      <c r="U56" s="190">
        <f>IF('2a Aggregate costs'!V38="-","-",AVERAGE('2a Aggregate costs'!V38:V51))</f>
        <v>0.46926337075289293</v>
      </c>
      <c r="V56" s="190">
        <f>IF('2a Aggregate costs'!W38="-","-",AVERAGE('2a Aggregate costs'!W38:W51))</f>
        <v>0.43719761103565702</v>
      </c>
      <c r="W56" s="190" t="str">
        <f>IF('2a Aggregate costs'!X38="-","-",AVERAGE('2a Aggregate costs'!X38:X51))</f>
        <v>-</v>
      </c>
      <c r="X56" s="190" t="str">
        <f>IF('2a Aggregate costs'!Y38="-","-",AVERAGE('2a Aggregate costs'!Y38:Y51))</f>
        <v>-</v>
      </c>
      <c r="Y56" s="190" t="str">
        <f>IF('2a Aggregate costs'!Z38="-","-",AVERAGE('2a Aggregate costs'!Z38:Z51))</f>
        <v>-</v>
      </c>
      <c r="Z56" s="190" t="str">
        <f>IF('2a Aggregate costs'!AA38="-","-",AVERAGE('2a Aggregate costs'!AA38:AA51))</f>
        <v>-</v>
      </c>
    </row>
    <row r="57" spans="1:26">
      <c r="A57" s="25"/>
      <c r="B57" s="303" t="s">
        <v>240</v>
      </c>
      <c r="C57" s="202" t="s">
        <v>12</v>
      </c>
      <c r="D57" s="173" t="s">
        <v>109</v>
      </c>
      <c r="E57" s="299"/>
      <c r="F57" s="44"/>
      <c r="G57" s="190">
        <f>'2a Aggregate costs'!H20</f>
        <v>12.858367999999999</v>
      </c>
      <c r="H57" s="190">
        <f>'2a Aggregate costs'!I20</f>
        <v>12.855699999999999</v>
      </c>
      <c r="I57" s="190">
        <f>'2a Aggregate costs'!J20</f>
        <v>15.581108399999998</v>
      </c>
      <c r="J57" s="190">
        <f>'2a Aggregate costs'!K20</f>
        <v>15.57996</v>
      </c>
      <c r="K57" s="190">
        <f>'2a Aggregate costs'!L20</f>
        <v>18.640526740000002</v>
      </c>
      <c r="L57" s="190">
        <f>'2a Aggregate costs'!M20</f>
        <v>18.642219999999998</v>
      </c>
      <c r="M57" s="190">
        <f>'2a Aggregate costs'!N20</f>
        <v>22.102678517046183</v>
      </c>
      <c r="N57" s="190">
        <f>'2a Aggregate costs'!O20</f>
        <v>22.098960000000002</v>
      </c>
      <c r="O57" s="44"/>
      <c r="P57" s="190">
        <f>'2a Aggregate costs'!Q20</f>
        <v>22.098960000000002</v>
      </c>
      <c r="Q57" s="190">
        <f>'2a Aggregate costs'!R20</f>
        <v>23.644631305063015</v>
      </c>
      <c r="R57" s="190">
        <f>'2a Aggregate costs'!S20</f>
        <v>23.60952</v>
      </c>
      <c r="S57" s="190">
        <f>'2a Aggregate costs'!T20</f>
        <v>23.652418974429146</v>
      </c>
      <c r="T57" s="190">
        <f>'2a Aggregate costs'!U20</f>
        <v>23.573549999999997</v>
      </c>
      <c r="U57" s="190">
        <f>'2a Aggregate costs'!V20</f>
        <v>24.983646662697712</v>
      </c>
      <c r="V57" s="190">
        <f>'2a Aggregate costs'!W20</f>
        <v>24.993599999999997</v>
      </c>
      <c r="W57" s="190" t="str">
        <f>'2a Aggregate costs'!X20</f>
        <v>-</v>
      </c>
      <c r="X57" s="190" t="str">
        <f>'2a Aggregate costs'!Y20</f>
        <v>-</v>
      </c>
      <c r="Y57" s="190" t="str">
        <f>'2a Aggregate costs'!Z20</f>
        <v>-</v>
      </c>
      <c r="Z57" s="190" t="str">
        <f>'2a Aggregate costs'!AA20</f>
        <v>-</v>
      </c>
    </row>
    <row r="58" spans="1:26">
      <c r="A58" s="25"/>
      <c r="B58" s="304"/>
      <c r="C58" s="202" t="s">
        <v>181</v>
      </c>
      <c r="D58" s="173" t="s">
        <v>109</v>
      </c>
      <c r="E58" s="299"/>
      <c r="F58" s="44"/>
      <c r="G58" s="190">
        <f>IF('2a Aggregate costs'!H89="-","-",AVERAGE('2a Aggregate costs'!H89:H102))</f>
        <v>4.3381002958907781E-2</v>
      </c>
      <c r="H58" s="190">
        <f>IF('2a Aggregate costs'!I89="-","-",AVERAGE('2a Aggregate costs'!I89:I102))</f>
        <v>4.3381002958907781E-2</v>
      </c>
      <c r="I58" s="190">
        <f>IF('2a Aggregate costs'!J89="-","-",AVERAGE('2a Aggregate costs'!J89:J102))</f>
        <v>0.98157948905592829</v>
      </c>
      <c r="J58" s="190">
        <f>IF('2a Aggregate costs'!K89="-","-",AVERAGE('2a Aggregate costs'!K89:K102))</f>
        <v>0.71114201233814356</v>
      </c>
      <c r="K58" s="190">
        <f>IF('2a Aggregate costs'!L89="-","-",AVERAGE('2a Aggregate costs'!L89:L102))</f>
        <v>2.9703641107299714</v>
      </c>
      <c r="L58" s="190">
        <f>IF('2a Aggregate costs'!M89="-","-",AVERAGE('2a Aggregate costs'!M89:M102))</f>
        <v>2.5830032945293757</v>
      </c>
      <c r="M58" s="190">
        <f>IF('2a Aggregate costs'!N89="-","-",AVERAGE('2a Aggregate costs'!N89:N102))</f>
        <v>4.8936529865816238</v>
      </c>
      <c r="N58" s="190">
        <f>IF('2a Aggregate costs'!O89="-","-",AVERAGE('2a Aggregate costs'!O89:O102))</f>
        <v>4.1936845267324578</v>
      </c>
      <c r="O58" s="44"/>
      <c r="P58" s="190">
        <f>IF('2a Aggregate costs'!Q89="-","-",AVERAGE('2a Aggregate costs'!Q89:Q102))</f>
        <v>4.1936845267324578</v>
      </c>
      <c r="Q58" s="190">
        <f>IF('2a Aggregate costs'!R89="-","-",AVERAGE('2a Aggregate costs'!R89:R102))</f>
        <v>6.3305249020099268</v>
      </c>
      <c r="R58" s="190">
        <f>IF('2a Aggregate costs'!S89="-","-",AVERAGE('2a Aggregate costs'!S89:S102))</f>
        <v>6.5452149329570641</v>
      </c>
      <c r="S58" s="190">
        <f>IF('2a Aggregate costs'!T89="-","-",AVERAGE('2a Aggregate costs'!T89:T102))</f>
        <v>9.363356434397236</v>
      </c>
      <c r="T58" s="190">
        <f>IF('2a Aggregate costs'!U89="-","-",AVERAGE('2a Aggregate costs'!U89:U102))</f>
        <v>10.350111968425043</v>
      </c>
      <c r="U58" s="190">
        <f>IF('2a Aggregate costs'!V89="-","-",AVERAGE('2a Aggregate costs'!V89:V102))</f>
        <v>12.006193135743686</v>
      </c>
      <c r="V58" s="190">
        <f>IF('2a Aggregate costs'!W89="-","-",AVERAGE('2a Aggregate costs'!W89:W102))</f>
        <v>7.5989505891540814</v>
      </c>
      <c r="W58" s="190" t="str">
        <f>IF('2a Aggregate costs'!X89="-","-",AVERAGE('2a Aggregate costs'!X89:X102))</f>
        <v>-</v>
      </c>
      <c r="X58" s="190" t="str">
        <f>IF('2a Aggregate costs'!Y89="-","-",AVERAGE('2a Aggregate costs'!Y89:Y102))</f>
        <v>-</v>
      </c>
      <c r="Y58" s="190" t="str">
        <f>IF('2a Aggregate costs'!Z89="-","-",AVERAGE('2a Aggregate costs'!Z89:Z102))</f>
        <v>-</v>
      </c>
      <c r="Z58" s="190" t="str">
        <f>IF('2a Aggregate costs'!AA89="-","-",AVERAGE('2a Aggregate costs'!AA89:AA102))</f>
        <v>-</v>
      </c>
    </row>
    <row r="59" spans="1:26">
      <c r="A59" s="25"/>
      <c r="B59" s="304"/>
      <c r="C59" s="202" t="s">
        <v>14</v>
      </c>
      <c r="D59" s="173" t="s">
        <v>109</v>
      </c>
      <c r="E59" s="299"/>
      <c r="F59" s="44"/>
      <c r="G59" s="190">
        <f>'2a Aggregate costs'!H22</f>
        <v>3.1029774792790059</v>
      </c>
      <c r="H59" s="190">
        <f>'2a Aggregate costs'!I22</f>
        <v>3.1029774792790059</v>
      </c>
      <c r="I59" s="190">
        <f>'2a Aggregate costs'!J22</f>
        <v>5.1727215521988335</v>
      </c>
      <c r="J59" s="190">
        <f>'2a Aggregate costs'!K22</f>
        <v>5.1727215521988335</v>
      </c>
      <c r="K59" s="190">
        <f>'2a Aggregate costs'!L22</f>
        <v>4.5823442285238185</v>
      </c>
      <c r="L59" s="190">
        <f>'2a Aggregate costs'!M22</f>
        <v>4.6868844010376698</v>
      </c>
      <c r="M59" s="190">
        <f>'2a Aggregate costs'!N22</f>
        <v>5.3125820560931691</v>
      </c>
      <c r="N59" s="190">
        <f>'2a Aggregate costs'!O22</f>
        <v>5.3125820560931691</v>
      </c>
      <c r="O59" s="44"/>
      <c r="P59" s="190">
        <f>'2a Aggregate costs'!Q22</f>
        <v>5.3125820560931691</v>
      </c>
      <c r="Q59" s="190">
        <f>'2a Aggregate costs'!R22</f>
        <v>5.8835962363334122</v>
      </c>
      <c r="R59" s="190">
        <f>'2a Aggregate costs'!S22</f>
        <v>6.1125706929592383</v>
      </c>
      <c r="S59" s="190">
        <f>'2a Aggregate costs'!T22</f>
        <v>6.209419523851972</v>
      </c>
      <c r="T59" s="190">
        <f>'2a Aggregate costs'!U22</f>
        <v>6.209419523851972</v>
      </c>
      <c r="U59" s="190">
        <f>'2a Aggregate costs'!V22</f>
        <v>6.8501864450773278</v>
      </c>
      <c r="V59" s="190">
        <f>'2a Aggregate costs'!W22</f>
        <v>6.8480043107034856</v>
      </c>
      <c r="W59" s="190" t="str">
        <f>'2a Aggregate costs'!X22</f>
        <v>-</v>
      </c>
      <c r="X59" s="190" t="str">
        <f>'2a Aggregate costs'!Y22</f>
        <v>-</v>
      </c>
      <c r="Y59" s="190" t="str">
        <f>'2a Aggregate costs'!Z22</f>
        <v>-</v>
      </c>
      <c r="Z59" s="190" t="str">
        <f>'2a Aggregate costs'!AA22</f>
        <v>-</v>
      </c>
    </row>
    <row r="60" spans="1:26">
      <c r="A60" s="25"/>
      <c r="B60" s="304"/>
      <c r="C60" s="202" t="s">
        <v>15</v>
      </c>
      <c r="D60" s="173" t="s">
        <v>109</v>
      </c>
      <c r="E60" s="299"/>
      <c r="F60" s="44"/>
      <c r="G60" s="190">
        <f>'2a Aggregate costs'!H23</f>
        <v>3.800644849537282</v>
      </c>
      <c r="H60" s="190">
        <f>'2a Aggregate costs'!I23</f>
        <v>3.800644849537282</v>
      </c>
      <c r="I60" s="190">
        <f>'2a Aggregate costs'!J23</f>
        <v>3.840542773328024</v>
      </c>
      <c r="J60" s="190">
        <f>'2a Aggregate costs'!K23</f>
        <v>3.8063877486640387</v>
      </c>
      <c r="K60" s="190">
        <f>'2a Aggregate costs'!L23</f>
        <v>3.0414069526975425</v>
      </c>
      <c r="L60" s="190">
        <f>'2a Aggregate costs'!M23</f>
        <v>3.0414069526975425</v>
      </c>
      <c r="M60" s="190">
        <f>'2a Aggregate costs'!N23</f>
        <v>3.3175524355353234</v>
      </c>
      <c r="N60" s="190">
        <f>'2a Aggregate costs'!O23</f>
        <v>3.3378759371842848</v>
      </c>
      <c r="O60" s="44"/>
      <c r="P60" s="190">
        <f>'2a Aggregate costs'!Q23</f>
        <v>3.3378759371842848</v>
      </c>
      <c r="Q60" s="190">
        <f>'2a Aggregate costs'!R23</f>
        <v>3.458686192546887</v>
      </c>
      <c r="R60" s="190">
        <f>'2a Aggregate costs'!S23</f>
        <v>3.7058915530784011</v>
      </c>
      <c r="S60" s="190">
        <f>'2a Aggregate costs'!T23</f>
        <v>4.5347994584924356</v>
      </c>
      <c r="T60" s="190">
        <f>'2a Aggregate costs'!U23</f>
        <v>4.5210234547962456</v>
      </c>
      <c r="U60" s="190">
        <f>'2a Aggregate costs'!V23</f>
        <v>4.4511581333846166</v>
      </c>
      <c r="V60" s="190">
        <f>'2a Aggregate costs'!W23</f>
        <v>4.3254615450700591</v>
      </c>
      <c r="W60" s="190" t="str">
        <f>'2a Aggregate costs'!X23</f>
        <v>-</v>
      </c>
      <c r="X60" s="190" t="str">
        <f>'2a Aggregate costs'!Y23</f>
        <v>-</v>
      </c>
      <c r="Y60" s="190" t="str">
        <f>'2a Aggregate costs'!Z23</f>
        <v>-</v>
      </c>
      <c r="Z60" s="190" t="str">
        <f>'2a Aggregate costs'!AA23</f>
        <v>-</v>
      </c>
    </row>
    <row r="61" spans="1:26">
      <c r="A61" s="25"/>
      <c r="B61" s="304"/>
      <c r="C61" s="202" t="s">
        <v>16</v>
      </c>
      <c r="D61" s="173" t="s">
        <v>73</v>
      </c>
      <c r="E61" s="299"/>
      <c r="F61" s="44"/>
      <c r="G61" s="190">
        <f>'2a Aggregate costs'!H24</f>
        <v>6.5567588596821027</v>
      </c>
      <c r="H61" s="190">
        <f>'2a Aggregate costs'!I24</f>
        <v>6.5567588596821027</v>
      </c>
      <c r="I61" s="190">
        <f>'2a Aggregate costs'!J24</f>
        <v>6.6197359495950758</v>
      </c>
      <c r="J61" s="190">
        <f>'2a Aggregate costs'!K24</f>
        <v>6.6197359495950758</v>
      </c>
      <c r="K61" s="190">
        <f>'2a Aggregate costs'!L24</f>
        <v>6.6995028867368616</v>
      </c>
      <c r="L61" s="190">
        <f>'2a Aggregate costs'!M24</f>
        <v>6.6995028867368616</v>
      </c>
      <c r="M61" s="190">
        <f>'2a Aggregate costs'!N24</f>
        <v>7.1131218301273513</v>
      </c>
      <c r="N61" s="190">
        <f>'2a Aggregate costs'!O24</f>
        <v>7.1131218301273513</v>
      </c>
      <c r="O61" s="44"/>
      <c r="P61" s="190">
        <f>'2a Aggregate costs'!Q24</f>
        <v>7.1131218301273513</v>
      </c>
      <c r="Q61" s="190">
        <f>'2a Aggregate costs'!R24</f>
        <v>7.2804579515147188</v>
      </c>
      <c r="R61" s="190">
        <f>'2a Aggregate costs'!S24</f>
        <v>7.1935840895118579</v>
      </c>
      <c r="S61" s="190">
        <f>'2a Aggregate costs'!T24</f>
        <v>7.3593999937099728</v>
      </c>
      <c r="T61" s="190">
        <f>'2a Aggregate costs'!U24</f>
        <v>7.0492243060839304</v>
      </c>
      <c r="U61" s="190">
        <f>'2a Aggregate costs'!V24</f>
        <v>7.1089669218364691</v>
      </c>
      <c r="V61" s="190">
        <f>'2a Aggregate costs'!W24</f>
        <v>6.9829560851947949</v>
      </c>
      <c r="W61" s="190" t="str">
        <f>'2a Aggregate costs'!X24</f>
        <v/>
      </c>
      <c r="X61" s="190" t="str">
        <f>'2a Aggregate costs'!Y24</f>
        <v/>
      </c>
      <c r="Y61" s="190" t="str">
        <f>'2a Aggregate costs'!Z24</f>
        <v/>
      </c>
      <c r="Z61" s="190" t="str">
        <f>'2a Aggregate costs'!AA24</f>
        <v/>
      </c>
    </row>
    <row r="62" spans="1:26">
      <c r="A62" s="25"/>
      <c r="B62" s="304"/>
      <c r="C62" s="202" t="s">
        <v>182</v>
      </c>
      <c r="D62" s="173" t="s">
        <v>109</v>
      </c>
      <c r="E62" s="299"/>
      <c r="F62" s="44"/>
      <c r="G62" s="190">
        <f>IF('2a Aggregate costs'!H52="-","-",AVERAGE('2a Aggregate costs'!H52:H65))</f>
        <v>0.23752471562779204</v>
      </c>
      <c r="H62" s="190">
        <f>IF('2a Aggregate costs'!I52="-","-",AVERAGE('2a Aggregate costs'!I52:I65))</f>
        <v>0.23371567586087477</v>
      </c>
      <c r="I62" s="190">
        <f>IF('2a Aggregate costs'!J52="-","-",AVERAGE('2a Aggregate costs'!J52:J65))</f>
        <v>0.23932485208153578</v>
      </c>
      <c r="J62" s="190">
        <f>IF('2a Aggregate costs'!K52="-","-",AVERAGE('2a Aggregate costs'!K52:K65))</f>
        <v>0.24969328222948742</v>
      </c>
      <c r="K62" s="190">
        <f>IF('2a Aggregate costs'!L52="-","-",AVERAGE('2a Aggregate costs'!L52:L65))</f>
        <v>0.25418776130961818</v>
      </c>
      <c r="L62" s="190">
        <f>IF('2a Aggregate costs'!M52="-","-",AVERAGE('2a Aggregate costs'!M52:M65))</f>
        <v>0.24955293838976308</v>
      </c>
      <c r="M62" s="190">
        <f>IF('2a Aggregate costs'!N52="-","-",AVERAGE('2a Aggregate costs'!N52:N65))</f>
        <v>0.25895352069674143</v>
      </c>
      <c r="N62" s="190">
        <f>IF('2a Aggregate costs'!O52="-","-",AVERAGE('2a Aggregate costs'!O52:O65))</f>
        <v>0.26464755141678786</v>
      </c>
      <c r="O62" s="44"/>
      <c r="P62" s="190">
        <f>IF('2a Aggregate costs'!Q52="-","-",AVERAGE('2a Aggregate costs'!Q52:Q65))</f>
        <v>0.26464755141678786</v>
      </c>
      <c r="Q62" s="190">
        <f>IF('2a Aggregate costs'!R52="-","-",AVERAGE('2a Aggregate costs'!R52:R65))</f>
        <v>0.27368706290633843</v>
      </c>
      <c r="R62" s="190">
        <f>IF('2a Aggregate costs'!S52="-","-",AVERAGE('2a Aggregate costs'!S52:S65))</f>
        <v>0.2834963741046907</v>
      </c>
      <c r="S62" s="190">
        <f>IF('2a Aggregate costs'!T52="-","-",AVERAGE('2a Aggregate costs'!T52:T65))</f>
        <v>0.29202353945261356</v>
      </c>
      <c r="T62" s="190">
        <f>IF('2a Aggregate costs'!U52="-","-",AVERAGE('2a Aggregate costs'!U52:U65))</f>
        <v>0.32903062276522305</v>
      </c>
      <c r="U62" s="190">
        <f>IF('2a Aggregate costs'!V52="-","-",AVERAGE('2a Aggregate costs'!V52:V65))</f>
        <v>0.46855561680713737</v>
      </c>
      <c r="V62" s="190">
        <f>IF('2a Aggregate costs'!W52="-","-",AVERAGE('2a Aggregate costs'!W52:W65))</f>
        <v>0.43655170790368708</v>
      </c>
      <c r="W62" s="190" t="str">
        <f>IF('2a Aggregate costs'!X52="-","-",AVERAGE('2a Aggregate costs'!X52:X65))</f>
        <v>-</v>
      </c>
      <c r="X62" s="190" t="str">
        <f>IF('2a Aggregate costs'!Y52="-","-",AVERAGE('2a Aggregate costs'!Y52:Y65))</f>
        <v>-</v>
      </c>
      <c r="Y62" s="190" t="str">
        <f>IF('2a Aggregate costs'!Z52="-","-",AVERAGE('2a Aggregate costs'!Z52:Z65))</f>
        <v>-</v>
      </c>
      <c r="Z62" s="190" t="str">
        <f>IF('2a Aggregate costs'!AA52="-","-",AVERAGE('2a Aggregate costs'!AA52:AA65))</f>
        <v>-</v>
      </c>
    </row>
    <row r="63" spans="1:26">
      <c r="A63" s="25"/>
      <c r="B63" s="298" t="s">
        <v>45</v>
      </c>
      <c r="C63" s="202" t="s">
        <v>15</v>
      </c>
      <c r="D63" s="287" t="s">
        <v>109</v>
      </c>
      <c r="E63" s="299"/>
      <c r="F63" s="44"/>
      <c r="G63" s="190">
        <f>'2a Aggregate costs'!H26</f>
        <v>1.2807925205600019</v>
      </c>
      <c r="H63" s="190">
        <f>'2a Aggregate costs'!I26</f>
        <v>1.2807925205600019</v>
      </c>
      <c r="I63" s="190">
        <f>'2a Aggregate costs'!J26</f>
        <v>1.335659353563418</v>
      </c>
      <c r="J63" s="190">
        <f>'2a Aggregate costs'!K26</f>
        <v>1.3237809601028736</v>
      </c>
      <c r="K63" s="190">
        <f>'2a Aggregate costs'!L26</f>
        <v>1.0338995283355803</v>
      </c>
      <c r="L63" s="190">
        <f>'2a Aggregate costs'!M26</f>
        <v>1.0338995283355803</v>
      </c>
      <c r="M63" s="190">
        <f>'2a Aggregate costs'!N26</f>
        <v>1.1449392746201887</v>
      </c>
      <c r="N63" s="190">
        <f>'2a Aggregate costs'!O26</f>
        <v>1.1446873714788544</v>
      </c>
      <c r="O63" s="44"/>
      <c r="P63" s="190">
        <f>'2a Aggregate costs'!Q26</f>
        <v>1.1446873714788544</v>
      </c>
      <c r="Q63" s="190">
        <f>'2a Aggregate costs'!R26</f>
        <v>1.1852279541409441</v>
      </c>
      <c r="R63" s="190">
        <f>'2a Aggregate costs'!S26</f>
        <v>1.2188247882877752</v>
      </c>
      <c r="S63" s="190">
        <f>'2a Aggregate costs'!T26</f>
        <v>1.4914429930722879</v>
      </c>
      <c r="T63" s="190">
        <f>'2a Aggregate costs'!U26</f>
        <v>1.4265065757514408</v>
      </c>
      <c r="U63" s="190">
        <f>'2a Aggregate costs'!V26</f>
        <v>1.4044621556312693</v>
      </c>
      <c r="V63" s="190">
        <f>'2a Aggregate costs'!W26</f>
        <v>1.406307692740828</v>
      </c>
      <c r="W63" s="190" t="str">
        <f>'2a Aggregate costs'!X26</f>
        <v>-</v>
      </c>
      <c r="X63" s="190" t="str">
        <f>'2a Aggregate costs'!Y26</f>
        <v>-</v>
      </c>
      <c r="Y63" s="190" t="str">
        <f>'2a Aggregate costs'!Z26</f>
        <v>-</v>
      </c>
      <c r="Z63" s="190" t="str">
        <f>'2a Aggregate costs'!AA26</f>
        <v>-</v>
      </c>
    </row>
    <row r="64" spans="1:26">
      <c r="A64" s="25"/>
      <c r="B64" s="299"/>
      <c r="C64" s="202" t="s">
        <v>16</v>
      </c>
      <c r="D64" s="287" t="s">
        <v>73</v>
      </c>
      <c r="E64" s="299"/>
      <c r="F64" s="44"/>
      <c r="G64" s="190">
        <f>'2a Aggregate costs'!H27</f>
        <v>6.5567588596821027</v>
      </c>
      <c r="H64" s="190">
        <f>'2a Aggregate costs'!I27</f>
        <v>6.5567588596821027</v>
      </c>
      <c r="I64" s="190">
        <f>'2a Aggregate costs'!J27</f>
        <v>6.6197359495950758</v>
      </c>
      <c r="J64" s="190">
        <f>'2a Aggregate costs'!K27</f>
        <v>6.6197359495950758</v>
      </c>
      <c r="K64" s="190">
        <f>'2a Aggregate costs'!L27</f>
        <v>6.6995028867368616</v>
      </c>
      <c r="L64" s="190">
        <f>'2a Aggregate costs'!M27</f>
        <v>6.6995028867368616</v>
      </c>
      <c r="M64" s="190">
        <f>'2a Aggregate costs'!N27</f>
        <v>7.1131218301273513</v>
      </c>
      <c r="N64" s="190">
        <f>'2a Aggregate costs'!O27</f>
        <v>7.1131218301273513</v>
      </c>
      <c r="O64" s="44"/>
      <c r="P64" s="190">
        <f>'2a Aggregate costs'!Q27</f>
        <v>7.1131218301273513</v>
      </c>
      <c r="Q64" s="190">
        <f>'2a Aggregate costs'!R27</f>
        <v>7.2804579515147188</v>
      </c>
      <c r="R64" s="190">
        <f>'2a Aggregate costs'!S27</f>
        <v>7.1935840895118579</v>
      </c>
      <c r="S64" s="190">
        <f>'2a Aggregate costs'!T27</f>
        <v>7.3593999937099728</v>
      </c>
      <c r="T64" s="190">
        <f>'2a Aggregate costs'!U27</f>
        <v>7.0492243060839304</v>
      </c>
      <c r="U64" s="190">
        <f>'2a Aggregate costs'!V27</f>
        <v>7.1089669218364691</v>
      </c>
      <c r="V64" s="190">
        <f>'2a Aggregate costs'!W27</f>
        <v>6.9829560851947949</v>
      </c>
      <c r="W64" s="190" t="str">
        <f>'2a Aggregate costs'!X27</f>
        <v/>
      </c>
      <c r="X64" s="190" t="str">
        <f>'2a Aggregate costs'!Y27</f>
        <v/>
      </c>
      <c r="Y64" s="190" t="str">
        <f>'2a Aggregate costs'!Z27</f>
        <v/>
      </c>
      <c r="Z64" s="190" t="str">
        <f>'2a Aggregate costs'!AA27</f>
        <v/>
      </c>
    </row>
    <row r="65" spans="1:27">
      <c r="A65" s="25"/>
      <c r="B65" s="300"/>
      <c r="C65" s="202" t="s">
        <v>372</v>
      </c>
      <c r="D65" s="287" t="s">
        <v>73</v>
      </c>
      <c r="E65" s="300"/>
      <c r="F65" s="44"/>
      <c r="G65" s="190">
        <f>'2a Aggregate costs'!H28</f>
        <v>0</v>
      </c>
      <c r="H65" s="190">
        <f>'2a Aggregate costs'!I28</f>
        <v>0</v>
      </c>
      <c r="I65" s="190">
        <f>'2a Aggregate costs'!J28</f>
        <v>0</v>
      </c>
      <c r="J65" s="190">
        <f>'2a Aggregate costs'!K28</f>
        <v>0</v>
      </c>
      <c r="K65" s="190">
        <f>'2a Aggregate costs'!L28</f>
        <v>0</v>
      </c>
      <c r="L65" s="190">
        <f>'2a Aggregate costs'!M28</f>
        <v>0</v>
      </c>
      <c r="M65" s="190">
        <f>'2a Aggregate costs'!N28</f>
        <v>0</v>
      </c>
      <c r="N65" s="190">
        <f>'2a Aggregate costs'!O28</f>
        <v>0</v>
      </c>
      <c r="O65" s="44"/>
      <c r="P65" s="190">
        <f>'2a Aggregate costs'!Q28</f>
        <v>0</v>
      </c>
      <c r="Q65" s="190">
        <f>'2a Aggregate costs'!R28</f>
        <v>0</v>
      </c>
      <c r="R65" s="190">
        <f>'2a Aggregate costs'!S28</f>
        <v>0</v>
      </c>
      <c r="S65" s="190">
        <f>'2a Aggregate costs'!T28</f>
        <v>0</v>
      </c>
      <c r="T65" s="190">
        <f>'2a Aggregate costs'!U28</f>
        <v>0</v>
      </c>
      <c r="U65" s="190">
        <f>'2a Aggregate costs'!V28</f>
        <v>0</v>
      </c>
      <c r="V65" s="190">
        <f>'2a Aggregate costs'!W28</f>
        <v>0</v>
      </c>
      <c r="W65" s="190">
        <f>'2a Aggregate costs'!X28</f>
        <v>2.6928799999999997</v>
      </c>
      <c r="X65" s="190" t="str">
        <f>'2a Aggregate costs'!Y28</f>
        <v>-</v>
      </c>
      <c r="Y65" s="190" t="str">
        <f>'2a Aggregate costs'!Z28</f>
        <v>-</v>
      </c>
      <c r="Z65" s="190" t="str">
        <f>'2a Aggregate costs'!AA28</f>
        <v>-</v>
      </c>
    </row>
    <row r="66" spans="1:27" s="25" customFormat="1"/>
    <row r="67" spans="1:2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s="120" customFormat="1">
      <c r="B68" s="121" t="s">
        <v>206</v>
      </c>
    </row>
    <row r="69" spans="1:27" s="25" customFormat="1">
      <c r="B69" s="118"/>
    </row>
    <row r="70" spans="1:27" s="25" customFormat="1"/>
    <row r="71" spans="1:27" s="25" customFormat="1" ht="25.2">
      <c r="B71" s="176" t="s">
        <v>204</v>
      </c>
      <c r="C71" s="201" t="s">
        <v>0</v>
      </c>
      <c r="D71" s="174" t="s">
        <v>27</v>
      </c>
      <c r="E71" s="178" t="s">
        <v>172</v>
      </c>
      <c r="F71" s="44"/>
      <c r="G71" s="179" t="s">
        <v>88</v>
      </c>
      <c r="H71" s="179" t="s">
        <v>89</v>
      </c>
      <c r="I71" s="179" t="s">
        <v>52</v>
      </c>
    </row>
    <row r="72" spans="1:27" s="25" customFormat="1">
      <c r="B72" s="305" t="s">
        <v>239</v>
      </c>
      <c r="C72" s="202" t="s">
        <v>12</v>
      </c>
      <c r="D72" s="298" t="s">
        <v>178</v>
      </c>
      <c r="E72" s="302"/>
      <c r="F72" s="44"/>
      <c r="G72" s="145">
        <f>'3a Demand'!$C$9*((G51*'3a Demand'!$C$17)+(H51*'3a Demand'!$D$17))</f>
        <v>39.856246279654741</v>
      </c>
      <c r="H72" s="145">
        <f>'3a Demand'!$C$9*((I51*'3a Demand'!$C$17)+(J51*'3a Demand'!$D$17))</f>
        <v>48.299415355155737</v>
      </c>
      <c r="I72" s="145">
        <f>'3a Demand'!$C$9*((K51*'3a Demand'!$C$17)+(L51*'3a Demand'!$D$17))</f>
        <v>57.788612295619139</v>
      </c>
    </row>
    <row r="73" spans="1:27" s="25" customFormat="1">
      <c r="B73" s="305"/>
      <c r="C73" s="202" t="s">
        <v>13</v>
      </c>
      <c r="D73" s="299"/>
      <c r="E73" s="302"/>
      <c r="F73" s="44"/>
      <c r="G73" s="145">
        <f>'3a Demand'!$C$9*((G52*'3a Demand'!$C$17)+(H52*'3a Demand'!$D$17))</f>
        <v>0.13467189887960679</v>
      </c>
      <c r="H73" s="145">
        <f>'3a Demand'!$C$9*((I52*'3a Demand'!$C$17)+(J52*'3a Demand'!$D$17))</f>
        <v>2.4831667787126381</v>
      </c>
      <c r="I73" s="145">
        <f>'3a Demand'!$C$9*((K52*'3a Demand'!$C$17)+(L52*'3a Demand'!$D$17))</f>
        <v>8.3250055785085859</v>
      </c>
    </row>
    <row r="74" spans="1:27" s="25" customFormat="1">
      <c r="B74" s="305"/>
      <c r="C74" s="202" t="s">
        <v>14</v>
      </c>
      <c r="D74" s="299"/>
      <c r="E74" s="302"/>
      <c r="F74" s="44"/>
      <c r="G74" s="145">
        <f>'3a Demand'!$C$9*((G53*'3a Demand'!$C$17)+(H53*'3a Demand'!$D$17))</f>
        <v>9.6192301857649181</v>
      </c>
      <c r="H74" s="145">
        <f>'3a Demand'!$C$9*((I53*'3a Demand'!$C$17)+(J53*'3a Demand'!$D$17))</f>
        <v>16.035436811816385</v>
      </c>
      <c r="I74" s="145">
        <f>'3a Demand'!$C$9*((K53*'3a Demand'!$C$17)+(L53*'3a Demand'!$D$17))</f>
        <v>14.38921237332776</v>
      </c>
    </row>
    <row r="75" spans="1:27" s="25" customFormat="1">
      <c r="B75" s="305"/>
      <c r="C75" s="202" t="s">
        <v>15</v>
      </c>
      <c r="D75" s="299"/>
      <c r="E75" s="302"/>
      <c r="F75" s="44"/>
      <c r="G75" s="145">
        <f>'3a Demand'!$C$9*((G54*'3a Demand'!$C$17)+(H54*'3a Demand'!$D$17))</f>
        <v>11.781999033565574</v>
      </c>
      <c r="H75" s="145">
        <f>'3a Demand'!$C$9*((I54*'3a Demand'!$C$17)+(J54*'3a Demand'!$D$17))</f>
        <v>11.845584599499011</v>
      </c>
      <c r="I75" s="145">
        <f>'3a Demand'!$C$9*((K54*'3a Demand'!$C$17)+(L54*'3a Demand'!$D$17))</f>
        <v>9.4283615533623824</v>
      </c>
    </row>
    <row r="76" spans="1:27" s="25" customFormat="1">
      <c r="B76" s="305"/>
      <c r="C76" s="202" t="s">
        <v>16</v>
      </c>
      <c r="D76" s="299"/>
      <c r="E76" s="302"/>
      <c r="F76" s="44"/>
      <c r="G76" s="145">
        <f>((G55*'3a Demand'!$C$17)+(H55*'3a Demand'!$D$17))</f>
        <v>6.5567588596821036</v>
      </c>
      <c r="H76" s="145">
        <f>((I55*'3a Demand'!$C$17)+(J55*'3a Demand'!$D$17))</f>
        <v>6.6197359495950767</v>
      </c>
      <c r="I76" s="145">
        <f>((K55*'3a Demand'!$C$17)+(L55*'3a Demand'!$D$17))</f>
        <v>6.6995028867368625</v>
      </c>
    </row>
    <row r="77" spans="1:27" s="25" customFormat="1">
      <c r="B77" s="305"/>
      <c r="C77" s="202" t="s">
        <v>17</v>
      </c>
      <c r="D77" s="299"/>
      <c r="E77" s="302"/>
      <c r="F77" s="44"/>
      <c r="G77" s="145">
        <f>'3a Demand'!$C$9*((G56*'3a Demand'!$C$17)+(H56*'3a Demand'!$D$17))</f>
        <v>0.73069317557103552</v>
      </c>
      <c r="H77" s="145">
        <f>'3a Demand'!$C$9*((I56*'3a Demand'!$C$17)+(J56*'3a Demand'!$D$17))</f>
        <v>0.76126450113577537</v>
      </c>
      <c r="I77" s="145">
        <f>'3a Demand'!$C$9*((K56*'3a Demand'!$C$17)+(L56*'3a Demand'!$D$17))</f>
        <v>0.78096913824533987</v>
      </c>
    </row>
    <row r="78" spans="1:27" s="25" customFormat="1">
      <c r="B78" s="305"/>
      <c r="C78" s="203" t="s">
        <v>205</v>
      </c>
      <c r="D78" s="299"/>
      <c r="E78" s="302"/>
      <c r="F78" s="44"/>
      <c r="G78" s="177">
        <f>(AVERAGE(G14:G27)*'3a Demand'!C17)+(AVERAGE(H14:H27)*'3a Demand'!D17)</f>
        <v>68.679599433117971</v>
      </c>
      <c r="H78" s="177">
        <f>(AVERAGE(I14:I27)*'3a Demand'!C17)+(AVERAGE(J14:J27)*'3a Demand'!D17)</f>
        <v>86.044603995914628</v>
      </c>
      <c r="I78" s="177">
        <f>(AVERAGE(K14:K27)*'3a Demand'!C17)+(AVERAGE(L14:L27)*'3a Demand'!D17)</f>
        <v>97.411663825800048</v>
      </c>
    </row>
    <row r="79" spans="1:27" s="25" customFormat="1">
      <c r="B79" s="303" t="s">
        <v>240</v>
      </c>
      <c r="C79" s="202" t="s">
        <v>12</v>
      </c>
      <c r="D79" s="299"/>
      <c r="E79" s="302"/>
      <c r="F79" s="44"/>
      <c r="G79" s="145">
        <f>'3a Demand'!$C$10*((G57*'3a Demand'!$C$18)+(H57*'3a Demand'!$D$18))</f>
        <v>53.998364769631209</v>
      </c>
      <c r="H79" s="145">
        <f>'3a Demand'!$C$10*((I57*'3a Demand'!$C$18)+(J57*'3a Demand'!$D$18))</f>
        <v>65.437736574754297</v>
      </c>
      <c r="I79" s="145">
        <f>'3a Demand'!$C$10*((K57*'3a Demand'!$C$18)+(L57*'3a Demand'!$D$18))</f>
        <v>78.294515797066808</v>
      </c>
    </row>
    <row r="80" spans="1:27" s="25" customFormat="1">
      <c r="B80" s="304"/>
      <c r="C80" s="202" t="s">
        <v>13</v>
      </c>
      <c r="D80" s="299"/>
      <c r="E80" s="302"/>
      <c r="F80" s="44"/>
      <c r="G80" s="145">
        <f>'3a Demand'!$C$10*((G58*'3a Demand'!$C$18)+(H58*'3a Demand'!$D$18))</f>
        <v>0.18220021242741269</v>
      </c>
      <c r="H80" s="145">
        <f>'3a Demand'!$C$10*((I58*'3a Demand'!$C$18)+(J58*'3a Demand'!$D$18))</f>
        <v>3.4353060223309138</v>
      </c>
      <c r="I80" s="145">
        <f>'3a Demand'!$C$10*((K58*'3a Demand'!$C$18)+(L58*'3a Demand'!$D$18))</f>
        <v>11.491036016875723</v>
      </c>
    </row>
    <row r="81" spans="2:9" s="25" customFormat="1">
      <c r="B81" s="304"/>
      <c r="C81" s="202" t="s">
        <v>14</v>
      </c>
      <c r="D81" s="299"/>
      <c r="E81" s="302"/>
      <c r="F81" s="44"/>
      <c r="G81" s="145">
        <f>'3a Demand'!$C$10*((G59*'3a Demand'!$C$18)+(H59*'3a Demand'!$D$18))</f>
        <v>13.032505412971826</v>
      </c>
      <c r="H81" s="145">
        <f>'3a Demand'!$C$10*((I59*'3a Demand'!$C$18)+(J59*'3a Demand'!$D$18))</f>
        <v>21.7254305192351</v>
      </c>
      <c r="I81" s="145">
        <f>'3a Demand'!$C$10*((K59*'3a Demand'!$C$18)+(L59*'3a Demand'!$D$18))</f>
        <v>19.511538854455289</v>
      </c>
    </row>
    <row r="82" spans="2:9" s="25" customFormat="1">
      <c r="B82" s="304"/>
      <c r="C82" s="202" t="s">
        <v>15</v>
      </c>
      <c r="D82" s="299"/>
      <c r="E82" s="302"/>
      <c r="F82" s="44"/>
      <c r="G82" s="145">
        <f>'3a Demand'!$C$10*((G60*'3a Demand'!$C$18)+(H60*'3a Demand'!$D$18))</f>
        <v>15.962708368056587</v>
      </c>
      <c r="H82" s="145">
        <f>'3a Demand'!$C$10*((I60*'3a Demand'!$C$18)+(J60*'3a Demand'!$D$18))</f>
        <v>16.043473265485858</v>
      </c>
      <c r="I82" s="145">
        <f>'3a Demand'!$C$10*((K60*'3a Demand'!$C$18)+(L60*'3a Demand'!$D$18))</f>
        <v>12.77390920132968</v>
      </c>
    </row>
    <row r="83" spans="2:9" s="25" customFormat="1">
      <c r="B83" s="304"/>
      <c r="C83" s="202" t="s">
        <v>16</v>
      </c>
      <c r="D83" s="299"/>
      <c r="E83" s="302"/>
      <c r="F83" s="44"/>
      <c r="G83" s="145">
        <f>((G61*'3a Demand'!$C$18)+(H61*'3a Demand'!$D$18))</f>
        <v>6.5567588596821027</v>
      </c>
      <c r="H83" s="145">
        <f>((I61*'3a Demand'!$C$18)+(J61*'3a Demand'!$D$18))</f>
        <v>6.6197359495950767</v>
      </c>
      <c r="I83" s="145">
        <f>((K61*'3a Demand'!$C$18)+(L61*'3a Demand'!$D$18))</f>
        <v>6.6995028867368607</v>
      </c>
    </row>
    <row r="84" spans="2:9" s="25" customFormat="1">
      <c r="B84" s="304"/>
      <c r="C84" s="202" t="s">
        <v>17</v>
      </c>
      <c r="D84" s="299"/>
      <c r="E84" s="302"/>
      <c r="F84" s="44"/>
      <c r="G84" s="145">
        <f>'3a Demand'!$C$10*((G62*'3a Demand'!$C$18)+(H62*'3a Demand'!$D$18))</f>
        <v>0.98792297635358117</v>
      </c>
      <c r="H84" s="145">
        <f>'3a Demand'!$C$10*((I62*'3a Demand'!$C$18)+(J62*'3a Demand'!$D$18))</f>
        <v>1.0315161651082234</v>
      </c>
      <c r="I84" s="145">
        <f>'3a Demand'!$C$10*((K62*'3a Demand'!$C$18)+(L62*'3a Demand'!$D$18))</f>
        <v>1.0558090067924109</v>
      </c>
    </row>
    <row r="85" spans="2:9" s="25" customFormat="1">
      <c r="B85" s="304"/>
      <c r="C85" s="203" t="s">
        <v>205</v>
      </c>
      <c r="D85" s="299"/>
      <c r="E85" s="302"/>
      <c r="F85" s="44"/>
      <c r="G85" s="177">
        <f>(AVERAGE(G28:G41)*'3a Demand'!C18)+(AVERAGE(H28:H41)*'3a Demand'!D18)</f>
        <v>90.720460599122703</v>
      </c>
      <c r="H85" s="177">
        <f>(AVERAGE(I28:I41)*'3a Demand'!C18)+(AVERAGE(J28:J41)*'3a Demand'!D18)</f>
        <v>114.29319849650949</v>
      </c>
      <c r="I85" s="177">
        <f>(AVERAGE(K28:K41)*'3a Demand'!C18)+(AVERAGE(L28:L41)*'3a Demand'!D18)</f>
        <v>129.8263117632568</v>
      </c>
    </row>
    <row r="86" spans="2:9" s="25" customFormat="1">
      <c r="B86" s="301" t="s">
        <v>45</v>
      </c>
      <c r="C86" s="202" t="s">
        <v>15</v>
      </c>
      <c r="D86" s="299"/>
      <c r="E86" s="302"/>
      <c r="F86" s="44"/>
      <c r="G86" s="145">
        <f>'3a Demand'!$C$11*((G63*'3a Demand'!$C$19)+(H63*'3a Demand'!$D$19))</f>
        <v>15.369510236881789</v>
      </c>
      <c r="H86" s="145">
        <f>'3a Demand'!$C$11*((I63*'3a Demand'!$C$19)+(J63*'3a Demand'!$D$19))</f>
        <v>15.920595779679616</v>
      </c>
      <c r="I86" s="145">
        <f>'3a Demand'!$C$11*((K63*'3a Demand'!$C$19)+(L63*'3a Demand'!$D$19))</f>
        <v>12.406794332085205</v>
      </c>
    </row>
    <row r="87" spans="2:9" s="25" customFormat="1">
      <c r="B87" s="301"/>
      <c r="C87" s="202" t="s">
        <v>16</v>
      </c>
      <c r="D87" s="299"/>
      <c r="E87" s="302"/>
      <c r="F87" s="44"/>
      <c r="G87" s="145">
        <f>((G64*'3a Demand'!$C$19)+(H64*'3a Demand'!$D$19))</f>
        <v>6.5567588554850307</v>
      </c>
      <c r="H87" s="145">
        <f>((I64*'3a Demand'!$C$19)+(J64*'3a Demand'!$D$19))</f>
        <v>6.6197359453576921</v>
      </c>
      <c r="I87" s="145">
        <f>((K64*'3a Demand'!$C$19)+(L64*'3a Demand'!$D$19))</f>
        <v>6.6995028824484173</v>
      </c>
    </row>
    <row r="88" spans="2:9" s="25" customFormat="1">
      <c r="B88" s="301"/>
      <c r="C88" s="203" t="s">
        <v>205</v>
      </c>
      <c r="D88" s="300"/>
      <c r="E88" s="302"/>
      <c r="F88" s="44"/>
      <c r="G88" s="177">
        <f>(G42*'3a Demand'!C19)+(H42*'3a Demand'!D19)</f>
        <v>21.926269092366816</v>
      </c>
      <c r="H88" s="177">
        <f>I42*'3a Demand'!C19+J42*'3a Demand'!D19</f>
        <v>22.540331725037305</v>
      </c>
      <c r="I88" s="177">
        <f>K42*'3a Demand'!C19+L42*'3a Demand'!D19</f>
        <v>19.106297214533623</v>
      </c>
    </row>
    <row r="89" spans="2:9" s="25" customFormat="1"/>
    <row r="90" spans="2:9" s="25" customFormat="1"/>
    <row r="91" spans="2:9" s="25" customFormat="1" hidden="1"/>
    <row r="92" spans="2:9" s="25" customFormat="1" hidden="1"/>
    <row r="93" spans="2:9"/>
  </sheetData>
  <mergeCells count="30">
    <mergeCell ref="P9:Z9"/>
    <mergeCell ref="G10:N10"/>
    <mergeCell ref="P10:Z10"/>
    <mergeCell ref="D46:D50"/>
    <mergeCell ref="G47:N47"/>
    <mergeCell ref="P47:Z47"/>
    <mergeCell ref="G46:N46"/>
    <mergeCell ref="P46:Z46"/>
    <mergeCell ref="B3:I3"/>
    <mergeCell ref="C9:C13"/>
    <mergeCell ref="B14:B27"/>
    <mergeCell ref="B28:B41"/>
    <mergeCell ref="D14:D42"/>
    <mergeCell ref="E14:E42"/>
    <mergeCell ref="B9:B13"/>
    <mergeCell ref="D9:D13"/>
    <mergeCell ref="E9:E10"/>
    <mergeCell ref="G9:N9"/>
    <mergeCell ref="B46:B50"/>
    <mergeCell ref="E46:E47"/>
    <mergeCell ref="B51:B56"/>
    <mergeCell ref="B57:B62"/>
    <mergeCell ref="C46:C50"/>
    <mergeCell ref="B63:B65"/>
    <mergeCell ref="E51:E65"/>
    <mergeCell ref="B86:B88"/>
    <mergeCell ref="D72:D88"/>
    <mergeCell ref="E72:E88"/>
    <mergeCell ref="B79:B85"/>
    <mergeCell ref="B72:B7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autoPageBreaks="0" fitToPage="1"/>
  </sheetPr>
  <dimension ref="A1:AC129"/>
  <sheetViews>
    <sheetView zoomScale="80" zoomScaleNormal="80" workbookViewId="0"/>
  </sheetViews>
  <sheetFormatPr defaultColWidth="0" defaultRowHeight="12.6" zeroHeight="1"/>
  <cols>
    <col min="1" max="1" width="2.453125" customWidth="1"/>
    <col min="2" max="2" width="25.08984375" customWidth="1"/>
    <col min="3" max="3" width="15" customWidth="1"/>
    <col min="4" max="4" width="11.36328125" customWidth="1"/>
    <col min="5" max="5" width="26" customWidth="1"/>
    <col min="6" max="6" width="23.6328125" customWidth="1"/>
    <col min="7" max="7" width="1.36328125" customWidth="1"/>
    <col min="8" max="15" width="15.6328125" customWidth="1"/>
    <col min="16" max="16" width="1.36328125" customWidth="1"/>
    <col min="17" max="27" width="15.6328125" customWidth="1"/>
    <col min="28" max="28" width="9" customWidth="1"/>
    <col min="29" max="29" width="0" hidden="1" customWidth="1"/>
    <col min="30" max="16384" width="9" hidden="1"/>
  </cols>
  <sheetData>
    <row r="1" spans="1:27" s="2" customFormat="1" ht="12.75" customHeight="1"/>
    <row r="2" spans="1:27" s="2" customFormat="1" ht="18.75" customHeight="1">
      <c r="B2" s="57" t="s">
        <v>185</v>
      </c>
      <c r="C2" s="57"/>
      <c r="D2" s="57"/>
      <c r="E2" s="57"/>
      <c r="F2" s="57"/>
      <c r="G2" s="57"/>
      <c r="H2" s="57"/>
      <c r="P2" s="57"/>
    </row>
    <row r="3" spans="1:27" s="2" customFormat="1" ht="28.5" customHeight="1">
      <c r="B3" s="312" t="s">
        <v>244</v>
      </c>
      <c r="C3" s="312"/>
      <c r="D3" s="312"/>
      <c r="E3" s="312"/>
      <c r="F3" s="312"/>
      <c r="G3" s="312"/>
      <c r="H3" s="312"/>
      <c r="I3" s="312"/>
      <c r="J3" s="312"/>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4"/>
      <c r="K5" s="94"/>
      <c r="L5" s="94"/>
      <c r="M5" s="94"/>
      <c r="N5" s="94"/>
      <c r="O5" s="94"/>
      <c r="S5" s="88"/>
    </row>
    <row r="6" spans="1:27" s="25" customFormat="1"/>
    <row r="7" spans="1:27" s="120" customFormat="1">
      <c r="B7" s="121" t="s">
        <v>150</v>
      </c>
      <c r="C7" s="121"/>
    </row>
    <row r="8" spans="1:27" s="25" customFormat="1">
      <c r="B8" s="26"/>
      <c r="C8" s="26"/>
      <c r="D8" s="26"/>
    </row>
    <row r="9" spans="1:27" s="4" customFormat="1">
      <c r="A9" s="25"/>
      <c r="B9" s="306" t="s">
        <v>204</v>
      </c>
      <c r="C9" s="334" t="s">
        <v>0</v>
      </c>
      <c r="D9" s="335"/>
      <c r="E9" s="316" t="s">
        <v>27</v>
      </c>
      <c r="F9" s="317"/>
      <c r="G9" s="119"/>
      <c r="H9" s="330" t="s">
        <v>232</v>
      </c>
      <c r="I9" s="331"/>
      <c r="J9" s="331"/>
      <c r="K9" s="331"/>
      <c r="L9" s="331"/>
      <c r="M9" s="331"/>
      <c r="N9" s="331"/>
      <c r="O9" s="332"/>
      <c r="P9" s="188"/>
      <c r="Q9" s="321" t="s">
        <v>233</v>
      </c>
      <c r="R9" s="322"/>
      <c r="S9" s="322"/>
      <c r="T9" s="322"/>
      <c r="U9" s="322"/>
      <c r="V9" s="322"/>
      <c r="W9" s="322"/>
      <c r="X9" s="322"/>
      <c r="Y9" s="322"/>
      <c r="Z9" s="322"/>
      <c r="AA9" s="323"/>
    </row>
    <row r="10" spans="1:27" s="4" customFormat="1" ht="12.75" customHeight="1">
      <c r="A10" s="25"/>
      <c r="B10" s="306"/>
      <c r="C10" s="336"/>
      <c r="D10" s="337"/>
      <c r="E10" s="316"/>
      <c r="F10" s="317"/>
      <c r="G10" s="119"/>
      <c r="H10" s="324" t="s">
        <v>234</v>
      </c>
      <c r="I10" s="325"/>
      <c r="J10" s="325"/>
      <c r="K10" s="325"/>
      <c r="L10" s="325"/>
      <c r="M10" s="325"/>
      <c r="N10" s="325"/>
      <c r="O10" s="326"/>
      <c r="P10" s="188"/>
      <c r="Q10" s="327" t="s">
        <v>235</v>
      </c>
      <c r="R10" s="328"/>
      <c r="S10" s="328"/>
      <c r="T10" s="328"/>
      <c r="U10" s="328"/>
      <c r="V10" s="328"/>
      <c r="W10" s="328"/>
      <c r="X10" s="328"/>
      <c r="Y10" s="328"/>
      <c r="Z10" s="328"/>
      <c r="AA10" s="329"/>
    </row>
    <row r="11" spans="1:27" s="4" customFormat="1" ht="22.8">
      <c r="A11" s="25"/>
      <c r="B11" s="306"/>
      <c r="C11" s="336"/>
      <c r="D11" s="337"/>
      <c r="E11" s="316"/>
      <c r="F11" s="133" t="s">
        <v>103</v>
      </c>
      <c r="G11" s="119"/>
      <c r="H11" s="49" t="s">
        <v>97</v>
      </c>
      <c r="I11" s="49" t="s">
        <v>99</v>
      </c>
      <c r="J11" s="49" t="s">
        <v>93</v>
      </c>
      <c r="K11" s="49" t="s">
        <v>94</v>
      </c>
      <c r="L11" s="49" t="s">
        <v>47</v>
      </c>
      <c r="M11" s="50" t="s">
        <v>46</v>
      </c>
      <c r="N11" s="49" t="s">
        <v>48</v>
      </c>
      <c r="O11" s="49" t="s">
        <v>169</v>
      </c>
      <c r="P11" s="119"/>
      <c r="Q11" s="45" t="s">
        <v>225</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306"/>
      <c r="C12" s="336"/>
      <c r="D12" s="337"/>
      <c r="E12" s="316"/>
      <c r="F12" s="133" t="s">
        <v>49</v>
      </c>
      <c r="G12" s="119"/>
      <c r="H12" s="47" t="s">
        <v>98</v>
      </c>
      <c r="I12" s="47" t="s">
        <v>90</v>
      </c>
      <c r="J12" s="47" t="s">
        <v>91</v>
      </c>
      <c r="K12" s="47" t="s">
        <v>92</v>
      </c>
      <c r="L12" s="47" t="s">
        <v>50</v>
      </c>
      <c r="M12" s="48" t="s">
        <v>51</v>
      </c>
      <c r="N12" s="47" t="s">
        <v>18</v>
      </c>
      <c r="O12" s="47" t="s">
        <v>170</v>
      </c>
      <c r="P12" s="119"/>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306"/>
      <c r="C13" s="338"/>
      <c r="D13" s="339"/>
      <c r="E13" s="316"/>
      <c r="F13" s="134" t="s">
        <v>172</v>
      </c>
      <c r="G13" s="119"/>
      <c r="H13" s="45" t="s">
        <v>88</v>
      </c>
      <c r="I13" s="45" t="s">
        <v>88</v>
      </c>
      <c r="J13" s="45" t="s">
        <v>89</v>
      </c>
      <c r="K13" s="45" t="s">
        <v>89</v>
      </c>
      <c r="L13" s="45" t="s">
        <v>52</v>
      </c>
      <c r="M13" s="46" t="s">
        <v>52</v>
      </c>
      <c r="N13" s="45" t="s">
        <v>34</v>
      </c>
      <c r="O13" s="45" t="s">
        <v>34</v>
      </c>
      <c r="P13" s="119"/>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305" t="s">
        <v>239</v>
      </c>
      <c r="C14" s="301" t="s">
        <v>12</v>
      </c>
      <c r="D14" s="301"/>
      <c r="E14" s="151" t="s">
        <v>109</v>
      </c>
      <c r="F14" s="298"/>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f>'3b RO'!V18</f>
        <v>24.983646662697712</v>
      </c>
      <c r="W14" s="27">
        <f>'3b RO'!W18</f>
        <v>24.993599999999997</v>
      </c>
      <c r="X14" s="27" t="str">
        <f>'3b RO'!X18</f>
        <v>-</v>
      </c>
      <c r="Y14" s="27" t="str">
        <f>'3b RO'!Y18</f>
        <v>-</v>
      </c>
      <c r="Z14" s="27" t="str">
        <f>'3b RO'!Z18</f>
        <v>-</v>
      </c>
      <c r="AA14" s="27" t="str">
        <f>'3b RO'!AA18</f>
        <v>-</v>
      </c>
    </row>
    <row r="15" spans="1:27">
      <c r="A15" s="25"/>
      <c r="B15" s="305"/>
      <c r="C15" s="301" t="s">
        <v>13</v>
      </c>
      <c r="D15" s="301"/>
      <c r="E15" s="151" t="s">
        <v>174</v>
      </c>
      <c r="F15" s="299"/>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f>IF('3c CfD'!W29="-","-",SUM('3c CfD'!W29:W30))</f>
        <v>10.965566142797362</v>
      </c>
      <c r="W15" s="27">
        <f>IF('3c CfD'!X29="-","-",SUM('3c CfD'!X29:X30))</f>
        <v>6.9604104116318721</v>
      </c>
      <c r="X15" s="27" t="str">
        <f>IF('3c CfD'!Y29="-","-",SUM('3c CfD'!Y29:Y30))</f>
        <v>-</v>
      </c>
      <c r="Y15" s="27" t="str">
        <f>IF('3c CfD'!Z29="-","-",SUM('3c CfD'!Z29:Z30))</f>
        <v>-</v>
      </c>
      <c r="Z15" s="27" t="str">
        <f>IF('3c CfD'!AA29="-","-",SUM('3c CfD'!AA29:AA30))</f>
        <v>-</v>
      </c>
      <c r="AA15" s="27" t="str">
        <f>IF('3c CfD'!AB29="-","-",SUM('3c CfD'!AB29:AB30))</f>
        <v>-</v>
      </c>
    </row>
    <row r="16" spans="1:27">
      <c r="A16" s="25"/>
      <c r="B16" s="305"/>
      <c r="C16" s="301" t="s">
        <v>14</v>
      </c>
      <c r="D16" s="301"/>
      <c r="E16" s="151" t="s">
        <v>109</v>
      </c>
      <c r="F16" s="299"/>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f>'3i New FIT methodology'!O153</f>
        <v>6.8501864450773278</v>
      </c>
      <c r="W16" s="27">
        <f>'3i New FIT methodology'!P153</f>
        <v>6.8480043107034856</v>
      </c>
      <c r="X16" s="27" t="str">
        <f>'3i New FIT methodology'!Q153</f>
        <v>-</v>
      </c>
      <c r="Y16" s="27" t="str">
        <f>'3i New FIT methodology'!R153</f>
        <v>-</v>
      </c>
      <c r="Z16" s="27" t="str">
        <f>'3i New FIT methodology'!S153</f>
        <v>-</v>
      </c>
      <c r="AA16" s="27" t="str">
        <f>'3i New FIT methodology'!T153</f>
        <v>-</v>
      </c>
    </row>
    <row r="17" spans="1:27" ht="12.75" customHeight="1">
      <c r="A17" s="25"/>
      <c r="B17" s="305"/>
      <c r="C17" s="301" t="s">
        <v>15</v>
      </c>
      <c r="D17" s="301"/>
      <c r="E17" s="151" t="s">
        <v>109</v>
      </c>
      <c r="F17" s="299"/>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f>'3e ECO'!V21</f>
        <v>4.4511581333846166</v>
      </c>
      <c r="W17" s="27">
        <f>'3e ECO'!W21</f>
        <v>4.3254615450700591</v>
      </c>
      <c r="X17" s="27" t="str">
        <f>'3e ECO'!X21</f>
        <v>-</v>
      </c>
      <c r="Y17" s="27" t="str">
        <f>'3e ECO'!Y21</f>
        <v>-</v>
      </c>
      <c r="Z17" s="27" t="str">
        <f>'3e ECO'!Z21</f>
        <v>-</v>
      </c>
      <c r="AA17" s="27" t="str">
        <f>'3e ECO'!AA21</f>
        <v>-</v>
      </c>
    </row>
    <row r="18" spans="1:27">
      <c r="A18" s="25"/>
      <c r="B18" s="305"/>
      <c r="C18" s="301" t="s">
        <v>16</v>
      </c>
      <c r="D18" s="301"/>
      <c r="E18" s="151" t="s">
        <v>73</v>
      </c>
      <c r="F18" s="299"/>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f>'3f WHD'!V18</f>
        <v>7.1089669218364691</v>
      </c>
      <c r="W18" s="27">
        <f>'3f WHD'!W18</f>
        <v>6.9829560851947949</v>
      </c>
      <c r="X18" s="27" t="str">
        <f>'3f WHD'!X18</f>
        <v/>
      </c>
      <c r="Y18" s="27" t="str">
        <f>'3f WHD'!Y18</f>
        <v/>
      </c>
      <c r="Z18" s="27" t="str">
        <f>'3f WHD'!Z18</f>
        <v/>
      </c>
      <c r="AA18" s="27" t="str">
        <f>'3f WHD'!AA18</f>
        <v/>
      </c>
    </row>
    <row r="19" spans="1:27">
      <c r="A19" s="25"/>
      <c r="B19" s="305"/>
      <c r="C19" s="301" t="s">
        <v>17</v>
      </c>
      <c r="D19" s="301"/>
      <c r="E19" s="151" t="s">
        <v>173</v>
      </c>
      <c r="F19" s="299"/>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f>'3g AAHEDC'!V17</f>
        <v>0.43404372473011354</v>
      </c>
      <c r="W19" s="27">
        <f>'3g AAHEDC'!W17</f>
        <v>0.40426999999999996</v>
      </c>
      <c r="X19" s="27" t="str">
        <f>'3g AAHEDC'!X17</f>
        <v>-</v>
      </c>
      <c r="Y19" s="27" t="str">
        <f>'3g AAHEDC'!Y17</f>
        <v>-</v>
      </c>
      <c r="Z19" s="27" t="str">
        <f>'3g AAHEDC'!Z17</f>
        <v>-</v>
      </c>
      <c r="AA19" s="27" t="str">
        <f>'3g AAHEDC'!AA17</f>
        <v>-</v>
      </c>
    </row>
    <row r="20" spans="1:27">
      <c r="A20" s="25"/>
      <c r="B20" s="303" t="s">
        <v>240</v>
      </c>
      <c r="C20" s="301" t="s">
        <v>12</v>
      </c>
      <c r="D20" s="301"/>
      <c r="E20" s="151" t="s">
        <v>109</v>
      </c>
      <c r="F20" s="299"/>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f>'3b RO'!V18</f>
        <v>24.983646662697712</v>
      </c>
      <c r="W20" s="27">
        <f>'3b RO'!W18</f>
        <v>24.993599999999997</v>
      </c>
      <c r="X20" s="27" t="str">
        <f>'3b RO'!X18</f>
        <v>-</v>
      </c>
      <c r="Y20" s="27" t="str">
        <f>'3b RO'!Y18</f>
        <v>-</v>
      </c>
      <c r="Z20" s="27" t="str">
        <f>'3b RO'!Z18</f>
        <v>-</v>
      </c>
      <c r="AA20" s="27" t="str">
        <f>'3b RO'!AA18</f>
        <v>-</v>
      </c>
    </row>
    <row r="21" spans="1:27">
      <c r="A21" s="25"/>
      <c r="B21" s="304"/>
      <c r="C21" s="301" t="s">
        <v>13</v>
      </c>
      <c r="D21" s="301"/>
      <c r="E21" s="151" t="s">
        <v>174</v>
      </c>
      <c r="F21" s="299"/>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f>IF('3c CfD'!W29="-","-",SUM('3c CfD'!W29,'3c CfD'!W31:W31))</f>
        <v>10.984101921534567</v>
      </c>
      <c r="W21" s="27">
        <f>IF('3c CfD'!X29="-","-",SUM('3c CfD'!X29,'3c CfD'!X31:X31))</f>
        <v>6.9499573872573057</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304"/>
      <c r="C22" s="301" t="s">
        <v>14</v>
      </c>
      <c r="D22" s="301"/>
      <c r="E22" s="151" t="s">
        <v>109</v>
      </c>
      <c r="F22" s="299"/>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f>'3i New FIT methodology'!O153</f>
        <v>6.8501864450773278</v>
      </c>
      <c r="W22" s="27">
        <f>'3i New FIT methodology'!P153</f>
        <v>6.8480043107034856</v>
      </c>
      <c r="X22" s="27" t="str">
        <f>'3i New FIT methodology'!Q153</f>
        <v>-</v>
      </c>
      <c r="Y22" s="27" t="str">
        <f>'3i New FIT methodology'!R153</f>
        <v>-</v>
      </c>
      <c r="Z22" s="27" t="str">
        <f>'3i New FIT methodology'!S153</f>
        <v>-</v>
      </c>
      <c r="AA22" s="27" t="str">
        <f>'3i New FIT methodology'!T153</f>
        <v>-</v>
      </c>
    </row>
    <row r="23" spans="1:27">
      <c r="A23" s="25"/>
      <c r="B23" s="304"/>
      <c r="C23" s="301" t="s">
        <v>15</v>
      </c>
      <c r="D23" s="301"/>
      <c r="E23" s="151" t="s">
        <v>109</v>
      </c>
      <c r="F23" s="299"/>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f>'3e ECO'!V21</f>
        <v>4.4511581333846166</v>
      </c>
      <c r="W23" s="27">
        <f>'3e ECO'!W21</f>
        <v>4.3254615450700591</v>
      </c>
      <c r="X23" s="27" t="str">
        <f>'3e ECO'!X21</f>
        <v>-</v>
      </c>
      <c r="Y23" s="27" t="str">
        <f>'3e ECO'!Y21</f>
        <v>-</v>
      </c>
      <c r="Z23" s="27" t="str">
        <f>'3e ECO'!Z21</f>
        <v>-</v>
      </c>
      <c r="AA23" s="27" t="str">
        <f>'3e ECO'!AA21</f>
        <v>-</v>
      </c>
    </row>
    <row r="24" spans="1:27">
      <c r="A24" s="25"/>
      <c r="B24" s="304"/>
      <c r="C24" s="301" t="s">
        <v>16</v>
      </c>
      <c r="D24" s="301"/>
      <c r="E24" s="151" t="s">
        <v>73</v>
      </c>
      <c r="F24" s="299"/>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f>'3f WHD'!V18</f>
        <v>7.1089669218364691</v>
      </c>
      <c r="W24" s="27">
        <f>'3f WHD'!W18</f>
        <v>6.9829560851947949</v>
      </c>
      <c r="X24" s="27" t="str">
        <f>'3f WHD'!X18</f>
        <v/>
      </c>
      <c r="Y24" s="27" t="str">
        <f>'3f WHD'!Y18</f>
        <v/>
      </c>
      <c r="Z24" s="27" t="str">
        <f>'3f WHD'!Z18</f>
        <v/>
      </c>
      <c r="AA24" s="27" t="str">
        <f>'3f WHD'!AA18</f>
        <v/>
      </c>
    </row>
    <row r="25" spans="1:27">
      <c r="A25" s="25"/>
      <c r="B25" s="304"/>
      <c r="C25" s="301" t="s">
        <v>17</v>
      </c>
      <c r="D25" s="301"/>
      <c r="E25" s="151" t="s">
        <v>173</v>
      </c>
      <c r="F25" s="299"/>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f>'3g AAHEDC'!V17</f>
        <v>0.43404372473011354</v>
      </c>
      <c r="W25" s="27">
        <f>'3g AAHEDC'!W17</f>
        <v>0.40426999999999996</v>
      </c>
      <c r="X25" s="27" t="str">
        <f>'3g AAHEDC'!X17</f>
        <v>-</v>
      </c>
      <c r="Y25" s="27" t="str">
        <f>'3g AAHEDC'!Y17</f>
        <v>-</v>
      </c>
      <c r="Z25" s="27" t="str">
        <f>'3g AAHEDC'!Z17</f>
        <v>-</v>
      </c>
      <c r="AA25" s="27" t="str">
        <f>'3g AAHEDC'!AA17</f>
        <v>-</v>
      </c>
    </row>
    <row r="26" spans="1:27">
      <c r="A26" s="25"/>
      <c r="B26" s="298" t="s">
        <v>45</v>
      </c>
      <c r="C26" s="301" t="s">
        <v>15</v>
      </c>
      <c r="D26" s="301"/>
      <c r="E26" s="287" t="s">
        <v>109</v>
      </c>
      <c r="F26" s="299"/>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f>'3e ECO'!V20</f>
        <v>1.4044621556312693</v>
      </c>
      <c r="W26" s="27">
        <f>'3e ECO'!W20</f>
        <v>1.406307692740828</v>
      </c>
      <c r="X26" s="27" t="str">
        <f>'3e ECO'!X20</f>
        <v>-</v>
      </c>
      <c r="Y26" s="27" t="str">
        <f>'3e ECO'!Y20</f>
        <v>-</v>
      </c>
      <c r="Z26" s="27" t="str">
        <f>'3e ECO'!Z20</f>
        <v>-</v>
      </c>
      <c r="AA26" s="27" t="str">
        <f>'3e ECO'!AA20</f>
        <v>-</v>
      </c>
    </row>
    <row r="27" spans="1:27">
      <c r="A27" s="25"/>
      <c r="B27" s="299"/>
      <c r="C27" s="351" t="s">
        <v>16</v>
      </c>
      <c r="D27" s="353"/>
      <c r="E27" s="287" t="s">
        <v>73</v>
      </c>
      <c r="F27" s="299"/>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f>'3f WHD'!V18</f>
        <v>7.1089669218364691</v>
      </c>
      <c r="W27" s="27">
        <f>'3f WHD'!W18</f>
        <v>6.9829560851947949</v>
      </c>
      <c r="X27" s="27" t="str">
        <f>'3f WHD'!X18</f>
        <v/>
      </c>
      <c r="Y27" s="27" t="str">
        <f>'3f WHD'!Y18</f>
        <v/>
      </c>
      <c r="Z27" s="27" t="str">
        <f>'3f WHD'!Z18</f>
        <v/>
      </c>
      <c r="AA27" s="27" t="str">
        <f>'3f WHD'!AA18</f>
        <v/>
      </c>
    </row>
    <row r="28" spans="1:27">
      <c r="A28" s="25"/>
      <c r="B28" s="300"/>
      <c r="C28" s="351" t="s">
        <v>372</v>
      </c>
      <c r="D28" s="352"/>
      <c r="E28" s="287" t="s">
        <v>73</v>
      </c>
      <c r="F28" s="300"/>
      <c r="G28" s="44"/>
      <c r="H28" s="27">
        <f>'3j GGL'!H15</f>
        <v>0</v>
      </c>
      <c r="I28" s="27">
        <f>'3j GGL'!I15</f>
        <v>0</v>
      </c>
      <c r="J28" s="27">
        <f>'3j GGL'!J15</f>
        <v>0</v>
      </c>
      <c r="K28" s="27">
        <f>'3j GGL'!K15</f>
        <v>0</v>
      </c>
      <c r="L28" s="27">
        <f>'3j GGL'!L15</f>
        <v>0</v>
      </c>
      <c r="M28" s="27">
        <f>'3j GGL'!M15</f>
        <v>0</v>
      </c>
      <c r="N28" s="27">
        <f>'3j GGL'!N15</f>
        <v>0</v>
      </c>
      <c r="O28" s="27">
        <f>'3j GGL'!O15</f>
        <v>0</v>
      </c>
      <c r="P28" s="44"/>
      <c r="Q28" s="27">
        <f>'3j GGL'!Q15</f>
        <v>0</v>
      </c>
      <c r="R28" s="27">
        <f>'3j GGL'!R15</f>
        <v>0</v>
      </c>
      <c r="S28" s="27">
        <f>'3j GGL'!S15</f>
        <v>0</v>
      </c>
      <c r="T28" s="27">
        <f>'3j GGL'!T15</f>
        <v>0</v>
      </c>
      <c r="U28" s="27">
        <f>'3j GGL'!U15</f>
        <v>0</v>
      </c>
      <c r="V28" s="27">
        <f>'3j GGL'!V15</f>
        <v>0</v>
      </c>
      <c r="W28" s="27">
        <f>'3j GGL'!W15</f>
        <v>0</v>
      </c>
      <c r="X28" s="27">
        <f>'3j GGL'!X15</f>
        <v>2.6928799999999997</v>
      </c>
      <c r="Y28" s="27" t="str">
        <f>'3j GGL'!Y15</f>
        <v>-</v>
      </c>
      <c r="Z28" s="27" t="str">
        <f>'3j GGL'!Z15</f>
        <v>-</v>
      </c>
      <c r="AA28" s="27" t="str">
        <f>'3j GGL'!AA15</f>
        <v>-</v>
      </c>
    </row>
    <row r="29" spans="1:27" s="25" customFormat="1"/>
    <row r="30" spans="1:27" s="25" customFormat="1"/>
    <row r="31" spans="1:27" s="120" customFormat="1">
      <c r="B31" s="121" t="s">
        <v>168</v>
      </c>
      <c r="C31" s="121"/>
    </row>
    <row r="32" spans="1:27" s="137" customFormat="1">
      <c r="B32" s="136"/>
      <c r="C32" s="136"/>
    </row>
    <row r="33" spans="1:27" s="122" customFormat="1">
      <c r="A33" s="137"/>
      <c r="B33" s="306" t="s">
        <v>204</v>
      </c>
      <c r="C33" s="347" t="s">
        <v>0</v>
      </c>
      <c r="D33" s="347" t="s">
        <v>27</v>
      </c>
      <c r="E33" s="349" t="s">
        <v>152</v>
      </c>
      <c r="F33" s="333"/>
      <c r="G33" s="119"/>
      <c r="H33" s="330" t="s">
        <v>232</v>
      </c>
      <c r="I33" s="331"/>
      <c r="J33" s="331"/>
      <c r="K33" s="331"/>
      <c r="L33" s="331"/>
      <c r="M33" s="331"/>
      <c r="N33" s="331"/>
      <c r="O33" s="332"/>
      <c r="P33" s="188"/>
      <c r="Q33" s="321" t="s">
        <v>233</v>
      </c>
      <c r="R33" s="322"/>
      <c r="S33" s="322"/>
      <c r="T33" s="322"/>
      <c r="U33" s="322"/>
      <c r="V33" s="322"/>
      <c r="W33" s="322"/>
      <c r="X33" s="322"/>
      <c r="Y33" s="322"/>
      <c r="Z33" s="322"/>
      <c r="AA33" s="323"/>
    </row>
    <row r="34" spans="1:27" s="122" customFormat="1" ht="12.75" customHeight="1">
      <c r="A34" s="137"/>
      <c r="B34" s="306"/>
      <c r="C34" s="347"/>
      <c r="D34" s="347"/>
      <c r="E34" s="349"/>
      <c r="F34" s="333"/>
      <c r="G34" s="119"/>
      <c r="H34" s="324" t="s">
        <v>234</v>
      </c>
      <c r="I34" s="325"/>
      <c r="J34" s="325"/>
      <c r="K34" s="325"/>
      <c r="L34" s="325"/>
      <c r="M34" s="325"/>
      <c r="N34" s="325"/>
      <c r="O34" s="326"/>
      <c r="P34" s="188"/>
      <c r="Q34" s="327" t="s">
        <v>235</v>
      </c>
      <c r="R34" s="328"/>
      <c r="S34" s="328"/>
      <c r="T34" s="328"/>
      <c r="U34" s="328"/>
      <c r="V34" s="328"/>
      <c r="W34" s="328"/>
      <c r="X34" s="328"/>
      <c r="Y34" s="328"/>
      <c r="Z34" s="328"/>
      <c r="AA34" s="329"/>
    </row>
    <row r="35" spans="1:27" s="122" customFormat="1" ht="21" customHeight="1">
      <c r="A35" s="137"/>
      <c r="B35" s="306"/>
      <c r="C35" s="347"/>
      <c r="D35" s="347"/>
      <c r="E35" s="349"/>
      <c r="F35" s="138" t="s">
        <v>103</v>
      </c>
      <c r="G35" s="119"/>
      <c r="H35" s="49" t="s">
        <v>97</v>
      </c>
      <c r="I35" s="49" t="s">
        <v>99</v>
      </c>
      <c r="J35" s="49" t="s">
        <v>93</v>
      </c>
      <c r="K35" s="49" t="s">
        <v>94</v>
      </c>
      <c r="L35" s="49" t="s">
        <v>47</v>
      </c>
      <c r="M35" s="50" t="s">
        <v>46</v>
      </c>
      <c r="N35" s="49" t="s">
        <v>48</v>
      </c>
      <c r="O35" s="49" t="s">
        <v>169</v>
      </c>
      <c r="P35" s="119"/>
      <c r="Q35" s="45" t="s">
        <v>225</v>
      </c>
      <c r="R35" s="45" t="s">
        <v>2</v>
      </c>
      <c r="S35" s="45" t="s">
        <v>3</v>
      </c>
      <c r="T35" s="51" t="s">
        <v>4</v>
      </c>
      <c r="U35" s="45" t="s">
        <v>5</v>
      </c>
      <c r="V35" s="45" t="s">
        <v>6</v>
      </c>
      <c r="W35" s="45" t="s">
        <v>7</v>
      </c>
      <c r="X35" s="45" t="s">
        <v>8</v>
      </c>
      <c r="Y35" s="45" t="s">
        <v>9</v>
      </c>
      <c r="Z35" s="45" t="s">
        <v>10</v>
      </c>
      <c r="AA35" s="45" t="s">
        <v>11</v>
      </c>
    </row>
    <row r="36" spans="1:27">
      <c r="A36" s="25"/>
      <c r="B36" s="306"/>
      <c r="C36" s="347"/>
      <c r="D36" s="347"/>
      <c r="E36" s="349"/>
      <c r="F36" s="138" t="s">
        <v>49</v>
      </c>
      <c r="G36" s="119"/>
      <c r="H36" s="47" t="s">
        <v>98</v>
      </c>
      <c r="I36" s="47" t="s">
        <v>90</v>
      </c>
      <c r="J36" s="47" t="s">
        <v>91</v>
      </c>
      <c r="K36" s="47" t="s">
        <v>92</v>
      </c>
      <c r="L36" s="47" t="s">
        <v>50</v>
      </c>
      <c r="M36" s="48" t="s">
        <v>51</v>
      </c>
      <c r="N36" s="47" t="s">
        <v>18</v>
      </c>
      <c r="O36" s="47" t="s">
        <v>170</v>
      </c>
      <c r="P36" s="119"/>
      <c r="Q36" s="47" t="s">
        <v>104</v>
      </c>
      <c r="R36" s="47" t="s">
        <v>19</v>
      </c>
      <c r="S36" s="47" t="s">
        <v>40</v>
      </c>
      <c r="T36" s="52" t="s">
        <v>20</v>
      </c>
      <c r="U36" s="47" t="s">
        <v>41</v>
      </c>
      <c r="V36" s="47" t="s">
        <v>21</v>
      </c>
      <c r="W36" s="47" t="s">
        <v>42</v>
      </c>
      <c r="X36" s="47" t="s">
        <v>22</v>
      </c>
      <c r="Y36" s="47" t="s">
        <v>43</v>
      </c>
      <c r="Z36" s="47" t="s">
        <v>23</v>
      </c>
      <c r="AA36" s="47" t="s">
        <v>44</v>
      </c>
    </row>
    <row r="37" spans="1:27">
      <c r="A37" s="25"/>
      <c r="B37" s="306"/>
      <c r="C37" s="347"/>
      <c r="D37" s="347"/>
      <c r="E37" s="349"/>
      <c r="F37" s="139" t="s">
        <v>172</v>
      </c>
      <c r="G37" s="119"/>
      <c r="H37" s="45" t="s">
        <v>88</v>
      </c>
      <c r="I37" s="45" t="s">
        <v>88</v>
      </c>
      <c r="J37" s="45" t="s">
        <v>89</v>
      </c>
      <c r="K37" s="45" t="s">
        <v>89</v>
      </c>
      <c r="L37" s="45" t="s">
        <v>52</v>
      </c>
      <c r="M37" s="46" t="s">
        <v>52</v>
      </c>
      <c r="N37" s="45" t="s">
        <v>34</v>
      </c>
      <c r="O37" s="45" t="s">
        <v>34</v>
      </c>
      <c r="P37" s="119"/>
      <c r="Q37" s="45" t="s">
        <v>86</v>
      </c>
      <c r="R37" s="45" t="s">
        <v>35</v>
      </c>
      <c r="S37" s="45" t="s">
        <v>35</v>
      </c>
      <c r="T37" s="51" t="s">
        <v>36</v>
      </c>
      <c r="U37" s="45" t="s">
        <v>36</v>
      </c>
      <c r="V37" s="45" t="s">
        <v>37</v>
      </c>
      <c r="W37" s="45" t="s">
        <v>37</v>
      </c>
      <c r="X37" s="45" t="s">
        <v>38</v>
      </c>
      <c r="Y37" s="45" t="s">
        <v>38</v>
      </c>
      <c r="Z37" s="45" t="s">
        <v>39</v>
      </c>
      <c r="AA37" s="45" t="s">
        <v>39</v>
      </c>
    </row>
    <row r="38" spans="1:27" ht="12.75" customHeight="1">
      <c r="A38" s="25"/>
      <c r="B38" s="343" t="s">
        <v>239</v>
      </c>
      <c r="C38" s="344" t="s">
        <v>17</v>
      </c>
      <c r="D38" s="344" t="s">
        <v>109</v>
      </c>
      <c r="E38" s="152" t="s">
        <v>153</v>
      </c>
      <c r="F38" s="350"/>
      <c r="G38" s="44"/>
      <c r="H38" s="27">
        <f>IF(H$19="-","-",H$19*'3h Losses'!G14)</f>
        <v>0.24091693169378359</v>
      </c>
      <c r="I38" s="27">
        <f>IF(I$19="-","-",I$19*'3h Losses'!H14)</f>
        <v>0.2370534930157501</v>
      </c>
      <c r="J38" s="27">
        <f>IF(J$19="-","-",J$19*'3h Losses'!I14)</f>
        <v>0.24274277684812809</v>
      </c>
      <c r="K38" s="27">
        <f>IF(K$19="-","-",K$19*'3h Losses'!J14)</f>
        <v>0.25325928402980663</v>
      </c>
      <c r="L38" s="27">
        <f>IF(L$19="-","-",L$19*'3h Losses'!K14)</f>
        <v>0.25781795114234318</v>
      </c>
      <c r="M38" s="27">
        <f>IF(M$19="-","-",M$19*'3h Losses'!L14)</f>
        <v>0.25311693586549394</v>
      </c>
      <c r="N38" s="27">
        <f>IF(N$19="-","-",N$19*'3h Losses'!M14)</f>
        <v>0.26001755656755593</v>
      </c>
      <c r="O38" s="27">
        <f>IF(O$19="-","-",O$19*'3h Losses'!N14)</f>
        <v>0.26573498396867218</v>
      </c>
      <c r="P38" s="44"/>
      <c r="Q38" s="27">
        <f>IF(Q$19="-","-",Q$19*'3h Losses'!P14)</f>
        <v>0.26573498396867218</v>
      </c>
      <c r="R38" s="27">
        <f>IF(R$19="-","-",R$19*'3h Losses'!Q14)</f>
        <v>0.27616269311857883</v>
      </c>
      <c r="S38" s="27">
        <f>IF(S$19="-","-",S$19*'3h Losses'!R14)</f>
        <v>0.28609047959608547</v>
      </c>
      <c r="T38" s="27">
        <f>IF(T$19="-","-",T$19*'3h Losses'!S14)</f>
        <v>0.29408936745569797</v>
      </c>
      <c r="U38" s="27">
        <f>IF(U$19="-","-",U$19*'3h Losses'!T14)</f>
        <v>0.33110114243433081</v>
      </c>
      <c r="V38" s="27">
        <f>IF(V$19="-","-",V$19*'3h Losses'!U14)</f>
        <v>0.47131063159430681</v>
      </c>
      <c r="W38" s="27">
        <f>IF(W$19="-","-",W$19*'3h Losses'!V14)</f>
        <v>0.43897614197678042</v>
      </c>
      <c r="X38" s="27" t="str">
        <f>IF(X$19="-","-",X$19*'3h Losses'!W14)</f>
        <v>-</v>
      </c>
      <c r="Y38" s="27" t="str">
        <f>IF(Y$19="-","-",Y$19*'3h Losses'!X14)</f>
        <v>-</v>
      </c>
      <c r="Z38" s="27" t="str">
        <f>IF(Z$19="-","-",Z$19*'3h Losses'!Y14)</f>
        <v>-</v>
      </c>
      <c r="AA38" s="27" t="str">
        <f>IF(AA$19="-","-",AA$19*'3h Losses'!Z14)</f>
        <v>-</v>
      </c>
    </row>
    <row r="39" spans="1:27">
      <c r="A39" s="25"/>
      <c r="B39" s="343"/>
      <c r="C39" s="345"/>
      <c r="D39" s="345"/>
      <c r="E39" s="152" t="s">
        <v>154</v>
      </c>
      <c r="F39" s="350"/>
      <c r="G39" s="44"/>
      <c r="H39" s="27">
        <f>IF(H$19="-","-",H$19*'3h Losses'!G15)</f>
        <v>0.23559640476997723</v>
      </c>
      <c r="I39" s="27">
        <f>IF(I$19="-","-",I$19*'3h Losses'!H15)</f>
        <v>0.23181828815445066</v>
      </c>
      <c r="J39" s="27">
        <f>IF(J$19="-","-",J$19*'3h Losses'!I15)</f>
        <v>0.23738192707015746</v>
      </c>
      <c r="K39" s="27">
        <f>IF(K$19="-","-",K$19*'3h Losses'!J15)</f>
        <v>0.2476661825823035</v>
      </c>
      <c r="L39" s="27">
        <f>IF(L$19="-","-",L$19*'3h Losses'!K15)</f>
        <v>0.252124173868785</v>
      </c>
      <c r="M39" s="27">
        <f>IF(M$19="-","-",M$19*'3h Losses'!L15)</f>
        <v>0.24752697810422103</v>
      </c>
      <c r="N39" s="27">
        <f>IF(N$19="-","-",N$19*'3h Losses'!M15)</f>
        <v>0.25698526646995301</v>
      </c>
      <c r="O39" s="27">
        <f>IF(O$19="-","-",O$19*'3h Losses'!N15)</f>
        <v>0.2626360179945591</v>
      </c>
      <c r="P39" s="44"/>
      <c r="Q39" s="27">
        <f>IF(Q$19="-","-",Q$19*'3h Losses'!P15)</f>
        <v>0.2626360179945591</v>
      </c>
      <c r="R39" s="27">
        <f>IF(R$19="-","-",R$19*'3h Losses'!Q15)</f>
        <v>0.27082464707895187</v>
      </c>
      <c r="S39" s="27">
        <f>IF(S$19="-","-",S$19*'3h Losses'!R15)</f>
        <v>0.28055905969335859</v>
      </c>
      <c r="T39" s="27">
        <f>IF(T$19="-","-",T$19*'3h Losses'!S15)</f>
        <v>0.28882509171738951</v>
      </c>
      <c r="U39" s="27">
        <f>IF(U$19="-","-",U$19*'3h Losses'!T15)</f>
        <v>0.32516121732409747</v>
      </c>
      <c r="V39" s="27">
        <f>IF(V$19="-","-",V$19*'3h Losses'!U15)</f>
        <v>0.46302205652787365</v>
      </c>
      <c r="W39" s="27">
        <f>IF(W$19="-","-",W$19*'3h Losses'!V15)</f>
        <v>0.43125217520472675</v>
      </c>
      <c r="X39" s="27" t="str">
        <f>IF(X$19="-","-",X$19*'3h Losses'!W15)</f>
        <v>-</v>
      </c>
      <c r="Y39" s="27" t="str">
        <f>IF(Y$19="-","-",Y$19*'3h Losses'!X15)</f>
        <v>-</v>
      </c>
      <c r="Z39" s="27" t="str">
        <f>IF(Z$19="-","-",Z$19*'3h Losses'!Y15)</f>
        <v>-</v>
      </c>
      <c r="AA39" s="27" t="str">
        <f>IF(AA$19="-","-",AA$19*'3h Losses'!Z15)</f>
        <v>-</v>
      </c>
    </row>
    <row r="40" spans="1:27">
      <c r="A40" s="25"/>
      <c r="B40" s="343"/>
      <c r="C40" s="345"/>
      <c r="D40" s="345"/>
      <c r="E40" s="152" t="s">
        <v>155</v>
      </c>
      <c r="F40" s="350"/>
      <c r="G40" s="44"/>
      <c r="H40" s="27">
        <f>IF(H$19="-","-",H$19*'3h Losses'!G16)</f>
        <v>0.2380046393276854</v>
      </c>
      <c r="I40" s="27">
        <f>IF(I$19="-","-",I$19*'3h Losses'!H16)</f>
        <v>0.23418790331554515</v>
      </c>
      <c r="J40" s="27">
        <f>IF(J$19="-","-",J$19*'3h Losses'!I16)</f>
        <v>0.23980841299511824</v>
      </c>
      <c r="K40" s="27">
        <f>IF(K$19="-","-",K$19*'3h Losses'!J16)</f>
        <v>0.25019779277496623</v>
      </c>
      <c r="L40" s="27">
        <f>IF(L$19="-","-",L$19*'3h Losses'!K16)</f>
        <v>0.25470135304491565</v>
      </c>
      <c r="M40" s="27">
        <f>IF(M$19="-","-",M$19*'3h Losses'!L16)</f>
        <v>0.2500571653675524</v>
      </c>
      <c r="N40" s="27">
        <f>IF(N$19="-","-",N$19*'3h Losses'!M16)</f>
        <v>0.25998397643126192</v>
      </c>
      <c r="O40" s="27">
        <f>IF(O$19="-","-",O$19*'3h Losses'!N16)</f>
        <v>0.26570066545150151</v>
      </c>
      <c r="P40" s="44"/>
      <c r="Q40" s="27">
        <f>IF(Q$19="-","-",Q$19*'3h Losses'!P16)</f>
        <v>0.26570066545150151</v>
      </c>
      <c r="R40" s="27">
        <f>IF(R$19="-","-",R$19*'3h Losses'!Q16)</f>
        <v>0.27455658347989148</v>
      </c>
      <c r="S40" s="27">
        <f>IF(S$19="-","-",S$19*'3h Losses'!R16)</f>
        <v>0.284427158324419</v>
      </c>
      <c r="T40" s="27">
        <f>IF(T$19="-","-",T$19*'3h Losses'!S16)</f>
        <v>0.29233665714661644</v>
      </c>
      <c r="U40" s="27">
        <f>IF(U$19="-","-",U$19*'3h Losses'!T16)</f>
        <v>0.32912424274979279</v>
      </c>
      <c r="V40" s="27">
        <f>IF(V$19="-","-",V$19*'3h Losses'!U16)</f>
        <v>0.46915495874552093</v>
      </c>
      <c r="W40" s="27">
        <f>IF(W$19="-","-",W$19*'3h Losses'!V16)</f>
        <v>0.43697205580359161</v>
      </c>
      <c r="X40" s="27" t="str">
        <f>IF(X$19="-","-",X$19*'3h Losses'!W16)</f>
        <v>-</v>
      </c>
      <c r="Y40" s="27" t="str">
        <f>IF(Y$19="-","-",Y$19*'3h Losses'!X16)</f>
        <v>-</v>
      </c>
      <c r="Z40" s="27" t="str">
        <f>IF(Z$19="-","-",Z$19*'3h Losses'!Y16)</f>
        <v>-</v>
      </c>
      <c r="AA40" s="27" t="str">
        <f>IF(AA$19="-","-",AA$19*'3h Losses'!Z16)</f>
        <v>-</v>
      </c>
    </row>
    <row r="41" spans="1:27">
      <c r="A41" s="25"/>
      <c r="B41" s="343"/>
      <c r="C41" s="345"/>
      <c r="D41" s="345"/>
      <c r="E41" s="152" t="s">
        <v>156</v>
      </c>
      <c r="F41" s="350"/>
      <c r="G41" s="44"/>
      <c r="H41" s="27">
        <f>IF(H$19="-","-",H$19*'3h Losses'!G17)</f>
        <v>0.24090912848229701</v>
      </c>
      <c r="I41" s="27">
        <f>IF(I$19="-","-",I$19*'3h Losses'!H17)</f>
        <v>0.2370458149396322</v>
      </c>
      <c r="J41" s="27">
        <f>IF(J$19="-","-",J$19*'3h Losses'!I17)</f>
        <v>0.24273491449818335</v>
      </c>
      <c r="K41" s="27">
        <f>IF(K$19="-","-",K$19*'3h Losses'!J17)</f>
        <v>0.25325108105403266</v>
      </c>
      <c r="L41" s="27">
        <f>IF(L$19="-","-",L$19*'3h Losses'!K17)</f>
        <v>0.25780960051300522</v>
      </c>
      <c r="M41" s="27">
        <f>IF(M$19="-","-",M$19*'3h Losses'!L17)</f>
        <v>0.25310873750032509</v>
      </c>
      <c r="N41" s="27">
        <f>IF(N$19="-","-",N$19*'3h Losses'!M17)</f>
        <v>0.26464258210671682</v>
      </c>
      <c r="O41" s="27">
        <f>IF(O$19="-","-",O$19*'3h Losses'!N17)</f>
        <v>0.27046170743968639</v>
      </c>
      <c r="P41" s="44"/>
      <c r="Q41" s="27">
        <f>IF(Q$19="-","-",Q$19*'3h Losses'!P17)</f>
        <v>0.27046170743968639</v>
      </c>
      <c r="R41" s="27">
        <f>IF(R$19="-","-",R$19*'3h Losses'!Q17)</f>
        <v>0.28014644912789621</v>
      </c>
      <c r="S41" s="27">
        <f>IF(S$19="-","-",S$19*'3h Losses'!R17)</f>
        <v>0.29022310126059714</v>
      </c>
      <c r="T41" s="27">
        <f>IF(T$19="-","-",T$19*'3h Losses'!S17)</f>
        <v>0.30065436531804424</v>
      </c>
      <c r="U41" s="27">
        <f>IF(U$19="-","-",U$19*'3h Losses'!T17)</f>
        <v>0.3384950482805511</v>
      </c>
      <c r="V41" s="27">
        <f>IF(V$19="-","-",V$19*'3h Losses'!U17)</f>
        <v>0.48071444360212917</v>
      </c>
      <c r="W41" s="27">
        <f>IF(W$19="-","-",W$19*'3h Losses'!V17)</f>
        <v>0.44770845697157363</v>
      </c>
      <c r="X41" s="27" t="str">
        <f>IF(X$19="-","-",X$19*'3h Losses'!W17)</f>
        <v>-</v>
      </c>
      <c r="Y41" s="27" t="str">
        <f>IF(Y$19="-","-",Y$19*'3h Losses'!X17)</f>
        <v>-</v>
      </c>
      <c r="Z41" s="27" t="str">
        <f>IF(Z$19="-","-",Z$19*'3h Losses'!Y17)</f>
        <v>-</v>
      </c>
      <c r="AA41" s="27" t="str">
        <f>IF(AA$19="-","-",AA$19*'3h Losses'!Z17)</f>
        <v>-</v>
      </c>
    </row>
    <row r="42" spans="1:27">
      <c r="A42" s="25"/>
      <c r="B42" s="343"/>
      <c r="C42" s="345"/>
      <c r="D42" s="345"/>
      <c r="E42" s="152" t="s">
        <v>157</v>
      </c>
      <c r="F42" s="350"/>
      <c r="G42" s="44"/>
      <c r="H42" s="27">
        <f>IF(H$19="-","-",H$19*'3h Losses'!G18)</f>
        <v>0.23609170583476491</v>
      </c>
      <c r="I42" s="27">
        <f>IF(I$19="-","-",I$19*'3h Losses'!H18)</f>
        <v>0.23230564637654347</v>
      </c>
      <c r="J42" s="27">
        <f>IF(J$19="-","-",J$19*'3h Losses'!I18)</f>
        <v>0.23788098188958048</v>
      </c>
      <c r="K42" s="27">
        <f>IF(K$19="-","-",K$19*'3h Losses'!J18)</f>
        <v>0.24818685828643694</v>
      </c>
      <c r="L42" s="27">
        <f>IF(L$19="-","-",L$19*'3h Losses'!K18)</f>
        <v>0.25265422173559282</v>
      </c>
      <c r="M42" s="27">
        <f>IF(M$19="-","-",M$19*'3h Losses'!L18)</f>
        <v>0.24804736115479598</v>
      </c>
      <c r="N42" s="27">
        <f>IF(N$19="-","-",N$19*'3h Losses'!M18)</f>
        <v>0.25696171913466087</v>
      </c>
      <c r="O42" s="27">
        <f>IF(O$19="-","-",O$19*'3h Losses'!N18)</f>
        <v>0.26261195288584505</v>
      </c>
      <c r="P42" s="44"/>
      <c r="Q42" s="27">
        <f>IF(Q$19="-","-",Q$19*'3h Losses'!P18)</f>
        <v>0.26261195288584505</v>
      </c>
      <c r="R42" s="27">
        <f>IF(R$19="-","-",R$19*'3h Losses'!Q18)</f>
        <v>0.27151623624028887</v>
      </c>
      <c r="S42" s="27">
        <f>IF(S$19="-","-",S$19*'3h Losses'!R18)</f>
        <v>0.28127601204757757</v>
      </c>
      <c r="T42" s="27">
        <f>IF(T$19="-","-",T$19*'3h Losses'!S18)</f>
        <v>0.29100997783509436</v>
      </c>
      <c r="U42" s="27">
        <f>IF(U$19="-","-",U$19*'3h Losses'!T18)</f>
        <v>0.32762281074128846</v>
      </c>
      <c r="V42" s="27">
        <f>IF(V$19="-","-",V$19*'3h Losses'!U18)</f>
        <v>0.46706504986105857</v>
      </c>
      <c r="W42" s="27">
        <f>IF(W$19="-","-",W$19*'3h Losses'!V18)</f>
        <v>0.43501029082288933</v>
      </c>
      <c r="X42" s="27" t="str">
        <f>IF(X$19="-","-",X$19*'3h Losses'!W18)</f>
        <v>-</v>
      </c>
      <c r="Y42" s="27" t="str">
        <f>IF(Y$19="-","-",Y$19*'3h Losses'!X18)</f>
        <v>-</v>
      </c>
      <c r="Z42" s="27" t="str">
        <f>IF(Z$19="-","-",Z$19*'3h Losses'!Y18)</f>
        <v>-</v>
      </c>
      <c r="AA42" s="27" t="str">
        <f>IF(AA$19="-","-",AA$19*'3h Losses'!Z18)</f>
        <v>-</v>
      </c>
    </row>
    <row r="43" spans="1:27">
      <c r="A43" s="25"/>
      <c r="B43" s="343"/>
      <c r="C43" s="345"/>
      <c r="D43" s="345"/>
      <c r="E43" s="152" t="s">
        <v>158</v>
      </c>
      <c r="F43" s="350"/>
      <c r="G43" s="44"/>
      <c r="H43" s="27">
        <f>IF(H$19="-","-",H$19*'3h Losses'!G19)</f>
        <v>0.23799902246072904</v>
      </c>
      <c r="I43" s="27">
        <f>IF(I$19="-","-",I$19*'3h Losses'!H19)</f>
        <v>0.23418237652287663</v>
      </c>
      <c r="J43" s="27">
        <f>IF(J$19="-","-",J$19*'3h Losses'!I19)</f>
        <v>0.23980275355942568</v>
      </c>
      <c r="K43" s="27">
        <f>IF(K$19="-","-",K$19*'3h Losses'!J19)</f>
        <v>0.25019188815176746</v>
      </c>
      <c r="L43" s="27">
        <f>IF(L$19="-","-",L$19*'3h Losses'!K19)</f>
        <v>0.25469534213849926</v>
      </c>
      <c r="M43" s="27">
        <f>IF(M$19="-","-",M$19*'3h Losses'!L19)</f>
        <v>0.25005126406313527</v>
      </c>
      <c r="N43" s="27">
        <f>IF(N$19="-","-",N$19*'3h Losses'!M19)</f>
        <v>0.25842293069629363</v>
      </c>
      <c r="O43" s="27">
        <f>IF(O$19="-","-",O$19*'3h Losses'!N19)</f>
        <v>0.26410529447412523</v>
      </c>
      <c r="P43" s="44"/>
      <c r="Q43" s="27">
        <f>IF(Q$19="-","-",Q$19*'3h Losses'!P19)</f>
        <v>0.26410529447412523</v>
      </c>
      <c r="R43" s="27">
        <f>IF(R$19="-","-",R$19*'3h Losses'!Q19)</f>
        <v>0.27161444077958369</v>
      </c>
      <c r="S43" s="27">
        <f>IF(S$19="-","-",S$19*'3h Losses'!R19)</f>
        <v>0.28137775894820843</v>
      </c>
      <c r="T43" s="27">
        <f>IF(T$19="-","-",T$19*'3h Losses'!S19)</f>
        <v>0.28880695673113327</v>
      </c>
      <c r="U43" s="27">
        <f>IF(U$19="-","-",U$19*'3h Losses'!T19)</f>
        <v>0.32514195978801874</v>
      </c>
      <c r="V43" s="27">
        <f>IF(V$19="-","-",V$19*'3h Losses'!U19)</f>
        <v>0.46338053353388881</v>
      </c>
      <c r="W43" s="27">
        <f>IF(W$19="-","-",W$19*'3h Losses'!V19)</f>
        <v>0.43158320918297172</v>
      </c>
      <c r="X43" s="27" t="str">
        <f>IF(X$19="-","-",X$19*'3h Losses'!W19)</f>
        <v>-</v>
      </c>
      <c r="Y43" s="27" t="str">
        <f>IF(Y$19="-","-",Y$19*'3h Losses'!X19)</f>
        <v>-</v>
      </c>
      <c r="Z43" s="27" t="str">
        <f>IF(Z$19="-","-",Z$19*'3h Losses'!Y19)</f>
        <v>-</v>
      </c>
      <c r="AA43" s="27" t="str">
        <f>IF(AA$19="-","-",AA$19*'3h Losses'!Z19)</f>
        <v>-</v>
      </c>
    </row>
    <row r="44" spans="1:27">
      <c r="A44" s="25"/>
      <c r="B44" s="343"/>
      <c r="C44" s="345"/>
      <c r="D44" s="345"/>
      <c r="E44" s="152" t="s">
        <v>159</v>
      </c>
      <c r="F44" s="350"/>
      <c r="G44" s="44"/>
      <c r="H44" s="27">
        <f>IF(H$19="-","-",H$19*'3h Losses'!G20)</f>
        <v>0.23910681513353765</v>
      </c>
      <c r="I44" s="27">
        <f>IF(I$19="-","-",I$19*'3h Losses'!H20)</f>
        <v>0.23527240419664891</v>
      </c>
      <c r="J44" s="27">
        <f>IF(J$19="-","-",J$19*'3h Losses'!I20)</f>
        <v>0.24091894189736848</v>
      </c>
      <c r="K44" s="27">
        <f>IF(K$19="-","-",K$19*'3h Losses'!J20)</f>
        <v>0.2513564338613466</v>
      </c>
      <c r="L44" s="27">
        <f>IF(L$19="-","-",L$19*'3h Losses'!K20)</f>
        <v>0.25588084967085084</v>
      </c>
      <c r="M44" s="27">
        <f>IF(M$19="-","-",M$19*'3h Losses'!L20)</f>
        <v>0.25121515522239996</v>
      </c>
      <c r="N44" s="27">
        <f>IF(N$19="-","-",N$19*'3h Losses'!M20)</f>
        <v>0.2619874380421231</v>
      </c>
      <c r="O44" s="27">
        <f>IF(O$19="-","-",O$19*'3h Losses'!N20)</f>
        <v>0.26774818041961373</v>
      </c>
      <c r="P44" s="44"/>
      <c r="Q44" s="27">
        <f>IF(Q$19="-","-",Q$19*'3h Losses'!P20)</f>
        <v>0.26774818041961373</v>
      </c>
      <c r="R44" s="27">
        <f>IF(R$19="-","-",R$19*'3h Losses'!Q20)</f>
        <v>0.27682661588263824</v>
      </c>
      <c r="S44" s="27">
        <f>IF(S$19="-","-",S$19*'3h Losses'!R20)</f>
        <v>0.28677810484627891</v>
      </c>
      <c r="T44" s="27">
        <f>IF(T$19="-","-",T$19*'3h Losses'!S20)</f>
        <v>0.294776889154862</v>
      </c>
      <c r="U44" s="27">
        <f>IF(U$19="-","-",U$19*'3h Losses'!T20)</f>
        <v>0.33186932808902408</v>
      </c>
      <c r="V44" s="27">
        <f>IF(V$19="-","-",V$19*'3h Losses'!U20)</f>
        <v>0.46952966356840348</v>
      </c>
      <c r="W44" s="27">
        <f>IF(W$19="-","-",W$19*'3h Losses'!V20)</f>
        <v>0.43730757061707909</v>
      </c>
      <c r="X44" s="27" t="str">
        <f>IF(X$19="-","-",X$19*'3h Losses'!W20)</f>
        <v>-</v>
      </c>
      <c r="Y44" s="27" t="str">
        <f>IF(Y$19="-","-",Y$19*'3h Losses'!X20)</f>
        <v>-</v>
      </c>
      <c r="Z44" s="27" t="str">
        <f>IF(Z$19="-","-",Z$19*'3h Losses'!Y20)</f>
        <v>-</v>
      </c>
      <c r="AA44" s="27" t="str">
        <f>IF(AA$19="-","-",AA$19*'3h Losses'!Z20)</f>
        <v>-</v>
      </c>
    </row>
    <row r="45" spans="1:27">
      <c r="A45" s="25"/>
      <c r="B45" s="343"/>
      <c r="C45" s="345"/>
      <c r="D45" s="345"/>
      <c r="E45" s="152" t="s">
        <v>160</v>
      </c>
      <c r="F45" s="350"/>
      <c r="G45" s="44"/>
      <c r="H45" s="27">
        <f>IF(H$19="-","-",H$19*'3h Losses'!G21)</f>
        <v>0.23498638819709181</v>
      </c>
      <c r="I45" s="27">
        <f>IF(I$19="-","-",I$19*'3h Losses'!H21)</f>
        <v>0.23121805404726972</v>
      </c>
      <c r="J45" s="27">
        <f>IF(J$19="-","-",J$19*'3h Losses'!I21)</f>
        <v>0.23676728734440419</v>
      </c>
      <c r="K45" s="27">
        <f>IF(K$19="-","-",K$19*'3h Losses'!J21)</f>
        <v>0.24702491440987115</v>
      </c>
      <c r="L45" s="27">
        <f>IF(L$19="-","-",L$19*'3h Losses'!K21)</f>
        <v>0.25147136286924887</v>
      </c>
      <c r="M45" s="27">
        <f>IF(M$19="-","-",M$19*'3h Losses'!L21)</f>
        <v>0.24688607036614563</v>
      </c>
      <c r="N45" s="27">
        <f>IF(N$19="-","-",N$19*'3h Losses'!M21)</f>
        <v>0.25651794728245908</v>
      </c>
      <c r="O45" s="27">
        <f>IF(O$19="-","-",O$19*'3h Losses'!N21)</f>
        <v>0.26215842310275156</v>
      </c>
      <c r="P45" s="44"/>
      <c r="Q45" s="27">
        <f>IF(Q$19="-","-",Q$19*'3h Losses'!P21)</f>
        <v>0.26215842310275156</v>
      </c>
      <c r="R45" s="27">
        <f>IF(R$19="-","-",R$19*'3h Losses'!Q21)</f>
        <v>0.27104732879576765</v>
      </c>
      <c r="S45" s="27">
        <f>IF(S$19="-","-",S$19*'3h Losses'!R21)</f>
        <v>0.28204060865469743</v>
      </c>
      <c r="T45" s="27">
        <f>IF(T$19="-","-",T$19*'3h Losses'!S21)</f>
        <v>0.29035029113568733</v>
      </c>
      <c r="U45" s="27">
        <f>IF(U$19="-","-",U$19*'3h Losses'!T21)</f>
        <v>0.32802706263615455</v>
      </c>
      <c r="V45" s="27">
        <f>IF(V$19="-","-",V$19*'3h Losses'!U21)</f>
        <v>0.46764135872979962</v>
      </c>
      <c r="W45" s="27">
        <f>IF(W$19="-","-",W$19*'3h Losses'!V21)</f>
        <v>0.43467134717492278</v>
      </c>
      <c r="X45" s="27" t="str">
        <f>IF(X$19="-","-",X$19*'3h Losses'!W21)</f>
        <v>-</v>
      </c>
      <c r="Y45" s="27" t="str">
        <f>IF(Y$19="-","-",Y$19*'3h Losses'!X21)</f>
        <v>-</v>
      </c>
      <c r="Z45" s="27" t="str">
        <f>IF(Z$19="-","-",Z$19*'3h Losses'!Y21)</f>
        <v>-</v>
      </c>
      <c r="AA45" s="27" t="str">
        <f>IF(AA$19="-","-",AA$19*'3h Losses'!Z21)</f>
        <v>-</v>
      </c>
    </row>
    <row r="46" spans="1:27">
      <c r="A46" s="25"/>
      <c r="B46" s="343"/>
      <c r="C46" s="345"/>
      <c r="D46" s="345"/>
      <c r="E46" s="152" t="s">
        <v>161</v>
      </c>
      <c r="F46" s="350"/>
      <c r="G46" s="44"/>
      <c r="H46" s="27">
        <f>IF(H$19="-","-",H$19*'3h Losses'!G22)</f>
        <v>0.23769713802109035</v>
      </c>
      <c r="I46" s="27">
        <f>IF(I$19="-","-",I$19*'3h Losses'!H22)</f>
        <v>0.23388533322085414</v>
      </c>
      <c r="J46" s="27">
        <f>IF(J$19="-","-",J$19*'3h Losses'!I22)</f>
        <v>0.23949858121815462</v>
      </c>
      <c r="K46" s="27">
        <f>IF(K$19="-","-",K$19*'3h Losses'!J22)</f>
        <v>0.24987453794933415</v>
      </c>
      <c r="L46" s="27">
        <f>IF(L$19="-","-",L$19*'3h Losses'!K22)</f>
        <v>0.25437227963242215</v>
      </c>
      <c r="M46" s="27">
        <f>IF(M$19="-","-",M$19*'3h Losses'!L22)</f>
        <v>0.24973409223212453</v>
      </c>
      <c r="N46" s="27">
        <f>IF(N$19="-","-",N$19*'3h Losses'!M22)</f>
        <v>0.2581452056217905</v>
      </c>
      <c r="O46" s="27">
        <f>IF(O$19="-","-",O$19*'3h Losses'!N22)</f>
        <v>0.26382146260832728</v>
      </c>
      <c r="P46" s="44"/>
      <c r="Q46" s="27">
        <f>IF(Q$19="-","-",Q$19*'3h Losses'!P22)</f>
        <v>0.26382146260832728</v>
      </c>
      <c r="R46" s="27">
        <f>IF(R$19="-","-",R$19*'3h Losses'!Q22)</f>
        <v>0.27321675474040669</v>
      </c>
      <c r="S46" s="27">
        <f>IF(S$19="-","-",S$19*'3h Losses'!R22)</f>
        <v>0.2830387672019184</v>
      </c>
      <c r="T46" s="27">
        <f>IF(T$19="-","-",T$19*'3h Losses'!S22)</f>
        <v>0.29203876064145606</v>
      </c>
      <c r="U46" s="27">
        <f>IF(U$19="-","-",U$19*'3h Losses'!T22)</f>
        <v>0.32879172808780061</v>
      </c>
      <c r="V46" s="27">
        <f>IF(V$19="-","-",V$19*'3h Losses'!U22)</f>
        <v>0.46817694757370121</v>
      </c>
      <c r="W46" s="27">
        <f>IF(W$19="-","-",W$19*'3h Losses'!V22)</f>
        <v>0.43605681255440581</v>
      </c>
      <c r="X46" s="27" t="str">
        <f>IF(X$19="-","-",X$19*'3h Losses'!W22)</f>
        <v>-</v>
      </c>
      <c r="Y46" s="27" t="str">
        <f>IF(Y$19="-","-",Y$19*'3h Losses'!X22)</f>
        <v>-</v>
      </c>
      <c r="Z46" s="27" t="str">
        <f>IF(Z$19="-","-",Z$19*'3h Losses'!Y22)</f>
        <v>-</v>
      </c>
      <c r="AA46" s="27" t="str">
        <f>IF(AA$19="-","-",AA$19*'3h Losses'!Z22)</f>
        <v>-</v>
      </c>
    </row>
    <row r="47" spans="1:27">
      <c r="A47" s="25"/>
      <c r="B47" s="343"/>
      <c r="C47" s="345"/>
      <c r="D47" s="345"/>
      <c r="E47" s="152" t="s">
        <v>162</v>
      </c>
      <c r="F47" s="350"/>
      <c r="G47" s="44"/>
      <c r="H47" s="27">
        <f>IF(H$19="-","-",H$19*'3h Losses'!G23)</f>
        <v>0.23636035184033269</v>
      </c>
      <c r="I47" s="27">
        <f>IF(I$19="-","-",I$19*'3h Losses'!H23)</f>
        <v>0.2325699842690977</v>
      </c>
      <c r="J47" s="27">
        <f>IF(J$19="-","-",J$19*'3h Losses'!I23)</f>
        <v>0.23815166389155604</v>
      </c>
      <c r="K47" s="27">
        <f>IF(K$19="-","-",K$19*'3h Losses'!J23)</f>
        <v>0.24846926722527415</v>
      </c>
      <c r="L47" s="27">
        <f>IF(L$19="-","-",L$19*'3h Losses'!K23)</f>
        <v>0.25294171403532911</v>
      </c>
      <c r="M47" s="27">
        <f>IF(M$19="-","-",M$19*'3h Losses'!L23)</f>
        <v>0.24832961136146992</v>
      </c>
      <c r="N47" s="27">
        <f>IF(N$19="-","-",N$19*'3h Losses'!M23)</f>
        <v>0.25664840040339315</v>
      </c>
      <c r="O47" s="27">
        <f>IF(O$19="-","-",O$19*'3h Losses'!N23)</f>
        <v>0.26229174470786815</v>
      </c>
      <c r="P47" s="44"/>
      <c r="Q47" s="27">
        <f>IF(Q$19="-","-",Q$19*'3h Losses'!P23)</f>
        <v>0.26229174470786815</v>
      </c>
      <c r="R47" s="27">
        <f>IF(R$19="-","-",R$19*'3h Losses'!Q23)</f>
        <v>0.27118517088571437</v>
      </c>
      <c r="S47" s="27">
        <f>IF(S$19="-","-",S$19*'3h Losses'!R23)</f>
        <v>0.28093230295596733</v>
      </c>
      <c r="T47" s="27">
        <f>IF(T$19="-","-",T$19*'3h Losses'!S23)</f>
        <v>0.28813457270274728</v>
      </c>
      <c r="U47" s="27">
        <f>IF(U$19="-","-",U$19*'3h Losses'!T23)</f>
        <v>0.32438101021773008</v>
      </c>
      <c r="V47" s="27">
        <f>IF(V$19="-","-",V$19*'3h Losses'!U23)</f>
        <v>0.46244347995342766</v>
      </c>
      <c r="W47" s="27">
        <f>IF(W$19="-","-",W$19*'3h Losses'!V23)</f>
        <v>0.43072088191628738</v>
      </c>
      <c r="X47" s="27" t="str">
        <f>IF(X$19="-","-",X$19*'3h Losses'!W23)</f>
        <v>-</v>
      </c>
      <c r="Y47" s="27" t="str">
        <f>IF(Y$19="-","-",Y$19*'3h Losses'!X23)</f>
        <v>-</v>
      </c>
      <c r="Z47" s="27" t="str">
        <f>IF(Z$19="-","-",Z$19*'3h Losses'!Y23)</f>
        <v>-</v>
      </c>
      <c r="AA47" s="27" t="str">
        <f>IF(AA$19="-","-",AA$19*'3h Losses'!Z23)</f>
        <v>-</v>
      </c>
    </row>
    <row r="48" spans="1:27">
      <c r="A48" s="25"/>
      <c r="B48" s="343"/>
      <c r="C48" s="345"/>
      <c r="D48" s="345"/>
      <c r="E48" s="152" t="s">
        <v>163</v>
      </c>
      <c r="F48" s="350"/>
      <c r="G48" s="44"/>
      <c r="H48" s="27">
        <f>IF(H$19="-","-",H$19*'3h Losses'!G24)</f>
        <v>0.23245871540863891</v>
      </c>
      <c r="I48" s="27">
        <f>IF(I$19="-","-",I$19*'3h Losses'!H24)</f>
        <v>0.2287309160138781</v>
      </c>
      <c r="J48" s="27">
        <f>IF(J$19="-","-",J$19*'3h Losses'!I24)</f>
        <v>0.23422045799821115</v>
      </c>
      <c r="K48" s="27">
        <f>IF(K$19="-","-",K$19*'3h Losses'!J24)</f>
        <v>0.24436774707769346</v>
      </c>
      <c r="L48" s="27">
        <f>IF(L$19="-","-",L$19*'3h Losses'!K24)</f>
        <v>0.24876636652509199</v>
      </c>
      <c r="M48" s="27">
        <f>IF(M$19="-","-",M$19*'3h Losses'!L24)</f>
        <v>0.24423039653456538</v>
      </c>
      <c r="N48" s="27">
        <f>IF(N$19="-","-",N$19*'3h Losses'!M24)</f>
        <v>0.25356271875573499</v>
      </c>
      <c r="O48" s="27">
        <f>IF(O$19="-","-",O$19*'3h Losses'!N24)</f>
        <v>0.25913821317716235</v>
      </c>
      <c r="P48" s="44"/>
      <c r="Q48" s="27">
        <f>IF(Q$19="-","-",Q$19*'3h Losses'!P24)</f>
        <v>0.25913821317716235</v>
      </c>
      <c r="R48" s="27">
        <f>IF(R$19="-","-",R$19*'3h Losses'!Q24)</f>
        <v>0.26940419652973191</v>
      </c>
      <c r="S48" s="27">
        <f>IF(S$19="-","-",S$19*'3h Losses'!R24)</f>
        <v>0.2790868929184192</v>
      </c>
      <c r="T48" s="27">
        <f>IF(T$19="-","-",T$19*'3h Losses'!S24)</f>
        <v>0.28730955091018873</v>
      </c>
      <c r="U48" s="27">
        <f>IF(U$19="-","-",U$19*'3h Losses'!T24)</f>
        <v>0.32345331735615507</v>
      </c>
      <c r="V48" s="27">
        <f>IF(V$19="-","-",V$19*'3h Losses'!U24)</f>
        <v>0.45969938064903471</v>
      </c>
      <c r="W48" s="27">
        <f>IF(W$19="-","-",W$19*'3h Losses'!V24)</f>
        <v>0.42816543330704332</v>
      </c>
      <c r="X48" s="27" t="str">
        <f>IF(X$19="-","-",X$19*'3h Losses'!W24)</f>
        <v>-</v>
      </c>
      <c r="Y48" s="27" t="str">
        <f>IF(Y$19="-","-",Y$19*'3h Losses'!X24)</f>
        <v>-</v>
      </c>
      <c r="Z48" s="27" t="str">
        <f>IF(Z$19="-","-",Z$19*'3h Losses'!Y24)</f>
        <v>-</v>
      </c>
      <c r="AA48" s="27" t="str">
        <f>IF(AA$19="-","-",AA$19*'3h Losses'!Z24)</f>
        <v>-</v>
      </c>
    </row>
    <row r="49" spans="1:27">
      <c r="A49" s="25"/>
      <c r="B49" s="343"/>
      <c r="C49" s="345"/>
      <c r="D49" s="345"/>
      <c r="E49" s="152" t="s">
        <v>164</v>
      </c>
      <c r="F49" s="350"/>
      <c r="G49" s="44"/>
      <c r="H49" s="27">
        <f>IF(H$19="-","-",H$19*'3h Losses'!G25)</f>
        <v>0.24107374229856365</v>
      </c>
      <c r="I49" s="27">
        <f>IF(I$19="-","-",I$19*'3h Losses'!H25)</f>
        <v>0.23720778894399258</v>
      </c>
      <c r="J49" s="27">
        <f>IF(J$19="-","-",J$19*'3h Losses'!I25)</f>
        <v>0.24290077587864839</v>
      </c>
      <c r="K49" s="27">
        <f>IF(K$19="-","-",K$19*'3h Losses'!J25)</f>
        <v>0.25342412815767951</v>
      </c>
      <c r="L49" s="27">
        <f>IF(L$19="-","-",L$19*'3h Losses'!K25)</f>
        <v>0.25798576246451776</v>
      </c>
      <c r="M49" s="27">
        <f>IF(M$19="-","-",M$19*'3h Losses'!L25)</f>
        <v>0.25328168734026202</v>
      </c>
      <c r="N49" s="27">
        <f>IF(N$19="-","-",N$19*'3h Losses'!M25)</f>
        <v>0.26073862779084073</v>
      </c>
      <c r="O49" s="27">
        <f>IF(O$19="-","-",O$19*'3h Losses'!N25)</f>
        <v>0.26647191055351249</v>
      </c>
      <c r="P49" s="44"/>
      <c r="Q49" s="27">
        <f>IF(Q$19="-","-",Q$19*'3h Losses'!P25)</f>
        <v>0.26647191055351249</v>
      </c>
      <c r="R49" s="27">
        <f>IF(R$19="-","-",R$19*'3h Losses'!Q25)</f>
        <v>0.27539978583060498</v>
      </c>
      <c r="S49" s="27">
        <f>IF(S$19="-","-",S$19*'3h Losses'!R25)</f>
        <v>0.28530205125866898</v>
      </c>
      <c r="T49" s="27">
        <f>IF(T$19="-","-",T$19*'3h Losses'!S25)</f>
        <v>0.29537353738345445</v>
      </c>
      <c r="U49" s="27">
        <f>IF(U$19="-","-",U$19*'3h Losses'!T25)</f>
        <v>0.3325423329823225</v>
      </c>
      <c r="V49" s="27">
        <f>IF(V$19="-","-",V$19*'3h Losses'!U25)</f>
        <v>0.47452784496954231</v>
      </c>
      <c r="W49" s="27">
        <f>IF(W$19="-","-",W$19*'3h Losses'!V25)</f>
        <v>0.44195513671096942</v>
      </c>
      <c r="X49" s="27" t="str">
        <f>IF(X$19="-","-",X$19*'3h Losses'!W25)</f>
        <v>-</v>
      </c>
      <c r="Y49" s="27" t="str">
        <f>IF(Y$19="-","-",Y$19*'3h Losses'!X25)</f>
        <v>-</v>
      </c>
      <c r="Z49" s="27" t="str">
        <f>IF(Z$19="-","-",Z$19*'3h Losses'!Y25)</f>
        <v>-</v>
      </c>
      <c r="AA49" s="27" t="str">
        <f>IF(AA$19="-","-",AA$19*'3h Losses'!Z25)</f>
        <v>-</v>
      </c>
    </row>
    <row r="50" spans="1:27">
      <c r="A50" s="25"/>
      <c r="B50" s="343"/>
      <c r="C50" s="345"/>
      <c r="D50" s="345"/>
      <c r="E50" s="152" t="s">
        <v>165</v>
      </c>
      <c r="F50" s="350"/>
      <c r="G50" s="44"/>
      <c r="H50" s="27">
        <f>IF(H$19="-","-",H$19*'3h Losses'!G26)</f>
        <v>0.23946572720438297</v>
      </c>
      <c r="I50" s="27">
        <f>IF(I$19="-","-",I$19*'3h Losses'!H26)</f>
        <v>0.23562556061235301</v>
      </c>
      <c r="J50" s="27">
        <f>IF(J$19="-","-",J$19*'3h Losses'!I26)</f>
        <v>0.24128057406704947</v>
      </c>
      <c r="K50" s="27">
        <f>IF(K$19="-","-",K$19*'3h Losses'!J26)</f>
        <v>0.25173373326265014</v>
      </c>
      <c r="L50" s="27">
        <f>IF(L$19="-","-",L$19*'3h Losses'!K26)</f>
        <v>0.25626494046137782</v>
      </c>
      <c r="M50" s="27">
        <f>IF(M$19="-","-",M$19*'3h Losses'!L26)</f>
        <v>0.25159224255693807</v>
      </c>
      <c r="N50" s="27">
        <f>IF(N$19="-","-",N$19*'3h Losses'!M26)</f>
        <v>0.26351094978314299</v>
      </c>
      <c r="O50" s="27">
        <f>IF(O$19="-","-",O$19*'3h Losses'!N26)</f>
        <v>0.26930519208228898</v>
      </c>
      <c r="P50" s="44"/>
      <c r="Q50" s="27">
        <f>IF(Q$19="-","-",Q$19*'3h Losses'!P26)</f>
        <v>0.26930519208228898</v>
      </c>
      <c r="R50" s="27">
        <f>IF(R$19="-","-",R$19*'3h Losses'!Q26)</f>
        <v>0.27829730926118057</v>
      </c>
      <c r="S50" s="27">
        <f>IF(S$19="-","-",S$19*'3h Losses'!R26)</f>
        <v>0.28830586582696427</v>
      </c>
      <c r="T50" s="27">
        <f>IF(T$19="-","-",T$19*'3h Losses'!S26)</f>
        <v>0.29700260954198038</v>
      </c>
      <c r="U50" s="27">
        <f>IF(U$19="-","-",U$19*'3h Losses'!T26)</f>
        <v>0.33437904821159692</v>
      </c>
      <c r="V50" s="27">
        <f>IF(V$19="-","-",V$19*'3h Losses'!U26)</f>
        <v>0.47710737077477888</v>
      </c>
      <c r="W50" s="27">
        <f>IF(W$19="-","-",W$19*'3h Losses'!V26)</f>
        <v>0.44435092193552472</v>
      </c>
      <c r="X50" s="27" t="str">
        <f>IF(X$19="-","-",X$19*'3h Losses'!W26)</f>
        <v>-</v>
      </c>
      <c r="Y50" s="27" t="str">
        <f>IF(Y$19="-","-",Y$19*'3h Losses'!X26)</f>
        <v>-</v>
      </c>
      <c r="Z50" s="27" t="str">
        <f>IF(Z$19="-","-",Z$19*'3h Losses'!Y26)</f>
        <v>-</v>
      </c>
      <c r="AA50" s="27" t="str">
        <f>IF(AA$19="-","-",AA$19*'3h Losses'!Z26)</f>
        <v>-</v>
      </c>
    </row>
    <row r="51" spans="1:27">
      <c r="A51" s="25"/>
      <c r="B51" s="343"/>
      <c r="C51" s="345"/>
      <c r="D51" s="345"/>
      <c r="E51" s="152" t="s">
        <v>166</v>
      </c>
      <c r="F51" s="350"/>
      <c r="G51" s="44"/>
      <c r="H51" s="27">
        <f>IF(H$19="-","-",H$19*'3h Losses'!G27)</f>
        <v>0.23955053809766497</v>
      </c>
      <c r="I51" s="27">
        <f>IF(I$19="-","-",I$19*'3h Losses'!H27)</f>
        <v>0.23570901144479112</v>
      </c>
      <c r="J51" s="27">
        <f>IF(J$19="-","-",J$19*'3h Losses'!I27)</f>
        <v>0.24136602771946611</v>
      </c>
      <c r="K51" s="27">
        <f>IF(K$19="-","-",K$19*'3h Losses'!J27)</f>
        <v>0.25182288908063066</v>
      </c>
      <c r="L51" s="27">
        <f>IF(L$19="-","-",L$19*'3h Losses'!K27)</f>
        <v>0.25635570108408207</v>
      </c>
      <c r="M51" s="27">
        <f>IF(M$19="-","-",M$19*'3h Losses'!L27)</f>
        <v>0.25168134826355909</v>
      </c>
      <c r="N51" s="27">
        <f>IF(N$19="-","-",N$19*'3h Losses'!M27)</f>
        <v>0.26217262216414361</v>
      </c>
      <c r="O51" s="27">
        <f>IF(O$19="-","-",O$19*'3h Losses'!N27)</f>
        <v>0.26793743648503476</v>
      </c>
      <c r="P51" s="44"/>
      <c r="Q51" s="27">
        <f>IF(Q$19="-","-",Q$19*'3h Losses'!P27)</f>
        <v>0.26793743648503476</v>
      </c>
      <c r="R51" s="27">
        <f>IF(R$19="-","-",R$19*'3h Losses'!Q27)</f>
        <v>0.27702228898130754</v>
      </c>
      <c r="S51" s="27">
        <f>IF(S$19="-","-",S$19*'3h Losses'!R27)</f>
        <v>0.28563047458976404</v>
      </c>
      <c r="T51" s="27">
        <f>IF(T$19="-","-",T$19*'3h Losses'!S27)</f>
        <v>0.29404592427290266</v>
      </c>
      <c r="U51" s="27">
        <f>IF(U$19="-","-",U$19*'3h Losses'!T27)</f>
        <v>0.33382953596540244</v>
      </c>
      <c r="V51" s="27">
        <f>IF(V$19="-","-",V$19*'3h Losses'!U27)</f>
        <v>0.47591347045703436</v>
      </c>
      <c r="W51" s="27">
        <f>IF(W$19="-","-",W$19*'3h Losses'!V27)</f>
        <v>0.44603612032043177</v>
      </c>
      <c r="X51" s="27" t="str">
        <f>IF(X$19="-","-",X$19*'3h Losses'!W27)</f>
        <v>-</v>
      </c>
      <c r="Y51" s="27" t="str">
        <f>IF(Y$19="-","-",Y$19*'3h Losses'!X27)</f>
        <v>-</v>
      </c>
      <c r="Z51" s="27" t="str">
        <f>IF(Z$19="-","-",Z$19*'3h Losses'!Y27)</f>
        <v>-</v>
      </c>
      <c r="AA51" s="27" t="str">
        <f>IF(AA$19="-","-",AA$19*'3h Losses'!Z27)</f>
        <v>-</v>
      </c>
    </row>
    <row r="52" spans="1:27" ht="12.75" customHeight="1">
      <c r="A52" s="25"/>
      <c r="B52" s="343" t="s">
        <v>240</v>
      </c>
      <c r="C52" s="345"/>
      <c r="D52" s="345"/>
      <c r="E52" s="152" t="s">
        <v>153</v>
      </c>
      <c r="F52" s="350"/>
      <c r="G52" s="44"/>
      <c r="H52" s="27">
        <f>IF(H$25="-","-",H$25*'3h Losses'!G28)</f>
        <v>0.24047603186300415</v>
      </c>
      <c r="I52" s="27">
        <f>IF(I$25="-","-",I$25*'3h Losses'!H28)</f>
        <v>0.23661966362807896</v>
      </c>
      <c r="J52" s="27">
        <f>IF(J$25="-","-",J$25*'3h Losses'!I28)</f>
        <v>0.24229853555515285</v>
      </c>
      <c r="K52" s="27">
        <f>IF(K$25="-","-",K$25*'3h Losses'!J28)</f>
        <v>0.25279579657507684</v>
      </c>
      <c r="L52" s="27">
        <f>IF(L$25="-","-",L$25*'3h Losses'!K28)</f>
        <v>0.25734612091342823</v>
      </c>
      <c r="M52" s="27">
        <f>IF(M$25="-","-",M$25*'3h Losses'!L28)</f>
        <v>0.25265370892081263</v>
      </c>
      <c r="N52" s="27">
        <f>IF(N$25="-","-",N$25*'3h Losses'!M28)</f>
        <v>0.25954785899067145</v>
      </c>
      <c r="O52" s="27">
        <f>IF(O$25="-","-",O$25*'3h Losses'!N28)</f>
        <v>0.2652549583899721</v>
      </c>
      <c r="P52" s="44"/>
      <c r="Q52" s="27">
        <f>IF(Q$25="-","-",Q$25*'3h Losses'!P28)</f>
        <v>0.2652549583899721</v>
      </c>
      <c r="R52" s="27">
        <f>IF(R$25="-","-",R$25*'3h Losses'!Q28)</f>
        <v>0.27547025149508897</v>
      </c>
      <c r="S52" s="27">
        <f>IF(S$25="-","-",S$25*'3h Losses'!R28)</f>
        <v>0.28533844390256957</v>
      </c>
      <c r="T52" s="27">
        <f>IF(T$25="-","-",T$25*'3h Losses'!S28)</f>
        <v>0.29340319674085036</v>
      </c>
      <c r="U52" s="27">
        <f>IF(U$25="-","-",U$25*'3h Losses'!T28)</f>
        <v>0.33029368168713719</v>
      </c>
      <c r="V52" s="27">
        <f>IF(V$25="-","-",V$25*'3h Losses'!U28)</f>
        <v>0.47021870891750123</v>
      </c>
      <c r="W52" s="27">
        <f>IF(W$25="-","-",W$25*'3h Losses'!V28)</f>
        <v>0.43796894008116521</v>
      </c>
      <c r="X52" s="27" t="str">
        <f>IF(X$25="-","-",X$25*'3h Losses'!W28)</f>
        <v>-</v>
      </c>
      <c r="Y52" s="27" t="str">
        <f>IF(Y$25="-","-",Y$25*'3h Losses'!X28)</f>
        <v>-</v>
      </c>
      <c r="Z52" s="27" t="str">
        <f>IF(Z$25="-","-",Z$25*'3h Losses'!Y28)</f>
        <v>-</v>
      </c>
      <c r="AA52" s="27" t="str">
        <f>IF(AA$25="-","-",AA$25*'3h Losses'!Z28)</f>
        <v>-</v>
      </c>
    </row>
    <row r="53" spans="1:27">
      <c r="A53" s="25"/>
      <c r="B53" s="343"/>
      <c r="C53" s="345"/>
      <c r="D53" s="345"/>
      <c r="E53" s="152" t="s">
        <v>154</v>
      </c>
      <c r="F53" s="350"/>
      <c r="G53" s="44"/>
      <c r="H53" s="27">
        <f>IF(H$25="-","-",H$25*'3h Losses'!G29)</f>
        <v>0.23546951286413736</v>
      </c>
      <c r="I53" s="27">
        <f>IF(I$25="-","-",I$25*'3h Losses'!H29)</f>
        <v>0.23169343113712404</v>
      </c>
      <c r="J53" s="27">
        <f>IF(J$25="-","-",J$25*'3h Losses'!I29)</f>
        <v>0.23725407348441499</v>
      </c>
      <c r="K53" s="27">
        <f>IF(K$25="-","-",K$25*'3h Losses'!J29)</f>
        <v>0.24753278991041347</v>
      </c>
      <c r="L53" s="27">
        <f>IF(L$25="-","-",L$25*'3h Losses'!K29)</f>
        <v>0.25198838012880093</v>
      </c>
      <c r="M53" s="27">
        <f>IF(M$25="-","-",M$25*'3h Losses'!L29)</f>
        <v>0.24739366040767513</v>
      </c>
      <c r="N53" s="27">
        <f>IF(N$25="-","-",N$25*'3h Losses'!M29)</f>
        <v>0.25684685455205053</v>
      </c>
      <c r="O53" s="27">
        <f>IF(O$25="-","-",O$25*'3h Losses'!N29)</f>
        <v>0.26249456258950715</v>
      </c>
      <c r="P53" s="44"/>
      <c r="Q53" s="27">
        <f>IF(Q$25="-","-",Q$25*'3h Losses'!P29)</f>
        <v>0.26249456258950715</v>
      </c>
      <c r="R53" s="27">
        <f>IF(R$25="-","-",R$25*'3h Losses'!Q29)</f>
        <v>0.27066914563133254</v>
      </c>
      <c r="S53" s="27">
        <f>IF(S$25="-","-",S$25*'3h Losses'!R29)</f>
        <v>0.28038984801027672</v>
      </c>
      <c r="T53" s="27">
        <f>IF(T$25="-","-",T$25*'3h Losses'!S29)</f>
        <v>0.28865089459846849</v>
      </c>
      <c r="U53" s="27">
        <f>IF(U$25="-","-",U$25*'3h Losses'!T29)</f>
        <v>0.32495759332449947</v>
      </c>
      <c r="V53" s="27">
        <f>IF(V$25="-","-",V$25*'3h Losses'!U29)</f>
        <v>0.46275492737888446</v>
      </c>
      <c r="W53" s="27">
        <f>IF(W$25="-","-",W$25*'3h Losses'!V29)</f>
        <v>0.43100484499210207</v>
      </c>
      <c r="X53" s="27" t="str">
        <f>IF(X$25="-","-",X$25*'3h Losses'!W29)</f>
        <v>-</v>
      </c>
      <c r="Y53" s="27" t="str">
        <f>IF(Y$25="-","-",Y$25*'3h Losses'!X29)</f>
        <v>-</v>
      </c>
      <c r="Z53" s="27" t="str">
        <f>IF(Z$25="-","-",Z$25*'3h Losses'!Y29)</f>
        <v>-</v>
      </c>
      <c r="AA53" s="27" t="str">
        <f>IF(AA$25="-","-",AA$25*'3h Losses'!Z29)</f>
        <v>-</v>
      </c>
    </row>
    <row r="54" spans="1:27">
      <c r="A54" s="25"/>
      <c r="B54" s="343"/>
      <c r="C54" s="345"/>
      <c r="D54" s="345"/>
      <c r="E54" s="152" t="s">
        <v>155</v>
      </c>
      <c r="F54" s="350"/>
      <c r="G54" s="44"/>
      <c r="H54" s="27">
        <f>IF(H$25="-","-",H$25*'3h Losses'!G30)</f>
        <v>0.23750321480649034</v>
      </c>
      <c r="I54" s="27">
        <f>IF(I$25="-","-",I$25*'3h Losses'!H30)</f>
        <v>0.23369451983520048</v>
      </c>
      <c r="J54" s="27">
        <f>IF(J$25="-","-",J$25*'3h Losses'!I30)</f>
        <v>0.23930318831124531</v>
      </c>
      <c r="K54" s="27">
        <f>IF(K$25="-","-",K$25*'3h Losses'!J30)</f>
        <v>0.24967067990523126</v>
      </c>
      <c r="L54" s="27">
        <f>IF(L$25="-","-",L$25*'3h Losses'!K30)</f>
        <v>0.25416475214352546</v>
      </c>
      <c r="M54" s="27">
        <f>IF(M$25="-","-",M$25*'3h Losses'!L30)</f>
        <v>0.24953034876948102</v>
      </c>
      <c r="N54" s="27">
        <f>IF(N$25="-","-",N$25*'3h Losses'!M30)</f>
        <v>0.2593570207517597</v>
      </c>
      <c r="O54" s="27">
        <f>IF(O$25="-","-",O$25*'3h Losses'!N30)</f>
        <v>0.26505992388142868</v>
      </c>
      <c r="P54" s="44"/>
      <c r="Q54" s="27">
        <f>IF(Q$25="-","-",Q$25*'3h Losses'!P30)</f>
        <v>0.26505992388142868</v>
      </c>
      <c r="R54" s="27">
        <f>IF(R$25="-","-",R$25*'3h Losses'!Q30)</f>
        <v>0.27368851910752273</v>
      </c>
      <c r="S54" s="27">
        <f>IF(S$25="-","-",S$25*'3h Losses'!R30)</f>
        <v>0.28348752885347028</v>
      </c>
      <c r="T54" s="27">
        <f>IF(T$25="-","-",T$25*'3h Losses'!S30)</f>
        <v>0.29141098834924906</v>
      </c>
      <c r="U54" s="27">
        <f>IF(U$25="-","-",U$25*'3h Losses'!T30)</f>
        <v>0.32803538150627409</v>
      </c>
      <c r="V54" s="27">
        <f>IF(V$25="-","-",V$25*'3h Losses'!U30)</f>
        <v>0.46770221092496295</v>
      </c>
      <c r="W54" s="27">
        <f>IF(W$25="-","-",W$25*'3h Losses'!V30)</f>
        <v>0.43563178488972698</v>
      </c>
      <c r="X54" s="27" t="str">
        <f>IF(X$25="-","-",X$25*'3h Losses'!W30)</f>
        <v>-</v>
      </c>
      <c r="Y54" s="27" t="str">
        <f>IF(Y$25="-","-",Y$25*'3h Losses'!X30)</f>
        <v>-</v>
      </c>
      <c r="Z54" s="27" t="str">
        <f>IF(Z$25="-","-",Z$25*'3h Losses'!Y30)</f>
        <v>-</v>
      </c>
      <c r="AA54" s="27" t="str">
        <f>IF(AA$25="-","-",AA$25*'3h Losses'!Z30)</f>
        <v>-</v>
      </c>
    </row>
    <row r="55" spans="1:27">
      <c r="A55" s="25"/>
      <c r="B55" s="343"/>
      <c r="C55" s="345"/>
      <c r="D55" s="345"/>
      <c r="E55" s="152" t="s">
        <v>156</v>
      </c>
      <c r="F55" s="350"/>
      <c r="G55" s="44"/>
      <c r="H55" s="27">
        <f>IF(H$25="-","-",H$25*'3h Losses'!G31)</f>
        <v>0.24023029098574666</v>
      </c>
      <c r="I55" s="27">
        <f>IF(I$25="-","-",I$25*'3h Losses'!H31)</f>
        <v>0.23637786354818802</v>
      </c>
      <c r="J55" s="27">
        <f>IF(J$25="-","-",J$25*'3h Losses'!I31)</f>
        <v>0.24205093227334451</v>
      </c>
      <c r="K55" s="27">
        <f>IF(K$25="-","-",K$25*'3h Losses'!J31)</f>
        <v>0.25253746621118944</v>
      </c>
      <c r="L55" s="27">
        <f>IF(L$25="-","-",L$25*'3h Losses'!K31)</f>
        <v>0.25708314060299087</v>
      </c>
      <c r="M55" s="27">
        <f>IF(M$25="-","-",M$25*'3h Losses'!L31)</f>
        <v>0.25239552375536578</v>
      </c>
      <c r="N55" s="27">
        <f>IF(N$25="-","-",N$25*'3h Losses'!M31)</f>
        <v>0.26381505805507138</v>
      </c>
      <c r="O55" s="27">
        <f>IF(O$25="-","-",O$25*'3h Losses'!N31)</f>
        <v>0.26961598727563058</v>
      </c>
      <c r="P55" s="44"/>
      <c r="Q55" s="27">
        <f>IF(Q$25="-","-",Q$25*'3h Losses'!P31)</f>
        <v>0.26961598727563058</v>
      </c>
      <c r="R55" s="27">
        <f>IF(R$25="-","-",R$25*'3h Losses'!Q31)</f>
        <v>0.2792182328197107</v>
      </c>
      <c r="S55" s="27">
        <f>IF(S$25="-","-",S$25*'3h Losses'!R31)</f>
        <v>0.28921520008256441</v>
      </c>
      <c r="T55" s="27">
        <f>IF(T$25="-","-",T$25*'3h Losses'!S31)</f>
        <v>0.29950335571946063</v>
      </c>
      <c r="U55" s="27">
        <f>IF(U$25="-","-",U$25*'3h Losses'!T31)</f>
        <v>0.33713633523214503</v>
      </c>
      <c r="V55" s="27">
        <f>IF(V$25="-","-",V$25*'3h Losses'!U31)</f>
        <v>0.47890165148620456</v>
      </c>
      <c r="W55" s="27">
        <f>IF(W$25="-","-",W$25*'3h Losses'!V31)</f>
        <v>0.44602808829338031</v>
      </c>
      <c r="X55" s="27" t="str">
        <f>IF(X$25="-","-",X$25*'3h Losses'!W31)</f>
        <v>-</v>
      </c>
      <c r="Y55" s="27" t="str">
        <f>IF(Y$25="-","-",Y$25*'3h Losses'!X31)</f>
        <v>-</v>
      </c>
      <c r="Z55" s="27" t="str">
        <f>IF(Z$25="-","-",Z$25*'3h Losses'!Y31)</f>
        <v>-</v>
      </c>
      <c r="AA55" s="27" t="str">
        <f>IF(AA$25="-","-",AA$25*'3h Losses'!Z31)</f>
        <v>-</v>
      </c>
    </row>
    <row r="56" spans="1:27">
      <c r="A56" s="25"/>
      <c r="B56" s="343"/>
      <c r="C56" s="345"/>
      <c r="D56" s="345"/>
      <c r="E56" s="152" t="s">
        <v>157</v>
      </c>
      <c r="F56" s="350"/>
      <c r="G56" s="44"/>
      <c r="H56" s="27">
        <f>IF(H$25="-","-",H$25*'3h Losses'!G32)</f>
        <v>0.23581861996984138</v>
      </c>
      <c r="I56" s="27">
        <f>IF(I$25="-","-",I$25*'3h Losses'!H32)</f>
        <v>0.23203693982396445</v>
      </c>
      <c r="J56" s="27">
        <f>IF(J$25="-","-",J$25*'3h Losses'!I32)</f>
        <v>0.23760582637973959</v>
      </c>
      <c r="K56" s="27">
        <f>IF(K$25="-","-",K$25*'3h Losses'!J32)</f>
        <v>0.24789978203097016</v>
      </c>
      <c r="L56" s="27">
        <f>IF(L$25="-","-",L$25*'3h Losses'!K32)</f>
        <v>0.25236197810752764</v>
      </c>
      <c r="M56" s="27">
        <f>IF(M$25="-","-",M$25*'3h Losses'!L32)</f>
        <v>0.24776044625482757</v>
      </c>
      <c r="N56" s="27">
        <f>IF(N$25="-","-",N$25*'3h Losses'!M32)</f>
        <v>0.25668134876494858</v>
      </c>
      <c r="O56" s="27">
        <f>IF(O$25="-","-",O$25*'3h Losses'!N32)</f>
        <v>0.26232541755844524</v>
      </c>
      <c r="P56" s="44"/>
      <c r="Q56" s="27">
        <f>IF(Q$25="-","-",Q$25*'3h Losses'!P32)</f>
        <v>0.26232541755844524</v>
      </c>
      <c r="R56" s="27">
        <f>IF(R$25="-","-",R$25*'3h Losses'!Q32)</f>
        <v>0.27121998546879678</v>
      </c>
      <c r="S56" s="27">
        <f>IF(S$25="-","-",S$25*'3h Losses'!R32)</f>
        <v>0.28095595839957227</v>
      </c>
      <c r="T56" s="27">
        <f>IF(T$25="-","-",T$25*'3h Losses'!S32)</f>
        <v>0.290659606568347</v>
      </c>
      <c r="U56" s="27">
        <f>IF(U$25="-","-",U$25*'3h Losses'!T32)</f>
        <v>0.32721345529450635</v>
      </c>
      <c r="V56" s="27">
        <f>IF(V$25="-","-",V$25*'3h Losses'!U32)</f>
        <v>0.46648146527569473</v>
      </c>
      <c r="W56" s="27">
        <f>IF(W$25="-","-",W$25*'3h Losses'!V32)</f>
        <v>0.43447042878170949</v>
      </c>
      <c r="X56" s="27" t="str">
        <f>IF(X$25="-","-",X$25*'3h Losses'!W32)</f>
        <v>-</v>
      </c>
      <c r="Y56" s="27" t="str">
        <f>IF(Y$25="-","-",Y$25*'3h Losses'!X32)</f>
        <v>-</v>
      </c>
      <c r="Z56" s="27" t="str">
        <f>IF(Z$25="-","-",Z$25*'3h Losses'!Y32)</f>
        <v>-</v>
      </c>
      <c r="AA56" s="27" t="str">
        <f>IF(AA$25="-","-",AA$25*'3h Losses'!Z32)</f>
        <v>-</v>
      </c>
    </row>
    <row r="57" spans="1:27">
      <c r="A57" s="25"/>
      <c r="B57" s="343"/>
      <c r="C57" s="345"/>
      <c r="D57" s="345"/>
      <c r="E57" s="152" t="s">
        <v>158</v>
      </c>
      <c r="F57" s="350"/>
      <c r="G57" s="44"/>
      <c r="H57" s="27">
        <f>IF(H$25="-","-",H$25*'3h Losses'!G33)</f>
        <v>0.23751690268161504</v>
      </c>
      <c r="I57" s="27">
        <f>IF(I$25="-","-",I$25*'3h Losses'!H33)</f>
        <v>0.23370798820617575</v>
      </c>
      <c r="J57" s="27">
        <f>IF(J$25="-","-",J$25*'3h Losses'!I33)</f>
        <v>0.23931697992312395</v>
      </c>
      <c r="K57" s="27">
        <f>IF(K$25="-","-",K$25*'3h Losses'!J33)</f>
        <v>0.24968506902030754</v>
      </c>
      <c r="L57" s="27">
        <f>IF(L$25="-","-",L$25*'3h Losses'!K33)</f>
        <v>0.25417940026267311</v>
      </c>
      <c r="M57" s="27">
        <f>IF(M$25="-","-",M$25*'3h Losses'!L33)</f>
        <v>0.24954472979694017</v>
      </c>
      <c r="N57" s="27">
        <f>IF(N$25="-","-",N$25*'3h Losses'!M33)</f>
        <v>0.25804039297103276</v>
      </c>
      <c r="O57" s="27">
        <f>IF(O$25="-","-",O$25*'3h Losses'!N33)</f>
        <v>0.26371434527195781</v>
      </c>
      <c r="P57" s="44"/>
      <c r="Q57" s="27">
        <f>IF(Q$25="-","-",Q$25*'3h Losses'!P33)</f>
        <v>0.26371434527195781</v>
      </c>
      <c r="R57" s="27">
        <f>IF(R$25="-","-",R$25*'3h Losses'!Q33)</f>
        <v>0.27134957797137532</v>
      </c>
      <c r="S57" s="27">
        <f>IF(S$25="-","-",S$25*'3h Losses'!R33)</f>
        <v>0.28109141778709279</v>
      </c>
      <c r="T57" s="27">
        <f>IF(T$25="-","-",T$25*'3h Losses'!S33)</f>
        <v>0.28858019620892683</v>
      </c>
      <c r="U57" s="27">
        <f>IF(U$25="-","-",U$25*'3h Losses'!T33)</f>
        <v>0.32487716459991889</v>
      </c>
      <c r="V57" s="27">
        <f>IF(V$25="-","-",V$25*'3h Losses'!U33)</f>
        <v>0.46294101035392143</v>
      </c>
      <c r="W57" s="27">
        <f>IF(W$25="-","-",W$25*'3h Losses'!V33)</f>
        <v>0.43117655087400847</v>
      </c>
      <c r="X57" s="27" t="str">
        <f>IF(X$25="-","-",X$25*'3h Losses'!W33)</f>
        <v>-</v>
      </c>
      <c r="Y57" s="27" t="str">
        <f>IF(Y$25="-","-",Y$25*'3h Losses'!X33)</f>
        <v>-</v>
      </c>
      <c r="Z57" s="27" t="str">
        <f>IF(Z$25="-","-",Z$25*'3h Losses'!Y33)</f>
        <v>-</v>
      </c>
      <c r="AA57" s="27" t="str">
        <f>IF(AA$25="-","-",AA$25*'3h Losses'!Z33)</f>
        <v>-</v>
      </c>
    </row>
    <row r="58" spans="1:27">
      <c r="A58" s="25"/>
      <c r="B58" s="343"/>
      <c r="C58" s="345"/>
      <c r="D58" s="345"/>
      <c r="E58" s="152" t="s">
        <v>159</v>
      </c>
      <c r="F58" s="350"/>
      <c r="G58" s="44"/>
      <c r="H58" s="27">
        <f>IF(H$25="-","-",H$25*'3h Losses'!G34)</f>
        <v>0.23881946514113728</v>
      </c>
      <c r="I58" s="27">
        <f>IF(I$25="-","-",I$25*'3h Losses'!H34)</f>
        <v>0.23498966226175189</v>
      </c>
      <c r="J58" s="27">
        <f>IF(J$25="-","-",J$25*'3h Losses'!I34)</f>
        <v>0.24062941415603392</v>
      </c>
      <c r="K58" s="27">
        <f>IF(K$25="-","-",K$25*'3h Losses'!J34)</f>
        <v>0.2510543627166178</v>
      </c>
      <c r="L58" s="27">
        <f>IF(L$25="-","-",L$25*'3h Losses'!K34)</f>
        <v>0.25557334124551695</v>
      </c>
      <c r="M58" s="27">
        <f>IF(M$25="-","-",M$25*'3h Losses'!L34)</f>
        <v>0.250913253861271</v>
      </c>
      <c r="N58" s="27">
        <f>IF(N$25="-","-",N$25*'3h Losses'!M34)</f>
        <v>0.26163260934554033</v>
      </c>
      <c r="O58" s="27">
        <f>IF(O$25="-","-",O$25*'3h Losses'!N34)</f>
        <v>0.26738554952944327</v>
      </c>
      <c r="P58" s="44"/>
      <c r="Q58" s="27">
        <f>IF(Q$25="-","-",Q$25*'3h Losses'!P34)</f>
        <v>0.26738554952944327</v>
      </c>
      <c r="R58" s="27">
        <f>IF(R$25="-","-",R$25*'3h Losses'!Q34)</f>
        <v>0.27645168940514331</v>
      </c>
      <c r="S58" s="27">
        <f>IF(S$25="-","-",S$25*'3h Losses'!R34)</f>
        <v>0.28637228394025899</v>
      </c>
      <c r="T58" s="27">
        <f>IF(T$25="-","-",T$25*'3h Losses'!S34)</f>
        <v>0.29418261936454654</v>
      </c>
      <c r="U58" s="27">
        <f>IF(U$25="-","-",U$25*'3h Losses'!T34)</f>
        <v>0.33116821110093425</v>
      </c>
      <c r="V58" s="27">
        <f>IF(V$25="-","-",V$25*'3h Losses'!U34)</f>
        <v>0.46882309528245236</v>
      </c>
      <c r="W58" s="27">
        <f>IF(W$25="-","-",W$25*'3h Losses'!V34)</f>
        <v>0.43665360712765489</v>
      </c>
      <c r="X58" s="27" t="str">
        <f>IF(X$25="-","-",X$25*'3h Losses'!W34)</f>
        <v>-</v>
      </c>
      <c r="Y58" s="27" t="str">
        <f>IF(Y$25="-","-",Y$25*'3h Losses'!X34)</f>
        <v>-</v>
      </c>
      <c r="Z58" s="27" t="str">
        <f>IF(Z$25="-","-",Z$25*'3h Losses'!Y34)</f>
        <v>-</v>
      </c>
      <c r="AA58" s="27" t="str">
        <f>IF(AA$25="-","-",AA$25*'3h Losses'!Z34)</f>
        <v>-</v>
      </c>
    </row>
    <row r="59" spans="1:27">
      <c r="A59" s="25"/>
      <c r="B59" s="343"/>
      <c r="C59" s="345"/>
      <c r="D59" s="345"/>
      <c r="E59" s="152" t="s">
        <v>160</v>
      </c>
      <c r="F59" s="350"/>
      <c r="G59" s="44"/>
      <c r="H59" s="27">
        <f>IF(H$25="-","-",H$25*'3h Losses'!G35)</f>
        <v>0.23484900091505895</v>
      </c>
      <c r="I59" s="27">
        <f>IF(I$25="-","-",I$25*'3h Losses'!H35)</f>
        <v>0.23108286996173097</v>
      </c>
      <c r="J59" s="27">
        <f>IF(J$25="-","-",J$25*'3h Losses'!I35)</f>
        <v>0.2366288588408125</v>
      </c>
      <c r="K59" s="27">
        <f>IF(K$25="-","-",K$25*'3h Losses'!J35)</f>
        <v>0.24688048867591458</v>
      </c>
      <c r="L59" s="27">
        <f>IF(L$25="-","-",L$25*'3h Losses'!K35)</f>
        <v>0.25132433747208105</v>
      </c>
      <c r="M59" s="27">
        <f>IF(M$25="-","-",M$25*'3h Losses'!L35)</f>
        <v>0.24674172580883055</v>
      </c>
      <c r="N59" s="27">
        <f>IF(N$25="-","-",N$25*'3h Losses'!M35)</f>
        <v>0.25637684109288833</v>
      </c>
      <c r="O59" s="27">
        <f>IF(O$25="-","-",O$25*'3h Losses'!N35)</f>
        <v>0.26201421418271381</v>
      </c>
      <c r="P59" s="44"/>
      <c r="Q59" s="27">
        <f>IF(Q$25="-","-",Q$25*'3h Losses'!P35)</f>
        <v>0.26201421418271381</v>
      </c>
      <c r="R59" s="27">
        <f>IF(R$25="-","-",R$25*'3h Losses'!Q35)</f>
        <v>0.270898230238864</v>
      </c>
      <c r="S59" s="27">
        <f>IF(S$25="-","-",S$25*'3h Losses'!R35)</f>
        <v>0.2817783241164053</v>
      </c>
      <c r="T59" s="27">
        <f>IF(T$25="-","-",T$25*'3h Losses'!S35)</f>
        <v>0.29008027898241351</v>
      </c>
      <c r="U59" s="27">
        <f>IF(U$25="-","-",U$25*'3h Losses'!T35)</f>
        <v>0.32765964490846555</v>
      </c>
      <c r="V59" s="27">
        <f>IF(V$25="-","-",V$25*'3h Losses'!U35)</f>
        <v>0.46711756132108251</v>
      </c>
      <c r="W59" s="27">
        <f>IF(W$25="-","-",W$25*'3h Losses'!V35)</f>
        <v>0.4342926266874842</v>
      </c>
      <c r="X59" s="27" t="str">
        <f>IF(X$25="-","-",X$25*'3h Losses'!W35)</f>
        <v>-</v>
      </c>
      <c r="Y59" s="27" t="str">
        <f>IF(Y$25="-","-",Y$25*'3h Losses'!X35)</f>
        <v>-</v>
      </c>
      <c r="Z59" s="27" t="str">
        <f>IF(Z$25="-","-",Z$25*'3h Losses'!Y35)</f>
        <v>-</v>
      </c>
      <c r="AA59" s="27" t="str">
        <f>IF(AA$25="-","-",AA$25*'3h Losses'!Z35)</f>
        <v>-</v>
      </c>
    </row>
    <row r="60" spans="1:27">
      <c r="A60" s="25"/>
      <c r="B60" s="343"/>
      <c r="C60" s="345"/>
      <c r="D60" s="345"/>
      <c r="E60" s="152" t="s">
        <v>161</v>
      </c>
      <c r="F60" s="350"/>
      <c r="G60" s="44"/>
      <c r="H60" s="27">
        <f>IF(H$25="-","-",H$25*'3h Losses'!G36)</f>
        <v>0.23706212238647048</v>
      </c>
      <c r="I60" s="27">
        <f>IF(I$25="-","-",I$25*'3h Losses'!H36)</f>
        <v>0.23326050094672576</v>
      </c>
      <c r="J60" s="27">
        <f>IF(J$25="-","-",J$25*'3h Losses'!I36)</f>
        <v>0.23885875296944717</v>
      </c>
      <c r="K60" s="27">
        <f>IF(K$25="-","-",K$25*'3h Losses'!J36)</f>
        <v>0.24920698999477203</v>
      </c>
      <c r="L60" s="27">
        <f>IF(L$25="-","-",L$25*'3h Losses'!K36)</f>
        <v>0.25369271581467795</v>
      </c>
      <c r="M60" s="27">
        <f>IF(M$25="-","-",M$25*'3h Losses'!L36)</f>
        <v>0.24906691948286352</v>
      </c>
      <c r="N60" s="27">
        <f>IF(N$25="-","-",N$25*'3h Losses'!M36)</f>
        <v>0.25771301152790904</v>
      </c>
      <c r="O60" s="27">
        <f>IF(O$25="-","-",O$25*'3h Losses'!N36)</f>
        <v>0.26337976516248923</v>
      </c>
      <c r="P60" s="44"/>
      <c r="Q60" s="27">
        <f>IF(Q$25="-","-",Q$25*'3h Losses'!P36)</f>
        <v>0.26337976516248923</v>
      </c>
      <c r="R60" s="27">
        <f>IF(R$25="-","-",R$25*'3h Losses'!Q36)</f>
        <v>0.2726044942541615</v>
      </c>
      <c r="S60" s="27">
        <f>IF(S$25="-","-",S$25*'3h Losses'!R36)</f>
        <v>0.28237458687424005</v>
      </c>
      <c r="T60" s="27">
        <f>IF(T$25="-","-",T$25*'3h Losses'!S36)</f>
        <v>0.29133156467137383</v>
      </c>
      <c r="U60" s="27">
        <f>IF(U$25="-","-",U$25*'3h Losses'!T36)</f>
        <v>0.32795848624504487</v>
      </c>
      <c r="V60" s="27">
        <f>IF(V$25="-","-",V$25*'3h Losses'!U36)</f>
        <v>0.46710478259388144</v>
      </c>
      <c r="W60" s="27">
        <f>IF(W$25="-","-",W$25*'3h Losses'!V36)</f>
        <v>0.43506752722721925</v>
      </c>
      <c r="X60" s="27" t="str">
        <f>IF(X$25="-","-",X$25*'3h Losses'!W36)</f>
        <v>-</v>
      </c>
      <c r="Y60" s="27" t="str">
        <f>IF(Y$25="-","-",Y$25*'3h Losses'!X36)</f>
        <v>-</v>
      </c>
      <c r="Z60" s="27" t="str">
        <f>IF(Z$25="-","-",Z$25*'3h Losses'!Y36)</f>
        <v>-</v>
      </c>
      <c r="AA60" s="27" t="str">
        <f>IF(AA$25="-","-",AA$25*'3h Losses'!Z36)</f>
        <v>-</v>
      </c>
    </row>
    <row r="61" spans="1:27">
      <c r="A61" s="25"/>
      <c r="B61" s="343"/>
      <c r="C61" s="345"/>
      <c r="D61" s="345"/>
      <c r="E61" s="152" t="s">
        <v>162</v>
      </c>
      <c r="F61" s="350"/>
      <c r="G61" s="44"/>
      <c r="H61" s="27">
        <f>IF(H$25="-","-",H$25*'3h Losses'!G37)</f>
        <v>0.23616755728785857</v>
      </c>
      <c r="I61" s="27">
        <f>IF(I$25="-","-",I$25*'3h Losses'!H37)</f>
        <v>0.23238028144590017</v>
      </c>
      <c r="J61" s="27">
        <f>IF(J$25="-","-",J$25*'3h Losses'!I37)</f>
        <v>0.23795740820060179</v>
      </c>
      <c r="K61" s="27">
        <f>IF(K$25="-","-",K$25*'3h Losses'!J37)</f>
        <v>0.24826659566549147</v>
      </c>
      <c r="L61" s="27">
        <f>IF(L$25="-","-",L$25*'3h Losses'!K37)</f>
        <v>0.25273539438747034</v>
      </c>
      <c r="M61" s="27">
        <f>IF(M$25="-","-",M$25*'3h Losses'!L37)</f>
        <v>0.24812705371626534</v>
      </c>
      <c r="N61" s="27">
        <f>IF(N$25="-","-",N$25*'3h Losses'!M37)</f>
        <v>0.25652991549922577</v>
      </c>
      <c r="O61" s="27">
        <f>IF(O$25="-","-",O$25*'3h Losses'!N37)</f>
        <v>0.26217065448409599</v>
      </c>
      <c r="P61" s="44"/>
      <c r="Q61" s="27">
        <f>IF(Q$25="-","-",Q$25*'3h Losses'!P37)</f>
        <v>0.26217065448409599</v>
      </c>
      <c r="R61" s="27">
        <f>IF(R$25="-","-",R$25*'3h Losses'!Q37)</f>
        <v>0.2710599749018956</v>
      </c>
      <c r="S61" s="27">
        <f>IF(S$25="-","-",S$25*'3h Losses'!R37)</f>
        <v>0.28079623394505815</v>
      </c>
      <c r="T61" s="27">
        <f>IF(T$25="-","-",T$25*'3h Losses'!S37)</f>
        <v>0.28816527680267096</v>
      </c>
      <c r="U61" s="27">
        <f>IF(U$25="-","-",U$25*'3h Losses'!T37)</f>
        <v>0.32441680334945766</v>
      </c>
      <c r="V61" s="27">
        <f>IF(V$25="-","-",V$25*'3h Losses'!U37)</f>
        <v>0.46249450729434205</v>
      </c>
      <c r="W61" s="27">
        <f>IF(W$25="-","-",W$25*'3h Losses'!V37)</f>
        <v>0.43076784560141251</v>
      </c>
      <c r="X61" s="27" t="str">
        <f>IF(X$25="-","-",X$25*'3h Losses'!W37)</f>
        <v>-</v>
      </c>
      <c r="Y61" s="27" t="str">
        <f>IF(Y$25="-","-",Y$25*'3h Losses'!X37)</f>
        <v>-</v>
      </c>
      <c r="Z61" s="27" t="str">
        <f>IF(Z$25="-","-",Z$25*'3h Losses'!Y37)</f>
        <v>-</v>
      </c>
      <c r="AA61" s="27" t="str">
        <f>IF(AA$25="-","-",AA$25*'3h Losses'!Z37)</f>
        <v>-</v>
      </c>
    </row>
    <row r="62" spans="1:27">
      <c r="A62" s="25"/>
      <c r="B62" s="343"/>
      <c r="C62" s="345"/>
      <c r="D62" s="345"/>
      <c r="E62" s="152" t="s">
        <v>163</v>
      </c>
      <c r="F62" s="350"/>
      <c r="G62" s="44"/>
      <c r="H62" s="27">
        <f>IF(H$25="-","-",H$25*'3h Losses'!G38)</f>
        <v>0.23243659539828693</v>
      </c>
      <c r="I62" s="27">
        <f>IF(I$25="-","-",I$25*'3h Losses'!H38)</f>
        <v>0.22870915072871273</v>
      </c>
      <c r="J62" s="27">
        <f>IF(J$25="-","-",J$25*'3h Losses'!I38)</f>
        <v>0.23419817034620183</v>
      </c>
      <c r="K62" s="27">
        <f>IF(K$25="-","-",K$25*'3h Losses'!J38)</f>
        <v>0.24434449384287477</v>
      </c>
      <c r="L62" s="27">
        <f>IF(L$25="-","-",L$25*'3h Losses'!K38)</f>
        <v>0.24874269473204655</v>
      </c>
      <c r="M62" s="27">
        <f>IF(M$25="-","-",M$25*'3h Losses'!L38)</f>
        <v>0.24420715636957471</v>
      </c>
      <c r="N62" s="27">
        <f>IF(N$25="-","-",N$25*'3h Losses'!M38)</f>
        <v>0.25353859055751321</v>
      </c>
      <c r="O62" s="27">
        <f>IF(O$25="-","-",O$25*'3h Losses'!N38)</f>
        <v>0.2591135544331441</v>
      </c>
      <c r="P62" s="44"/>
      <c r="Q62" s="27">
        <f>IF(Q$25="-","-",Q$25*'3h Losses'!P38)</f>
        <v>0.2591135544331441</v>
      </c>
      <c r="R62" s="27">
        <f>IF(R$25="-","-",R$25*'3h Losses'!Q38)</f>
        <v>0.26938575535567505</v>
      </c>
      <c r="S62" s="27">
        <f>IF(S$25="-","-",S$25*'3h Losses'!R38)</f>
        <v>0.27906549438865802</v>
      </c>
      <c r="T62" s="27">
        <f>IF(T$25="-","-",T$25*'3h Losses'!S38)</f>
        <v>0.28728752192161272</v>
      </c>
      <c r="U62" s="27">
        <f>IF(U$25="-","-",U$25*'3h Losses'!T38)</f>
        <v>0.32342628809569557</v>
      </c>
      <c r="V62" s="27">
        <f>IF(V$25="-","-",V$25*'3h Losses'!U38)</f>
        <v>0.45968668060245504</v>
      </c>
      <c r="W62" s="27">
        <f>IF(W$25="-","-",W$25*'3h Losses'!V38)</f>
        <v>0.42815323965160573</v>
      </c>
      <c r="X62" s="27" t="str">
        <f>IF(X$25="-","-",X$25*'3h Losses'!W38)</f>
        <v>-</v>
      </c>
      <c r="Y62" s="27" t="str">
        <f>IF(Y$25="-","-",Y$25*'3h Losses'!X38)</f>
        <v>-</v>
      </c>
      <c r="Z62" s="27" t="str">
        <f>IF(Z$25="-","-",Z$25*'3h Losses'!Y38)</f>
        <v>-</v>
      </c>
      <c r="AA62" s="27" t="str">
        <f>IF(AA$25="-","-",AA$25*'3h Losses'!Z38)</f>
        <v>-</v>
      </c>
    </row>
    <row r="63" spans="1:27">
      <c r="A63" s="25"/>
      <c r="B63" s="343"/>
      <c r="C63" s="345"/>
      <c r="D63" s="345"/>
      <c r="E63" s="152" t="s">
        <v>164</v>
      </c>
      <c r="F63" s="350"/>
      <c r="G63" s="44"/>
      <c r="H63" s="27">
        <f>IF(H$25="-","-",H$25*'3h Losses'!G39)</f>
        <v>0.24049028895665642</v>
      </c>
      <c r="I63" s="27">
        <f>IF(I$25="-","-",I$25*'3h Losses'!H39)</f>
        <v>0.2366336920893696</v>
      </c>
      <c r="J63" s="27">
        <f>IF(J$25="-","-",J$25*'3h Losses'!I39)</f>
        <v>0.24231290069951444</v>
      </c>
      <c r="K63" s="27">
        <f>IF(K$25="-","-",K$25*'3h Losses'!J39)</f>
        <v>0.25281078407016622</v>
      </c>
      <c r="L63" s="27">
        <f>IF(L$25="-","-",L$25*'3h Losses'!K39)</f>
        <v>0.25736137818342925</v>
      </c>
      <c r="M63" s="27">
        <f>IF(M$25="-","-",M$25*'3h Losses'!L39)</f>
        <v>0.25266868799195652</v>
      </c>
      <c r="N63" s="27">
        <f>IF(N$25="-","-",N$25*'3h Losses'!M39)</f>
        <v>0.26025365716272586</v>
      </c>
      <c r="O63" s="27">
        <f>IF(O$25="-","-",O$25*'3h Losses'!N39)</f>
        <v>0.26597627609025315</v>
      </c>
      <c r="P63" s="44"/>
      <c r="Q63" s="27">
        <f>IF(Q$25="-","-",Q$25*'3h Losses'!P39)</f>
        <v>0.26597627609025315</v>
      </c>
      <c r="R63" s="27">
        <f>IF(R$25="-","-",R$25*'3h Losses'!Q39)</f>
        <v>0.27490807058108635</v>
      </c>
      <c r="S63" s="27">
        <f>IF(S$25="-","-",S$25*'3h Losses'!R39)</f>
        <v>0.28476718966720344</v>
      </c>
      <c r="T63" s="27">
        <f>IF(T$25="-","-",T$25*'3h Losses'!S39)</f>
        <v>0.29470619444540397</v>
      </c>
      <c r="U63" s="27">
        <f>IF(U$25="-","-",U$25*'3h Losses'!T39)</f>
        <v>0.33175691939879814</v>
      </c>
      <c r="V63" s="27">
        <f>IF(V$25="-","-",V$25*'3h Losses'!U39)</f>
        <v>0.47349402094597154</v>
      </c>
      <c r="W63" s="27">
        <f>IF(W$25="-","-",W$25*'3h Losses'!V39)</f>
        <v>0.44099947114063509</v>
      </c>
      <c r="X63" s="27" t="str">
        <f>IF(X$25="-","-",X$25*'3h Losses'!W39)</f>
        <v>-</v>
      </c>
      <c r="Y63" s="27" t="str">
        <f>IF(Y$25="-","-",Y$25*'3h Losses'!X39)</f>
        <v>-</v>
      </c>
      <c r="Z63" s="27" t="str">
        <f>IF(Z$25="-","-",Z$25*'3h Losses'!Y39)</f>
        <v>-</v>
      </c>
      <c r="AA63" s="27" t="str">
        <f>IF(AA$25="-","-",AA$25*'3h Losses'!Z39)</f>
        <v>-</v>
      </c>
    </row>
    <row r="64" spans="1:27">
      <c r="A64" s="25"/>
      <c r="B64" s="343"/>
      <c r="C64" s="345"/>
      <c r="D64" s="345"/>
      <c r="E64" s="152" t="s">
        <v>165</v>
      </c>
      <c r="F64" s="350"/>
      <c r="G64" s="44"/>
      <c r="H64" s="27">
        <f>IF(H$25="-","-",H$25*'3h Losses'!G40)</f>
        <v>0.23890290236514852</v>
      </c>
      <c r="I64" s="27">
        <f>IF(I$25="-","-",I$25*'3h Losses'!H40)</f>
        <v>0.23507176145361999</v>
      </c>
      <c r="J64" s="27">
        <f>IF(J$25="-","-",J$25*'3h Losses'!I40)</f>
        <v>0.24071348372850687</v>
      </c>
      <c r="K64" s="27">
        <f>IF(K$25="-","-",K$25*'3h Losses'!J40)</f>
        <v>0.25114207449123638</v>
      </c>
      <c r="L64" s="27">
        <f>IF(L$25="-","-",L$25*'3h Losses'!K40)</f>
        <v>0.25566263183207866</v>
      </c>
      <c r="M64" s="27">
        <f>IF(M$25="-","-",M$25*'3h Losses'!L40)</f>
        <v>0.25100091633617627</v>
      </c>
      <c r="N64" s="27">
        <f>IF(N$25="-","-",N$25*'3h Losses'!M40)</f>
        <v>0.26271887660396215</v>
      </c>
      <c r="O64" s="27">
        <f>IF(O$25="-","-",O$25*'3h Losses'!N40)</f>
        <v>0.26849570230648245</v>
      </c>
      <c r="P64" s="44"/>
      <c r="Q64" s="27">
        <f>IF(Q$25="-","-",Q$25*'3h Losses'!P40)</f>
        <v>0.26849570230648245</v>
      </c>
      <c r="R64" s="27">
        <f>IF(R$25="-","-",R$25*'3h Losses'!Q40)</f>
        <v>0.27754097352191653</v>
      </c>
      <c r="S64" s="27">
        <f>IF(S$25="-","-",S$25*'3h Losses'!R40)</f>
        <v>0.28748435411015266</v>
      </c>
      <c r="T64" s="27">
        <f>IF(T$25="-","-",T$25*'3h Losses'!S40)</f>
        <v>0.29611408640493242</v>
      </c>
      <c r="U64" s="27">
        <f>IF(U$25="-","-",U$25*'3h Losses'!T40)</f>
        <v>0.33333203960624824</v>
      </c>
      <c r="V64" s="27">
        <f>IF(V$25="-","-",V$25*'3h Losses'!U40)</f>
        <v>0.475621086248736</v>
      </c>
      <c r="W64" s="27">
        <f>IF(W$25="-","-",W$25*'3h Losses'!V40)</f>
        <v>0.44297395998486522</v>
      </c>
      <c r="X64" s="27" t="str">
        <f>IF(X$25="-","-",X$25*'3h Losses'!W40)</f>
        <v>-</v>
      </c>
      <c r="Y64" s="27" t="str">
        <f>IF(Y$25="-","-",Y$25*'3h Losses'!X40)</f>
        <v>-</v>
      </c>
      <c r="Z64" s="27" t="str">
        <f>IF(Z$25="-","-",Z$25*'3h Losses'!Y40)</f>
        <v>-</v>
      </c>
      <c r="AA64" s="27" t="str">
        <f>IF(AA$25="-","-",AA$25*'3h Losses'!Z40)</f>
        <v>-</v>
      </c>
    </row>
    <row r="65" spans="1:27">
      <c r="A65" s="25"/>
      <c r="B65" s="343"/>
      <c r="C65" s="346"/>
      <c r="D65" s="346"/>
      <c r="E65" s="152" t="s">
        <v>166</v>
      </c>
      <c r="F65" s="350"/>
      <c r="G65" s="44"/>
      <c r="H65" s="27">
        <f>IF(H$25="-","-",H$25*'3h Losses'!G41)</f>
        <v>0.23960351316763673</v>
      </c>
      <c r="I65" s="27">
        <f>IF(I$25="-","-",I$25*'3h Losses'!H41)</f>
        <v>0.23576113698570378</v>
      </c>
      <c r="J65" s="27">
        <f>IF(J$25="-","-",J$25*'3h Losses'!I41)</f>
        <v>0.24141940427336067</v>
      </c>
      <c r="K65" s="27">
        <f>IF(K$25="-","-",K$25*'3h Losses'!J41)</f>
        <v>0.25187857810256098</v>
      </c>
      <c r="L65" s="27">
        <f>IF(L$25="-","-",L$25*'3h Losses'!K41)</f>
        <v>0.25641239250840708</v>
      </c>
      <c r="M65" s="27">
        <f>IF(M$25="-","-",M$25*'3h Losses'!L41)</f>
        <v>0.25173700598464266</v>
      </c>
      <c r="N65" s="27">
        <f>IF(N$25="-","-",N$25*'3h Losses'!M41)</f>
        <v>0.26229725387908037</v>
      </c>
      <c r="O65" s="27">
        <f>IF(O$25="-","-",O$25*'3h Losses'!N41)</f>
        <v>0.26806480867946619</v>
      </c>
      <c r="P65" s="44"/>
      <c r="Q65" s="27">
        <f>IF(Q$25="-","-",Q$25*'3h Losses'!P41)</f>
        <v>0.26806480867946619</v>
      </c>
      <c r="R65" s="27">
        <f>IF(R$25="-","-",R$25*'3h Losses'!Q41)</f>
        <v>0.27715397993616947</v>
      </c>
      <c r="S65" s="27">
        <f>IF(S$25="-","-",S$25*'3h Losses'!R41)</f>
        <v>0.28583237338814671</v>
      </c>
      <c r="T65" s="27">
        <f>IF(T$25="-","-",T$25*'3h Losses'!S41)</f>
        <v>0.29425377155833421</v>
      </c>
      <c r="U65" s="27">
        <f>IF(U$25="-","-",U$25*'3h Losses'!T41)</f>
        <v>0.3341967143639975</v>
      </c>
      <c r="V65" s="27">
        <f>IF(V$25="-","-",V$25*'3h Losses'!U41)</f>
        <v>0.47643692667383336</v>
      </c>
      <c r="W65" s="27">
        <f>IF(W$25="-","-",W$25*'3h Losses'!V41)</f>
        <v>0.44653499531864999</v>
      </c>
      <c r="X65" s="27" t="str">
        <f>IF(X$25="-","-",X$25*'3h Losses'!W41)</f>
        <v>-</v>
      </c>
      <c r="Y65" s="27" t="str">
        <f>IF(Y$25="-","-",Y$25*'3h Losses'!X41)</f>
        <v>-</v>
      </c>
      <c r="Z65" s="27" t="str">
        <f>IF(Z$25="-","-",Z$25*'3h Losses'!Y41)</f>
        <v>-</v>
      </c>
      <c r="AA65" s="27" t="str">
        <f>IF(AA$25="-","-",AA$25*'3h Losses'!Z41)</f>
        <v>-</v>
      </c>
    </row>
    <row r="66" spans="1:27" s="25" customFormat="1"/>
    <row r="67" spans="1:27" s="25" customFormat="1"/>
    <row r="68" spans="1:27" s="120" customFormat="1">
      <c r="B68" s="121" t="s">
        <v>171</v>
      </c>
      <c r="C68" s="121"/>
    </row>
    <row r="69" spans="1:27" s="137" customFormat="1">
      <c r="B69" s="136"/>
      <c r="C69" s="136"/>
    </row>
    <row r="70" spans="1:27" s="122" customFormat="1">
      <c r="A70" s="137"/>
      <c r="B70" s="306" t="s">
        <v>204</v>
      </c>
      <c r="C70" s="347" t="s">
        <v>0</v>
      </c>
      <c r="D70" s="347" t="s">
        <v>27</v>
      </c>
      <c r="E70" s="349" t="s">
        <v>152</v>
      </c>
      <c r="F70" s="333"/>
      <c r="G70" s="119"/>
      <c r="H70" s="330" t="s">
        <v>232</v>
      </c>
      <c r="I70" s="331"/>
      <c r="J70" s="331"/>
      <c r="K70" s="331"/>
      <c r="L70" s="331"/>
      <c r="M70" s="331"/>
      <c r="N70" s="331"/>
      <c r="O70" s="332"/>
      <c r="P70" s="188"/>
      <c r="Q70" s="321" t="s">
        <v>233</v>
      </c>
      <c r="R70" s="322"/>
      <c r="S70" s="322"/>
      <c r="T70" s="322"/>
      <c r="U70" s="322"/>
      <c r="V70" s="322"/>
      <c r="W70" s="322"/>
      <c r="X70" s="322"/>
      <c r="Y70" s="322"/>
      <c r="Z70" s="322"/>
      <c r="AA70" s="323"/>
    </row>
    <row r="71" spans="1:27" s="122" customFormat="1" ht="12.75" customHeight="1">
      <c r="A71" s="137"/>
      <c r="B71" s="306"/>
      <c r="C71" s="347"/>
      <c r="D71" s="347"/>
      <c r="E71" s="349"/>
      <c r="F71" s="333"/>
      <c r="G71" s="119"/>
      <c r="H71" s="324" t="s">
        <v>234</v>
      </c>
      <c r="I71" s="325"/>
      <c r="J71" s="325"/>
      <c r="K71" s="325"/>
      <c r="L71" s="325"/>
      <c r="M71" s="325"/>
      <c r="N71" s="325"/>
      <c r="O71" s="326"/>
      <c r="P71" s="188"/>
      <c r="Q71" s="327" t="s">
        <v>235</v>
      </c>
      <c r="R71" s="328"/>
      <c r="S71" s="328"/>
      <c r="T71" s="328"/>
      <c r="U71" s="328"/>
      <c r="V71" s="328"/>
      <c r="W71" s="328"/>
      <c r="X71" s="328"/>
      <c r="Y71" s="328"/>
      <c r="Z71" s="328"/>
      <c r="AA71" s="329"/>
    </row>
    <row r="72" spans="1:27" s="122" customFormat="1" ht="21" customHeight="1">
      <c r="A72" s="137"/>
      <c r="B72" s="306"/>
      <c r="C72" s="347"/>
      <c r="D72" s="347"/>
      <c r="E72" s="349"/>
      <c r="F72" s="138" t="s">
        <v>103</v>
      </c>
      <c r="G72" s="119"/>
      <c r="H72" s="49" t="s">
        <v>97</v>
      </c>
      <c r="I72" s="49" t="s">
        <v>99</v>
      </c>
      <c r="J72" s="49" t="s">
        <v>93</v>
      </c>
      <c r="K72" s="49" t="s">
        <v>94</v>
      </c>
      <c r="L72" s="49" t="s">
        <v>47</v>
      </c>
      <c r="M72" s="50" t="s">
        <v>46</v>
      </c>
      <c r="N72" s="49" t="s">
        <v>48</v>
      </c>
      <c r="O72" s="49" t="s">
        <v>169</v>
      </c>
      <c r="P72" s="119"/>
      <c r="Q72" s="45" t="s">
        <v>225</v>
      </c>
      <c r="R72" s="45" t="s">
        <v>2</v>
      </c>
      <c r="S72" s="45" t="s">
        <v>3</v>
      </c>
      <c r="T72" s="51" t="s">
        <v>4</v>
      </c>
      <c r="U72" s="45" t="s">
        <v>5</v>
      </c>
      <c r="V72" s="45" t="s">
        <v>6</v>
      </c>
      <c r="W72" s="45" t="s">
        <v>7</v>
      </c>
      <c r="X72" s="45" t="s">
        <v>8</v>
      </c>
      <c r="Y72" s="45" t="s">
        <v>9</v>
      </c>
      <c r="Z72" s="45" t="s">
        <v>10</v>
      </c>
      <c r="AA72" s="45" t="s">
        <v>11</v>
      </c>
    </row>
    <row r="73" spans="1:27">
      <c r="A73" s="25"/>
      <c r="B73" s="306"/>
      <c r="C73" s="347"/>
      <c r="D73" s="347"/>
      <c r="E73" s="349"/>
      <c r="F73" s="138" t="s">
        <v>49</v>
      </c>
      <c r="G73" s="119"/>
      <c r="H73" s="47" t="s">
        <v>98</v>
      </c>
      <c r="I73" s="47" t="s">
        <v>90</v>
      </c>
      <c r="J73" s="47" t="s">
        <v>91</v>
      </c>
      <c r="K73" s="47" t="s">
        <v>92</v>
      </c>
      <c r="L73" s="47" t="s">
        <v>50</v>
      </c>
      <c r="M73" s="48" t="s">
        <v>51</v>
      </c>
      <c r="N73" s="47" t="s">
        <v>18</v>
      </c>
      <c r="O73" s="47" t="s">
        <v>170</v>
      </c>
      <c r="P73" s="119"/>
      <c r="Q73" s="47" t="s">
        <v>104</v>
      </c>
      <c r="R73" s="47" t="s">
        <v>19</v>
      </c>
      <c r="S73" s="47" t="s">
        <v>40</v>
      </c>
      <c r="T73" s="52" t="s">
        <v>20</v>
      </c>
      <c r="U73" s="47" t="s">
        <v>41</v>
      </c>
      <c r="V73" s="47" t="s">
        <v>21</v>
      </c>
      <c r="W73" s="47" t="s">
        <v>42</v>
      </c>
      <c r="X73" s="47" t="s">
        <v>22</v>
      </c>
      <c r="Y73" s="47" t="s">
        <v>43</v>
      </c>
      <c r="Z73" s="47" t="s">
        <v>23</v>
      </c>
      <c r="AA73" s="47" t="s">
        <v>44</v>
      </c>
    </row>
    <row r="74" spans="1:27">
      <c r="A74" s="25"/>
      <c r="B74" s="306"/>
      <c r="C74" s="347"/>
      <c r="D74" s="347"/>
      <c r="E74" s="349"/>
      <c r="F74" s="139" t="s">
        <v>172</v>
      </c>
      <c r="G74" s="119"/>
      <c r="H74" s="45" t="s">
        <v>88</v>
      </c>
      <c r="I74" s="45" t="s">
        <v>88</v>
      </c>
      <c r="J74" s="45" t="s">
        <v>89</v>
      </c>
      <c r="K74" s="45" t="s">
        <v>89</v>
      </c>
      <c r="L74" s="45" t="s">
        <v>52</v>
      </c>
      <c r="M74" s="46" t="s">
        <v>52</v>
      </c>
      <c r="N74" s="45" t="s">
        <v>34</v>
      </c>
      <c r="O74" s="45" t="s">
        <v>34</v>
      </c>
      <c r="P74" s="119"/>
      <c r="Q74" s="45" t="s">
        <v>86</v>
      </c>
      <c r="R74" s="45" t="s">
        <v>35</v>
      </c>
      <c r="S74" s="45" t="s">
        <v>35</v>
      </c>
      <c r="T74" s="51" t="s">
        <v>36</v>
      </c>
      <c r="U74" s="45" t="s">
        <v>36</v>
      </c>
      <c r="V74" s="45" t="s">
        <v>37</v>
      </c>
      <c r="W74" s="45" t="s">
        <v>37</v>
      </c>
      <c r="X74" s="45" t="s">
        <v>38</v>
      </c>
      <c r="Y74" s="45" t="s">
        <v>38</v>
      </c>
      <c r="Z74" s="45" t="s">
        <v>39</v>
      </c>
      <c r="AA74" s="45" t="s">
        <v>39</v>
      </c>
    </row>
    <row r="75" spans="1:27" ht="12.75" customHeight="1">
      <c r="A75" s="25"/>
      <c r="B75" s="343" t="s">
        <v>239</v>
      </c>
      <c r="C75" s="340" t="s">
        <v>167</v>
      </c>
      <c r="D75" s="344" t="s">
        <v>109</v>
      </c>
      <c r="E75" s="152" t="s">
        <v>153</v>
      </c>
      <c r="F75" s="348"/>
      <c r="G75" s="44"/>
      <c r="H75" s="27">
        <f>IF(H$15="-","-",('3c CfD'!I$29+'3c CfD'!I$30)*'3h Losses'!G53)</f>
        <v>4.3998524508268771E-2</v>
      </c>
      <c r="I75" s="27">
        <f>IF(I$15="-","-",('3c CfD'!J$29+'3c CfD'!J$30)*'3h Losses'!H53)</f>
        <v>4.3998524508268771E-2</v>
      </c>
      <c r="J75" s="27">
        <f>IF(J$15="-","-",('3c CfD'!K$29+'3c CfD'!K$30)*'3h Losses'!I53)</f>
        <v>0.98220000036841404</v>
      </c>
      <c r="K75" s="27">
        <f>IF(K$15="-","-",('3c CfD'!L$29+'3c CfD'!L$30)*'3h Losses'!J53)</f>
        <v>0.68106101383420559</v>
      </c>
      <c r="L75" s="27">
        <f>IF(L$15="-","-",('3c CfD'!M$29+'3c CfD'!M$30)*'3h Losses'!K53)</f>
        <v>2.9286932299456594</v>
      </c>
      <c r="M75" s="27">
        <f>IF(M$15="-","-",('3c CfD'!N$29+'3c CfD'!N$30)*'3h Losses'!L53)</f>
        <v>2.5607613125090589</v>
      </c>
      <c r="N75" s="27">
        <f>IF(N$15="-","-",('3c CfD'!O$29+'3c CfD'!O$30)*'3h Losses'!M53)</f>
        <v>4.9163079643765739</v>
      </c>
      <c r="O75" s="27">
        <f>IF(O$15="-","-",('3c CfD'!P$29+'3c CfD'!P$30)*'3h Losses'!N53)</f>
        <v>4.2129644585107089</v>
      </c>
      <c r="P75" s="44"/>
      <c r="Q75" s="27">
        <f>IF(Q$15="-","-",('3c CfD'!R$29+'3c CfD'!R$30)*'3h Losses'!P53)</f>
        <v>4.2129644585107089</v>
      </c>
      <c r="R75" s="27">
        <f>IF(R$15="-","-",('3c CfD'!S$29+'3c CfD'!S$30)*'3h Losses'!Q53)</f>
        <v>6.3772761166496084</v>
      </c>
      <c r="S75" s="27">
        <f>IF(S$15="-","-",('3c CfD'!T$29+'3c CfD'!T$30)*'3h Losses'!R53)</f>
        <v>6.5847980233645478</v>
      </c>
      <c r="T75" s="27">
        <f>IF(T$15="-","-",('3c CfD'!U$29+'3c CfD'!U$30)*'3h Losses'!S53)</f>
        <v>9.4221341276455259</v>
      </c>
      <c r="U75" s="27">
        <f>IF(U$15="-","-",('3c CfD'!V$29+'3c CfD'!V$30)*'3h Losses'!T53)</f>
        <v>10.385136537403255</v>
      </c>
      <c r="V75" s="27">
        <f>IF(V$15="-","-",('3c CfD'!W$29+'3c CfD'!W$30)*'3h Losses'!U53)</f>
        <v>12.088118164832746</v>
      </c>
      <c r="W75" s="27">
        <f>IF(W$15="-","-",('3c CfD'!X$29+'3c CfD'!X$30)*'3h Losses'!V53)</f>
        <v>7.6728758664152812</v>
      </c>
      <c r="X75" s="27" t="str">
        <f>IF(X$15="-","-",('3c CfD'!Y$29+'3c CfD'!Y$30)*'3h Losses'!W53)</f>
        <v>-</v>
      </c>
      <c r="Y75" s="27" t="str">
        <f>IF(Y$15="-","-",('3c CfD'!Z$29+'3c CfD'!Z$30)*'3h Losses'!X53)</f>
        <v>-</v>
      </c>
      <c r="Z75" s="27" t="str">
        <f>IF(Z$15="-","-",('3c CfD'!AA$29+'3c CfD'!AA$30)*'3h Losses'!Y53)</f>
        <v>-</v>
      </c>
      <c r="AA75" s="27" t="str">
        <f>IF(AA$15="-","-",('3c CfD'!AB$29+'3c CfD'!AB$30)*'3h Losses'!Z53)</f>
        <v>-</v>
      </c>
    </row>
    <row r="76" spans="1:27">
      <c r="A76" s="25"/>
      <c r="B76" s="343"/>
      <c r="C76" s="341"/>
      <c r="D76" s="345"/>
      <c r="E76" s="152" t="s">
        <v>154</v>
      </c>
      <c r="F76" s="348"/>
      <c r="G76" s="44"/>
      <c r="H76" s="27">
        <f>IF(H$15="-","-",('3c CfD'!I$29+'3c CfD'!I$30)*'3h Losses'!G54)</f>
        <v>4.3026813864339181E-2</v>
      </c>
      <c r="I76" s="27">
        <f>IF(I$15="-","-",('3c CfD'!J$29+'3c CfD'!J$30)*'3h Losses'!H54)</f>
        <v>4.3026813864339181E-2</v>
      </c>
      <c r="J76" s="27">
        <f>IF(J$15="-","-",('3c CfD'!K$29+'3c CfD'!K$30)*'3h Losses'!I54)</f>
        <v>0.96050804125177891</v>
      </c>
      <c r="K76" s="27">
        <f>IF(K$15="-","-",('3c CfD'!L$29+'3c CfD'!L$30)*'3h Losses'!J54)</f>
        <v>0.66601973134338477</v>
      </c>
      <c r="L76" s="27">
        <f>IF(L$15="-","-",('3c CfD'!M$29+'3c CfD'!M$30)*'3h Losses'!K54)</f>
        <v>2.8640128249514443</v>
      </c>
      <c r="M76" s="27">
        <f>IF(M$15="-","-",('3c CfD'!N$29+'3c CfD'!N$30)*'3h Losses'!L54)</f>
        <v>2.5042067109232602</v>
      </c>
      <c r="N76" s="27">
        <f>IF(N$15="-","-",('3c CfD'!O$29+'3c CfD'!O$30)*'3h Losses'!M54)</f>
        <v>4.8549542431456807</v>
      </c>
      <c r="O76" s="27">
        <f>IF(O$15="-","-",('3c CfD'!P$29+'3c CfD'!P$30)*'3h Losses'!N54)</f>
        <v>4.1603882064093023</v>
      </c>
      <c r="P76" s="44"/>
      <c r="Q76" s="27">
        <f>IF(Q$15="-","-",('3c CfD'!R$29+'3c CfD'!R$30)*'3h Losses'!P54)</f>
        <v>4.1603882064093023</v>
      </c>
      <c r="R76" s="27">
        <f>IF(R$15="-","-",('3c CfD'!S$29+'3c CfD'!S$30)*'3h Losses'!Q54)</f>
        <v>6.2537800328484723</v>
      </c>
      <c r="S76" s="27">
        <f>IF(S$15="-","-",('3c CfD'!T$29+'3c CfD'!T$30)*'3h Losses'!R54)</f>
        <v>6.4573085425605683</v>
      </c>
      <c r="T76" s="27">
        <f>IF(T$15="-","-",('3c CfD'!U$29+'3c CfD'!U$30)*'3h Losses'!S54)</f>
        <v>9.2659294549510438</v>
      </c>
      <c r="U76" s="27">
        <f>IF(U$15="-","-",('3c CfD'!V$29+'3c CfD'!V$30)*'3h Losses'!T54)</f>
        <v>10.21261310662352</v>
      </c>
      <c r="V76" s="27">
        <f>IF(V$15="-","-",('3c CfD'!W$29+'3c CfD'!W$30)*'3h Losses'!U54)</f>
        <v>11.882117630126322</v>
      </c>
      <c r="W76" s="27">
        <f>IF(W$15="-","-",('3c CfD'!X$29+'3c CfD'!X$30)*'3h Losses'!V54)</f>
        <v>7.5420606489454363</v>
      </c>
      <c r="X76" s="27" t="str">
        <f>IF(X$15="-","-",('3c CfD'!Y$29+'3c CfD'!Y$30)*'3h Losses'!W54)</f>
        <v>-</v>
      </c>
      <c r="Y76" s="27" t="str">
        <f>IF(Y$15="-","-",('3c CfD'!Z$29+'3c CfD'!Z$30)*'3h Losses'!X54)</f>
        <v>-</v>
      </c>
      <c r="Z76" s="27" t="str">
        <f>IF(Z$15="-","-",('3c CfD'!AA$29+'3c CfD'!AA$30)*'3h Losses'!Y54)</f>
        <v>-</v>
      </c>
      <c r="AA76" s="27" t="str">
        <f>IF(AA$15="-","-",('3c CfD'!AB$29+'3c CfD'!AB$30)*'3h Losses'!Z54)</f>
        <v>-</v>
      </c>
    </row>
    <row r="77" spans="1:27">
      <c r="A77" s="25"/>
      <c r="B77" s="343"/>
      <c r="C77" s="341"/>
      <c r="D77" s="345"/>
      <c r="E77" s="152" t="s">
        <v>155</v>
      </c>
      <c r="F77" s="348"/>
      <c r="G77" s="44"/>
      <c r="H77" s="27">
        <f>IF(H$15="-","-",('3c CfD'!I$29+'3c CfD'!I$30)*'3h Losses'!G55)</f>
        <v>4.3466677627603159E-2</v>
      </c>
      <c r="I77" s="27">
        <f>IF(I$15="-","-",('3c CfD'!J$29+'3c CfD'!J$30)*'3h Losses'!H55)</f>
        <v>4.3466677627603159E-2</v>
      </c>
      <c r="J77" s="27">
        <f>IF(J$15="-","-",('3c CfD'!K$29+'3c CfD'!K$30)*'3h Losses'!I55)</f>
        <v>0.97032732935901389</v>
      </c>
      <c r="K77" s="27">
        <f>IF(K$15="-","-",('3c CfD'!L$29+'3c CfD'!L$30)*'3h Losses'!J55)</f>
        <v>0.67282846104297267</v>
      </c>
      <c r="L77" s="27">
        <f>IF(L$15="-","-",('3c CfD'!M$29+'3c CfD'!M$30)*'3h Losses'!K55)</f>
        <v>2.8932916710029186</v>
      </c>
      <c r="M77" s="27">
        <f>IF(M$15="-","-",('3c CfD'!N$29+'3c CfD'!N$30)*'3h Losses'!L55)</f>
        <v>2.5298072536762186</v>
      </c>
      <c r="N77" s="27">
        <f>IF(N$15="-","-",('3c CfD'!O$29+'3c CfD'!O$30)*'3h Losses'!M55)</f>
        <v>4.9585118889097259</v>
      </c>
      <c r="O77" s="27">
        <f>IF(O$15="-","-",('3c CfD'!P$29+'3c CfD'!P$30)*'3h Losses'!N55)</f>
        <v>4.2491305480551604</v>
      </c>
      <c r="P77" s="44"/>
      <c r="Q77" s="27">
        <f>IF(Q$15="-","-",('3c CfD'!R$29+'3c CfD'!R$30)*'3h Losses'!P55)</f>
        <v>4.2491305480551604</v>
      </c>
      <c r="R77" s="27">
        <f>IF(R$15="-","-",('3c CfD'!S$29+'3c CfD'!S$30)*'3h Losses'!Q55)</f>
        <v>6.4100816906917979</v>
      </c>
      <c r="S77" s="27">
        <f>IF(S$15="-","-",('3c CfD'!T$29+'3c CfD'!T$30)*'3h Losses'!R55)</f>
        <v>6.6186625560617864</v>
      </c>
      <c r="T77" s="27">
        <f>IF(T$15="-","-",('3c CfD'!U$29+'3c CfD'!U$30)*'3h Losses'!S55)</f>
        <v>9.5002691816151099</v>
      </c>
      <c r="U77" s="27">
        <f>IF(U$15="-","-",('3c CfD'!V$29+'3c CfD'!V$30)*'3h Losses'!T55)</f>
        <v>10.471259508884261</v>
      </c>
      <c r="V77" s="27">
        <f>IF(V$15="-","-",('3c CfD'!W$29+'3c CfD'!W$30)*'3h Losses'!U55)</f>
        <v>12.211347059513502</v>
      </c>
      <c r="W77" s="27">
        <f>IF(W$15="-","-",('3c CfD'!X$29+'3c CfD'!X$30)*'3h Losses'!V55)</f>
        <v>7.7512016930862488</v>
      </c>
      <c r="X77" s="27" t="str">
        <f>IF(X$15="-","-",('3c CfD'!Y$29+'3c CfD'!Y$30)*'3h Losses'!W55)</f>
        <v>-</v>
      </c>
      <c r="Y77" s="27" t="str">
        <f>IF(Y$15="-","-",('3c CfD'!Z$29+'3c CfD'!Z$30)*'3h Losses'!X55)</f>
        <v>-</v>
      </c>
      <c r="Z77" s="27" t="str">
        <f>IF(Z$15="-","-",('3c CfD'!AA$29+'3c CfD'!AA$30)*'3h Losses'!Y55)</f>
        <v>-</v>
      </c>
      <c r="AA77" s="27" t="str">
        <f>IF(AA$15="-","-",('3c CfD'!AB$29+'3c CfD'!AB$30)*'3h Losses'!Z55)</f>
        <v>-</v>
      </c>
    </row>
    <row r="78" spans="1:27">
      <c r="A78" s="25"/>
      <c r="B78" s="343"/>
      <c r="C78" s="341"/>
      <c r="D78" s="345"/>
      <c r="E78" s="152" t="s">
        <v>156</v>
      </c>
      <c r="F78" s="348"/>
      <c r="G78" s="44"/>
      <c r="H78" s="27">
        <f>IF(H$15="-","-",('3c CfD'!I$29+'3c CfD'!I$30)*'3h Losses'!G56)</f>
        <v>4.399712870651766E-2</v>
      </c>
      <c r="I78" s="27">
        <f>IF(I$15="-","-",('3c CfD'!J$29+'3c CfD'!J$30)*'3h Losses'!H56)</f>
        <v>4.399712870651766E-2</v>
      </c>
      <c r="J78" s="27">
        <f>IF(J$15="-","-",('3c CfD'!K$29+'3c CfD'!K$30)*'3h Losses'!I56)</f>
        <v>0.98216884122169779</v>
      </c>
      <c r="K78" s="27">
        <f>IF(K$15="-","-",('3c CfD'!L$29+'3c CfD'!L$30)*'3h Losses'!J56)</f>
        <v>0.68103940796977391</v>
      </c>
      <c r="L78" s="27">
        <f>IF(L$15="-","-",('3c CfD'!M$29+'3c CfD'!M$30)*'3h Losses'!K56)</f>
        <v>2.9286003205768907</v>
      </c>
      <c r="M78" s="27">
        <f>IF(M$15="-","-",('3c CfD'!N$29+'3c CfD'!N$30)*'3h Losses'!L56)</f>
        <v>2.5606800753502199</v>
      </c>
      <c r="N78" s="27">
        <f>IF(N$15="-","-",('3c CfD'!O$29+'3c CfD'!O$30)*'3h Losses'!M56)</f>
        <v>4.9945000481022372</v>
      </c>
      <c r="O78" s="27">
        <f>IF(O$15="-","-",('3c CfD'!P$29+'3c CfD'!P$30)*'3h Losses'!N56)</f>
        <v>4.2799701204952703</v>
      </c>
      <c r="P78" s="44"/>
      <c r="Q78" s="27">
        <f>IF(Q$15="-","-",('3c CfD'!R$29+'3c CfD'!R$30)*'3h Losses'!P56)</f>
        <v>4.2799701204952703</v>
      </c>
      <c r="R78" s="27">
        <f>IF(R$15="-","-",('3c CfD'!S$29+'3c CfD'!S$30)*'3h Losses'!Q56)</f>
        <v>6.4584934013707711</v>
      </c>
      <c r="S78" s="27">
        <f>IF(S$15="-","-",('3c CfD'!T$29+'3c CfD'!T$30)*'3h Losses'!R56)</f>
        <v>6.6689872299708144</v>
      </c>
      <c r="T78" s="27">
        <f>IF(T$15="-","-",('3c CfD'!U$29+'3c CfD'!U$30)*'3h Losses'!S56)</f>
        <v>9.5872987995471188</v>
      </c>
      <c r="U78" s="27">
        <f>IF(U$15="-","-",('3c CfD'!V$29+'3c CfD'!V$30)*'3h Losses'!T56)</f>
        <v>10.567264784548305</v>
      </c>
      <c r="V78" s="27">
        <f>IF(V$15="-","-",('3c CfD'!W$29+'3c CfD'!W$30)*'3h Losses'!U56)</f>
        <v>12.28865270851785</v>
      </c>
      <c r="W78" s="27">
        <f>IF(W$15="-","-",('3c CfD'!X$29+'3c CfD'!X$30)*'3h Losses'!V56)</f>
        <v>7.7996807474895817</v>
      </c>
      <c r="X78" s="27" t="str">
        <f>IF(X$15="-","-",('3c CfD'!Y$29+'3c CfD'!Y$30)*'3h Losses'!W56)</f>
        <v>-</v>
      </c>
      <c r="Y78" s="27" t="str">
        <f>IF(Y$15="-","-",('3c CfD'!Z$29+'3c CfD'!Z$30)*'3h Losses'!X56)</f>
        <v>-</v>
      </c>
      <c r="Z78" s="27" t="str">
        <f>IF(Z$15="-","-",('3c CfD'!AA$29+'3c CfD'!AA$30)*'3h Losses'!Y56)</f>
        <v>-</v>
      </c>
      <c r="AA78" s="27" t="str">
        <f>IF(AA$15="-","-",('3c CfD'!AB$29+'3c CfD'!AB$30)*'3h Losses'!Z56)</f>
        <v>-</v>
      </c>
    </row>
    <row r="79" spans="1:27">
      <c r="A79" s="25"/>
      <c r="B79" s="343"/>
      <c r="C79" s="341"/>
      <c r="D79" s="345"/>
      <c r="E79" s="152" t="s">
        <v>157</v>
      </c>
      <c r="F79" s="348"/>
      <c r="G79" s="44"/>
      <c r="H79" s="27">
        <f>IF(H$15="-","-",('3c CfD'!I$29+'3c CfD'!I$30)*'3h Losses'!G57)</f>
        <v>4.3117292715482362E-2</v>
      </c>
      <c r="I79" s="27">
        <f>IF(I$15="-","-",('3c CfD'!J$29+'3c CfD'!J$30)*'3h Losses'!H57)</f>
        <v>4.3117292715482362E-2</v>
      </c>
      <c r="J79" s="27">
        <f>IF(J$15="-","-",('3c CfD'!K$29+'3c CfD'!K$30)*'3h Losses'!I57)</f>
        <v>0.96252784370241484</v>
      </c>
      <c r="K79" s="27">
        <f>IF(K$15="-","-",('3c CfD'!L$29+'3c CfD'!L$30)*'3h Losses'!J57)</f>
        <v>0.66742026962912993</v>
      </c>
      <c r="L79" s="27">
        <f>IF(L$15="-","-",('3c CfD'!M$29+'3c CfD'!M$30)*'3h Losses'!K57)</f>
        <v>2.8700354087030084</v>
      </c>
      <c r="M79" s="27">
        <f>IF(M$15="-","-",('3c CfD'!N$29+'3c CfD'!N$30)*'3h Losses'!L57)</f>
        <v>2.5094726770936524</v>
      </c>
      <c r="N79" s="27">
        <f>IF(N$15="-","-",('3c CfD'!O$29+'3c CfD'!O$30)*'3h Losses'!M57)</f>
        <v>4.8903739805483095</v>
      </c>
      <c r="O79" s="27">
        <f>IF(O$15="-","-",('3c CfD'!P$29+'3c CfD'!P$30)*'3h Losses'!N57)</f>
        <v>4.1907406773871809</v>
      </c>
      <c r="P79" s="44"/>
      <c r="Q79" s="27">
        <f>IF(Q$15="-","-",('3c CfD'!R$29+'3c CfD'!R$30)*'3h Losses'!P57)</f>
        <v>4.1907406773871809</v>
      </c>
      <c r="R79" s="27">
        <f>IF(R$15="-","-",('3c CfD'!S$29+'3c CfD'!S$30)*'3h Losses'!Q57)</f>
        <v>6.3238066166817282</v>
      </c>
      <c r="S79" s="27">
        <f>IF(S$15="-","-",('3c CfD'!T$29+'3c CfD'!T$30)*'3h Losses'!R57)</f>
        <v>6.5296243949647801</v>
      </c>
      <c r="T79" s="27">
        <f>IF(T$15="-","-",('3c CfD'!U$29+'3c CfD'!U$30)*'3h Losses'!S57)</f>
        <v>9.4152971387569302</v>
      </c>
      <c r="U79" s="27">
        <f>IF(U$15="-","-",('3c CfD'!V$29+'3c CfD'!V$30)*'3h Losses'!T57)</f>
        <v>10.377304446851191</v>
      </c>
      <c r="V79" s="27">
        <f>IF(V$15="-","-",('3c CfD'!W$29+'3c CfD'!W$30)*'3h Losses'!U57)</f>
        <v>12.097678343958389</v>
      </c>
      <c r="W79" s="27">
        <f>IF(W$15="-","-",('3c CfD'!X$29+'3c CfD'!X$30)*'3h Losses'!V57)</f>
        <v>7.6787666373197956</v>
      </c>
      <c r="X79" s="27" t="str">
        <f>IF(X$15="-","-",('3c CfD'!Y$29+'3c CfD'!Y$30)*'3h Losses'!W57)</f>
        <v>-</v>
      </c>
      <c r="Y79" s="27" t="str">
        <f>IF(Y$15="-","-",('3c CfD'!Z$29+'3c CfD'!Z$30)*'3h Losses'!X57)</f>
        <v>-</v>
      </c>
      <c r="Z79" s="27" t="str">
        <f>IF(Z$15="-","-",('3c CfD'!AA$29+'3c CfD'!AA$30)*'3h Losses'!Y57)</f>
        <v>-</v>
      </c>
      <c r="AA79" s="27" t="str">
        <f>IF(AA$15="-","-",('3c CfD'!AB$29+'3c CfD'!AB$30)*'3h Losses'!Z57)</f>
        <v>-</v>
      </c>
    </row>
    <row r="80" spans="1:27">
      <c r="A80" s="25"/>
      <c r="B80" s="343"/>
      <c r="C80" s="341"/>
      <c r="D80" s="345"/>
      <c r="E80" s="152" t="s">
        <v>158</v>
      </c>
      <c r="F80" s="348"/>
      <c r="G80" s="44"/>
      <c r="H80" s="27">
        <f>IF(H$15="-","-",('3c CfD'!I$29+'3c CfD'!I$30)*'3h Losses'!G58)</f>
        <v>4.3465639952334656E-2</v>
      </c>
      <c r="I80" s="27">
        <f>IF(I$15="-","-",('3c CfD'!J$29+'3c CfD'!J$30)*'3h Losses'!H58)</f>
        <v>4.3465639952334656E-2</v>
      </c>
      <c r="J80" s="27">
        <f>IF(J$15="-","-",('3c CfD'!K$29+'3c CfD'!K$30)*'3h Losses'!I58)</f>
        <v>0.97030416484019211</v>
      </c>
      <c r="K80" s="27">
        <f>IF(K$15="-","-",('3c CfD'!L$29+'3c CfD'!L$30)*'3h Losses'!J58)</f>
        <v>0.6728123986822846</v>
      </c>
      <c r="L80" s="27">
        <f>IF(L$15="-","-",('3c CfD'!M$29+'3c CfD'!M$30)*'3h Losses'!K58)</f>
        <v>2.8932225997654695</v>
      </c>
      <c r="M80" s="27">
        <f>IF(M$15="-","-",('3c CfD'!N$29+'3c CfD'!N$30)*'3h Losses'!L58)</f>
        <v>2.5297468598627395</v>
      </c>
      <c r="N80" s="27">
        <f>IF(N$15="-","-",('3c CfD'!O$29+'3c CfD'!O$30)*'3h Losses'!M58)</f>
        <v>4.831387106798501</v>
      </c>
      <c r="O80" s="27">
        <f>IF(O$15="-","-",('3c CfD'!P$29+'3c CfD'!P$30)*'3h Losses'!N58)</f>
        <v>4.1401926636282198</v>
      </c>
      <c r="P80" s="44"/>
      <c r="Q80" s="27">
        <f>IF(Q$15="-","-",('3c CfD'!R$29+'3c CfD'!R$30)*'3h Losses'!P58)</f>
        <v>4.1401926636282198</v>
      </c>
      <c r="R80" s="27">
        <f>IF(R$15="-","-",('3c CfD'!S$29+'3c CfD'!S$30)*'3h Losses'!Q58)</f>
        <v>6.2060470693626977</v>
      </c>
      <c r="S80" s="27">
        <f>IF(S$15="-","-",('3c CfD'!T$29+'3c CfD'!T$30)*'3h Losses'!R58)</f>
        <v>6.4081008006320292</v>
      </c>
      <c r="T80" s="27">
        <f>IF(T$15="-","-",('3c CfD'!U$29+'3c CfD'!U$30)*'3h Losses'!S58)</f>
        <v>9.1564232066142122</v>
      </c>
      <c r="U80" s="27">
        <f>IF(U$15="-","-",('3c CfD'!V$29+'3c CfD'!V$30)*'3h Losses'!T58)</f>
        <v>10.091890506772419</v>
      </c>
      <c r="V80" s="27">
        <f>IF(V$15="-","-",('3c CfD'!W$29+'3c CfD'!W$30)*'3h Losses'!U58)</f>
        <v>11.699356320971861</v>
      </c>
      <c r="W80" s="27">
        <f>IF(W$15="-","-",('3c CfD'!X$29+'3c CfD'!X$30)*'3h Losses'!V58)</f>
        <v>7.425921239649468</v>
      </c>
      <c r="X80" s="27" t="str">
        <f>IF(X$15="-","-",('3c CfD'!Y$29+'3c CfD'!Y$30)*'3h Losses'!W58)</f>
        <v>-</v>
      </c>
      <c r="Y80" s="27" t="str">
        <f>IF(Y$15="-","-",('3c CfD'!Z$29+'3c CfD'!Z$30)*'3h Losses'!X58)</f>
        <v>-</v>
      </c>
      <c r="Z80" s="27" t="str">
        <f>IF(Z$15="-","-",('3c CfD'!AA$29+'3c CfD'!AA$30)*'3h Losses'!Y58)</f>
        <v>-</v>
      </c>
      <c r="AA80" s="27" t="str">
        <f>IF(AA$15="-","-",('3c CfD'!AB$29+'3c CfD'!AB$30)*'3h Losses'!Z58)</f>
        <v>-</v>
      </c>
    </row>
    <row r="81" spans="1:27">
      <c r="A81" s="25"/>
      <c r="B81" s="343"/>
      <c r="C81" s="341"/>
      <c r="D81" s="345"/>
      <c r="E81" s="152" t="s">
        <v>159</v>
      </c>
      <c r="F81" s="348"/>
      <c r="G81" s="44"/>
      <c r="H81" s="27">
        <f>IF(H$15="-","-",('3c CfD'!I$29+'3c CfD'!I$30)*'3h Losses'!G59)</f>
        <v>4.3667936068200248E-2</v>
      </c>
      <c r="I81" s="27">
        <f>IF(I$15="-","-",('3c CfD'!J$29+'3c CfD'!J$30)*'3h Losses'!H59)</f>
        <v>4.3667936068200248E-2</v>
      </c>
      <c r="J81" s="27">
        <f>IF(J$15="-","-",('3c CfD'!K$29+'3c CfD'!K$30)*'3h Losses'!I59)</f>
        <v>0.97482011730219742</v>
      </c>
      <c r="K81" s="27">
        <f>IF(K$15="-","-",('3c CfD'!L$29+'3c CfD'!L$30)*'3h Losses'!J59)</f>
        <v>0.67594377636610325</v>
      </c>
      <c r="L81" s="27">
        <f>IF(L$15="-","-",('3c CfD'!M$29+'3c CfD'!M$30)*'3h Losses'!K59)</f>
        <v>2.9066881255211916</v>
      </c>
      <c r="M81" s="27">
        <f>IF(M$15="-","-",('3c CfD'!N$29+'3c CfD'!N$30)*'3h Losses'!L59)</f>
        <v>2.5415207107581734</v>
      </c>
      <c r="N81" s="27">
        <f>IF(N$15="-","-",('3c CfD'!O$29+'3c CfD'!O$30)*'3h Losses'!M59)</f>
        <v>4.9133634240301118</v>
      </c>
      <c r="O81" s="27">
        <f>IF(O$15="-","-",('3c CfD'!P$29+'3c CfD'!P$30)*'3h Losses'!N59)</f>
        <v>4.2104411739816943</v>
      </c>
      <c r="P81" s="44"/>
      <c r="Q81" s="27">
        <f>IF(Q$15="-","-",('3c CfD'!R$29+'3c CfD'!R$30)*'3h Losses'!P59)</f>
        <v>4.2104411739816943</v>
      </c>
      <c r="R81" s="27">
        <f>IF(R$15="-","-",('3c CfD'!S$29+'3c CfD'!S$30)*'3h Losses'!Q59)</f>
        <v>6.346618321585578</v>
      </c>
      <c r="S81" s="27">
        <f>IF(S$15="-","-",('3c CfD'!T$29+'3c CfD'!T$30)*'3h Losses'!R59)</f>
        <v>6.553332506733053</v>
      </c>
      <c r="T81" s="27">
        <f>IF(T$15="-","-",('3c CfD'!U$29+'3c CfD'!U$30)*'3h Losses'!S59)</f>
        <v>9.345186752108372</v>
      </c>
      <c r="U81" s="27">
        <f>IF(U$15="-","-",('3c CfD'!V$29+'3c CfD'!V$30)*'3h Losses'!T59)</f>
        <v>10.300111913049879</v>
      </c>
      <c r="V81" s="27">
        <f>IF(V$15="-","-",('3c CfD'!W$29+'3c CfD'!W$30)*'3h Losses'!U59)</f>
        <v>11.906595711685437</v>
      </c>
      <c r="W81" s="27">
        <f>IF(W$15="-","-",('3c CfD'!X$29+'3c CfD'!X$30)*'3h Losses'!V59)</f>
        <v>7.5574457838289142</v>
      </c>
      <c r="X81" s="27" t="str">
        <f>IF(X$15="-","-",('3c CfD'!Y$29+'3c CfD'!Y$30)*'3h Losses'!W59)</f>
        <v>-</v>
      </c>
      <c r="Y81" s="27" t="str">
        <f>IF(Y$15="-","-",('3c CfD'!Z$29+'3c CfD'!Z$30)*'3h Losses'!X59)</f>
        <v>-</v>
      </c>
      <c r="Z81" s="27" t="str">
        <f>IF(Z$15="-","-",('3c CfD'!AA$29+'3c CfD'!AA$30)*'3h Losses'!Y59)</f>
        <v>-</v>
      </c>
      <c r="AA81" s="27" t="str">
        <f>IF(AA$15="-","-",('3c CfD'!AB$29+'3c CfD'!AB$30)*'3h Losses'!Z59)</f>
        <v>-</v>
      </c>
    </row>
    <row r="82" spans="1:27">
      <c r="A82" s="25"/>
      <c r="B82" s="343"/>
      <c r="C82" s="341"/>
      <c r="D82" s="345"/>
      <c r="E82" s="152" t="s">
        <v>160</v>
      </c>
      <c r="F82" s="348"/>
      <c r="G82" s="44"/>
      <c r="H82" s="27">
        <f>IF(H$15="-","-",('3c CfD'!I$29+'3c CfD'!I$30)*'3h Losses'!G60)</f>
        <v>4.2915413587659622E-2</v>
      </c>
      <c r="I82" s="27">
        <f>IF(I$15="-","-",('3c CfD'!J$29+'3c CfD'!J$30)*'3h Losses'!H60)</f>
        <v>4.2915413587659622E-2</v>
      </c>
      <c r="J82" s="27">
        <f>IF(J$15="-","-",('3c CfD'!K$29+'3c CfD'!K$30)*'3h Losses'!I60)</f>
        <v>0.95802119986292422</v>
      </c>
      <c r="K82" s="27">
        <f>IF(K$15="-","-",('3c CfD'!L$29+'3c CfD'!L$30)*'3h Losses'!J60)</f>
        <v>0.66429534657765177</v>
      </c>
      <c r="L82" s="27">
        <f>IF(L$15="-","-",('3c CfD'!M$29+'3c CfD'!M$30)*'3h Losses'!K60)</f>
        <v>2.8565976391066514</v>
      </c>
      <c r="M82" s="27">
        <f>IF(M$15="-","-",('3c CfD'!N$29+'3c CfD'!N$30)*'3h Losses'!L60)</f>
        <v>2.4977230953495106</v>
      </c>
      <c r="N82" s="27">
        <f>IF(N$15="-","-",('3c CfD'!O$29+'3c CfD'!O$30)*'3h Losses'!M60)</f>
        <v>4.875657930870652</v>
      </c>
      <c r="O82" s="27">
        <f>IF(O$15="-","-",('3c CfD'!P$29+'3c CfD'!P$30)*'3h Losses'!N60)</f>
        <v>4.1781299551316016</v>
      </c>
      <c r="P82" s="44"/>
      <c r="Q82" s="27">
        <f>IF(Q$15="-","-",('3c CfD'!R$29+'3c CfD'!R$30)*'3h Losses'!P60)</f>
        <v>4.1781299551316016</v>
      </c>
      <c r="R82" s="27">
        <f>IF(R$15="-","-",('3c CfD'!S$29+'3c CfD'!S$30)*'3h Losses'!Q60)</f>
        <v>6.3132303226934843</v>
      </c>
      <c r="S82" s="27">
        <f>IF(S$15="-","-",('3c CfD'!T$29+'3c CfD'!T$30)*'3h Losses'!R60)</f>
        <v>6.5476674726802315</v>
      </c>
      <c r="T82" s="27">
        <f>IF(T$15="-","-",('3c CfD'!U$29+'3c CfD'!U$30)*'3h Losses'!S60)</f>
        <v>9.4072490978919081</v>
      </c>
      <c r="U82" s="27">
        <f>IF(U$15="-","-",('3c CfD'!V$29+'3c CfD'!V$30)*'3h Losses'!T60)</f>
        <v>10.404841601618337</v>
      </c>
      <c r="V82" s="27">
        <f>IF(V$15="-","-",('3c CfD'!W$29+'3c CfD'!W$30)*'3h Losses'!U60)</f>
        <v>12.171098799415844</v>
      </c>
      <c r="W82" s="27">
        <f>IF(W$15="-","-",('3c CfD'!X$29+'3c CfD'!X$30)*'3h Losses'!V60)</f>
        <v>7.7098621701709966</v>
      </c>
      <c r="X82" s="27" t="str">
        <f>IF(X$15="-","-",('3c CfD'!Y$29+'3c CfD'!Y$30)*'3h Losses'!W60)</f>
        <v>-</v>
      </c>
      <c r="Y82" s="27" t="str">
        <f>IF(Y$15="-","-",('3c CfD'!Z$29+'3c CfD'!Z$30)*'3h Losses'!X60)</f>
        <v>-</v>
      </c>
      <c r="Z82" s="27" t="str">
        <f>IF(Z$15="-","-",('3c CfD'!AA$29+'3c CfD'!AA$30)*'3h Losses'!Y60)</f>
        <v>-</v>
      </c>
      <c r="AA82" s="27" t="str">
        <f>IF(AA$15="-","-",('3c CfD'!AB$29+'3c CfD'!AB$30)*'3h Losses'!Z60)</f>
        <v>-</v>
      </c>
    </row>
    <row r="83" spans="1:27">
      <c r="A83" s="25"/>
      <c r="B83" s="343"/>
      <c r="C83" s="341"/>
      <c r="D83" s="345"/>
      <c r="E83" s="152" t="s">
        <v>161</v>
      </c>
      <c r="F83" s="348"/>
      <c r="G83" s="44"/>
      <c r="H83" s="27">
        <f>IF(H$15="-","-",('3c CfD'!I$29+'3c CfD'!I$30)*'3h Losses'!G61)</f>
        <v>4.3410494391501492E-2</v>
      </c>
      <c r="I83" s="27">
        <f>IF(I$15="-","-",('3c CfD'!J$29+'3c CfD'!J$30)*'3h Losses'!H61)</f>
        <v>4.3410494391501492E-2</v>
      </c>
      <c r="J83" s="27">
        <f>IF(J$15="-","-",('3c CfD'!K$29+'3c CfD'!K$30)*'3h Losses'!I61)</f>
        <v>0.96907312424335412</v>
      </c>
      <c r="K83" s="27">
        <f>IF(K$15="-","-",('3c CfD'!L$29+'3c CfD'!L$30)*'3h Losses'!J61)</f>
        <v>0.6719587907036253</v>
      </c>
      <c r="L83" s="27">
        <f>IF(L$15="-","-",('3c CfD'!M$29+'3c CfD'!M$30)*'3h Losses'!K61)</f>
        <v>2.8895519214307153</v>
      </c>
      <c r="M83" s="27">
        <f>IF(M$15="-","-",('3c CfD'!N$29+'3c CfD'!N$30)*'3h Losses'!L61)</f>
        <v>2.526537329081505</v>
      </c>
      <c r="N83" s="27">
        <f>IF(N$15="-","-",('3c CfD'!O$29+'3c CfD'!O$30)*'3h Losses'!M61)</f>
        <v>4.8866814172124213</v>
      </c>
      <c r="O83" s="27">
        <f>IF(O$15="-","-",('3c CfD'!P$29+'3c CfD'!P$30)*'3h Losses'!N61)</f>
        <v>4.1875763845463707</v>
      </c>
      <c r="P83" s="44"/>
      <c r="Q83" s="27">
        <f>IF(Q$15="-","-",('3c CfD'!R$29+'3c CfD'!R$30)*'3h Losses'!P61)</f>
        <v>4.1875763845463707</v>
      </c>
      <c r="R83" s="27">
        <f>IF(R$15="-","-",('3c CfD'!S$29+'3c CfD'!S$30)*'3h Losses'!Q61)</f>
        <v>6.3259178198464756</v>
      </c>
      <c r="S83" s="27">
        <f>IF(S$15="-","-",('3c CfD'!T$29+'3c CfD'!T$30)*'3h Losses'!R61)</f>
        <v>6.5317488848755465</v>
      </c>
      <c r="T83" s="27">
        <f>IF(T$15="-","-",('3c CfD'!U$29+'3c CfD'!U$30)*'3h Losses'!S61)</f>
        <v>9.4121300351287598</v>
      </c>
      <c r="U83" s="27">
        <f>IF(U$15="-","-",('3c CfD'!V$29+'3c CfD'!V$30)*'3h Losses'!T61)</f>
        <v>10.374151234691448</v>
      </c>
      <c r="V83" s="27">
        <f>IF(V$15="-","-",('3c CfD'!W$29+'3c CfD'!W$30)*'3h Losses'!U61)</f>
        <v>12.103210549540108</v>
      </c>
      <c r="W83" s="27">
        <f>IF(W$15="-","-",('3c CfD'!X$29+'3c CfD'!X$30)*'3h Losses'!V61)</f>
        <v>7.6824663633221499</v>
      </c>
      <c r="X83" s="27" t="str">
        <f>IF(X$15="-","-",('3c CfD'!Y$29+'3c CfD'!Y$30)*'3h Losses'!W61)</f>
        <v>-</v>
      </c>
      <c r="Y83" s="27" t="str">
        <f>IF(Y$15="-","-",('3c CfD'!Z$29+'3c CfD'!Z$30)*'3h Losses'!X61)</f>
        <v>-</v>
      </c>
      <c r="Z83" s="27" t="str">
        <f>IF(Z$15="-","-",('3c CfD'!AA$29+'3c CfD'!AA$30)*'3h Losses'!Y61)</f>
        <v>-</v>
      </c>
      <c r="AA83" s="27" t="str">
        <f>IF(AA$15="-","-",('3c CfD'!AB$29+'3c CfD'!AB$30)*'3h Losses'!Z61)</f>
        <v>-</v>
      </c>
    </row>
    <row r="84" spans="1:27">
      <c r="A84" s="25"/>
      <c r="B84" s="343"/>
      <c r="C84" s="341"/>
      <c r="D84" s="345"/>
      <c r="E84" s="152" t="s">
        <v>162</v>
      </c>
      <c r="F84" s="348"/>
      <c r="G84" s="44"/>
      <c r="H84" s="27">
        <f>IF(H$15="-","-",('3c CfD'!I$29+'3c CfD'!I$30)*'3h Losses'!G62)</f>
        <v>4.3166327805340764E-2</v>
      </c>
      <c r="I84" s="27">
        <f>IF(I$15="-","-",('3c CfD'!J$29+'3c CfD'!J$30)*'3h Losses'!H62)</f>
        <v>4.3166327805340764E-2</v>
      </c>
      <c r="J84" s="27">
        <f>IF(J$15="-","-",('3c CfD'!K$29+'3c CfD'!K$30)*'3h Losses'!I62)</f>
        <v>0.96362247734786666</v>
      </c>
      <c r="K84" s="27">
        <f>IF(K$15="-","-",('3c CfD'!L$29+'3c CfD'!L$30)*'3h Losses'!J62)</f>
        <v>0.66817929253695818</v>
      </c>
      <c r="L84" s="27">
        <f>IF(L$15="-","-",('3c CfD'!M$29+'3c CfD'!M$30)*'3h Losses'!K62)</f>
        <v>2.8732993530580306</v>
      </c>
      <c r="M84" s="27">
        <f>IF(M$15="-","-",('3c CfD'!N$29+'3c CfD'!N$30)*'3h Losses'!L62)</f>
        <v>2.5123265719109935</v>
      </c>
      <c r="N84" s="27">
        <f>IF(N$15="-","-",('3c CfD'!O$29+'3c CfD'!O$30)*'3h Losses'!M62)</f>
        <v>4.8194523497274817</v>
      </c>
      <c r="O84" s="27">
        <f>IF(O$15="-","-",('3c CfD'!P$29+'3c CfD'!P$30)*'3h Losses'!N62)</f>
        <v>4.1299653329309782</v>
      </c>
      <c r="P84" s="44"/>
      <c r="Q84" s="27">
        <f>IF(Q$15="-","-",('3c CfD'!R$29+'3c CfD'!R$30)*'3h Losses'!P62)</f>
        <v>4.1299653329309782</v>
      </c>
      <c r="R84" s="27">
        <f>IF(R$15="-","-",('3c CfD'!S$29+'3c CfD'!S$30)*'3h Losses'!Q62)</f>
        <v>6.2683562634916159</v>
      </c>
      <c r="S84" s="27">
        <f>IF(S$15="-","-",('3c CfD'!T$29+'3c CfD'!T$30)*'3h Losses'!R62)</f>
        <v>6.4722909245138673</v>
      </c>
      <c r="T84" s="27">
        <f>IF(T$15="-","-",('3c CfD'!U$29+'3c CfD'!U$30)*'3h Losses'!S62)</f>
        <v>9.2804355345785599</v>
      </c>
      <c r="U84" s="27">
        <f>IF(U$15="-","-",('3c CfD'!V$29+'3c CfD'!V$30)*'3h Losses'!T62)</f>
        <v>10.228558466826819</v>
      </c>
      <c r="V84" s="27">
        <f>IF(V$15="-","-",('3c CfD'!W$29+'3c CfD'!W$30)*'3h Losses'!U62)</f>
        <v>11.974502712122497</v>
      </c>
      <c r="W84" s="27">
        <f>IF(W$15="-","-",('3c CfD'!X$29+'3c CfD'!X$30)*'3h Losses'!V62)</f>
        <v>7.6008814035574108</v>
      </c>
      <c r="X84" s="27" t="str">
        <f>IF(X$15="-","-",('3c CfD'!Y$29+'3c CfD'!Y$30)*'3h Losses'!W62)</f>
        <v>-</v>
      </c>
      <c r="Y84" s="27" t="str">
        <f>IF(Y$15="-","-",('3c CfD'!Z$29+'3c CfD'!Z$30)*'3h Losses'!X62)</f>
        <v>-</v>
      </c>
      <c r="Z84" s="27" t="str">
        <f>IF(Z$15="-","-",('3c CfD'!AA$29+'3c CfD'!AA$30)*'3h Losses'!Y62)</f>
        <v>-</v>
      </c>
      <c r="AA84" s="27" t="str">
        <f>IF(AA$15="-","-",('3c CfD'!AB$29+'3c CfD'!AB$30)*'3h Losses'!Z62)</f>
        <v>-</v>
      </c>
    </row>
    <row r="85" spans="1:27">
      <c r="A85" s="25"/>
      <c r="B85" s="343"/>
      <c r="C85" s="341"/>
      <c r="D85" s="345"/>
      <c r="E85" s="152" t="s">
        <v>163</v>
      </c>
      <c r="F85" s="348"/>
      <c r="G85" s="44"/>
      <c r="H85" s="27">
        <f>IF(H$15="-","-",('3c CfD'!I$29+'3c CfD'!I$30)*'3h Losses'!G63)</f>
        <v>4.2453762553890217E-2</v>
      </c>
      <c r="I85" s="27">
        <f>IF(I$15="-","-",('3c CfD'!J$29+'3c CfD'!J$30)*'3h Losses'!H63)</f>
        <v>4.2453762553890217E-2</v>
      </c>
      <c r="J85" s="27">
        <f>IF(J$15="-","-",('3c CfD'!K$29+'3c CfD'!K$30)*'3h Losses'!I63)</f>
        <v>0.9477155441481927</v>
      </c>
      <c r="K85" s="27">
        <f>IF(K$15="-","-",('3c CfD'!L$29+'3c CfD'!L$30)*'3h Losses'!J63)</f>
        <v>0.65714936782926181</v>
      </c>
      <c r="L85" s="27">
        <f>IF(L$15="-","-",('3c CfD'!M$29+'3c CfD'!M$30)*'3h Losses'!K63)</f>
        <v>2.825868557340653</v>
      </c>
      <c r="M85" s="27">
        <f>IF(M$15="-","-",('3c CfD'!N$29+'3c CfD'!N$30)*'3h Losses'!L63)</f>
        <v>2.4708545100874217</v>
      </c>
      <c r="N85" s="27">
        <f>IF(N$15="-","-",('3c CfD'!O$29+'3c CfD'!O$30)*'3h Losses'!M63)</f>
        <v>4.7979776614222134</v>
      </c>
      <c r="O85" s="27">
        <f>IF(O$15="-","-",('3c CfD'!P$29+'3c CfD'!P$30)*'3h Losses'!N63)</f>
        <v>4.1115628855572064</v>
      </c>
      <c r="P85" s="44"/>
      <c r="Q85" s="27">
        <f>IF(Q$15="-","-",('3c CfD'!R$29+'3c CfD'!R$30)*'3h Losses'!P63)</f>
        <v>4.1115628855572064</v>
      </c>
      <c r="R85" s="27">
        <f>IF(R$15="-","-",('3c CfD'!S$29+'3c CfD'!S$30)*'3h Losses'!Q63)</f>
        <v>6.259625473764225</v>
      </c>
      <c r="S85" s="27">
        <f>IF(S$15="-","-",('3c CfD'!T$29+'3c CfD'!T$30)*'3h Losses'!R63)</f>
        <v>6.4632607900438073</v>
      </c>
      <c r="T85" s="27">
        <f>IF(T$15="-","-",('3c CfD'!U$29+'3c CfD'!U$30)*'3h Losses'!S63)</f>
        <v>9.2959619699562026</v>
      </c>
      <c r="U85" s="27">
        <f>IF(U$15="-","-",('3c CfD'!V$29+'3c CfD'!V$30)*'3h Losses'!T63)</f>
        <v>10.245720905171893</v>
      </c>
      <c r="V85" s="27">
        <f>IF(V$15="-","-",('3c CfD'!W$29+'3c CfD'!W$30)*'3h Losses'!U63)</f>
        <v>11.968052022261285</v>
      </c>
      <c r="W85" s="27">
        <f>IF(W$15="-","-",('3c CfD'!X$29+'3c CfD'!X$30)*'3h Losses'!V63)</f>
        <v>7.5968080733750316</v>
      </c>
      <c r="X85" s="27" t="str">
        <f>IF(X$15="-","-",('3c CfD'!Y$29+'3c CfD'!Y$30)*'3h Losses'!W63)</f>
        <v>-</v>
      </c>
      <c r="Y85" s="27" t="str">
        <f>IF(Y$15="-","-",('3c CfD'!Z$29+'3c CfD'!Z$30)*'3h Losses'!X63)</f>
        <v>-</v>
      </c>
      <c r="Z85" s="27" t="str">
        <f>IF(Z$15="-","-",('3c CfD'!AA$29+'3c CfD'!AA$30)*'3h Losses'!Y63)</f>
        <v>-</v>
      </c>
      <c r="AA85" s="27" t="str">
        <f>IF(AA$15="-","-",('3c CfD'!AB$29+'3c CfD'!AB$30)*'3h Losses'!Z63)</f>
        <v>-</v>
      </c>
    </row>
    <row r="86" spans="1:27">
      <c r="A86" s="25"/>
      <c r="B86" s="343"/>
      <c r="C86" s="341"/>
      <c r="D86" s="345"/>
      <c r="E86" s="152" t="s">
        <v>164</v>
      </c>
      <c r="F86" s="348"/>
      <c r="G86" s="44"/>
      <c r="H86" s="27">
        <f>IF(H$15="-","-",('3c CfD'!I$29+'3c CfD'!I$30)*'3h Losses'!G64)</f>
        <v>4.4027187891412772E-2</v>
      </c>
      <c r="I86" s="27">
        <f>IF(I$15="-","-",('3c CfD'!J$29+'3c CfD'!J$30)*'3h Losses'!H64)</f>
        <v>4.4027187891412772E-2</v>
      </c>
      <c r="J86" s="27">
        <f>IF(J$15="-","-",('3c CfD'!K$29+'3c CfD'!K$30)*'3h Losses'!I64)</f>
        <v>0.98283986671050716</v>
      </c>
      <c r="K86" s="27">
        <f>IF(K$15="-","-",('3c CfD'!L$29+'3c CfD'!L$30)*'3h Losses'!J64)</f>
        <v>0.68150469945780656</v>
      </c>
      <c r="L86" s="27">
        <f>IF(L$15="-","-",('3c CfD'!M$29+'3c CfD'!M$30)*'3h Losses'!K64)</f>
        <v>2.9306011633843232</v>
      </c>
      <c r="M86" s="27">
        <f>IF(M$15="-","-",('3c CfD'!N$29+'3c CfD'!N$30)*'3h Losses'!L64)</f>
        <v>2.5624295521480271</v>
      </c>
      <c r="N86" s="27">
        <f>IF(N$15="-","-",('3c CfD'!O$29+'3c CfD'!O$30)*'3h Losses'!M64)</f>
        <v>4.8930187632251734</v>
      </c>
      <c r="O86" s="27">
        <f>IF(O$15="-","-",('3c CfD'!P$29+'3c CfD'!P$30)*'3h Losses'!N64)</f>
        <v>4.19300708858413</v>
      </c>
      <c r="P86" s="44"/>
      <c r="Q86" s="27">
        <f>IF(Q$15="-","-",('3c CfD'!R$29+'3c CfD'!R$30)*'3h Losses'!P64)</f>
        <v>4.19300708858413</v>
      </c>
      <c r="R86" s="27">
        <f>IF(R$15="-","-",('3c CfD'!S$29+'3c CfD'!S$30)*'3h Losses'!Q64)</f>
        <v>6.3169726545634299</v>
      </c>
      <c r="S86" s="27">
        <f>IF(S$15="-","-",('3c CfD'!T$29+'3c CfD'!T$30)*'3h Losses'!R64)</f>
        <v>6.5226828981758471</v>
      </c>
      <c r="T86" s="27">
        <f>IF(T$15="-","-",('3c CfD'!U$29+'3c CfD'!U$30)*'3h Losses'!S64)</f>
        <v>9.4054779900392997</v>
      </c>
      <c r="U86" s="27">
        <f>IF(U$15="-","-",('3c CfD'!V$29+'3c CfD'!V$30)*'3h Losses'!T64)</f>
        <v>10.366651661888678</v>
      </c>
      <c r="V86" s="27">
        <f>IF(V$15="-","-",('3c CfD'!W$29+'3c CfD'!W$30)*'3h Losses'!U64)</f>
        <v>12.007224270271013</v>
      </c>
      <c r="W86" s="27">
        <f>IF(W$15="-","-",('3c CfD'!X$29+'3c CfD'!X$30)*'3h Losses'!V64)</f>
        <v>7.6211845045734457</v>
      </c>
      <c r="X86" s="27" t="str">
        <f>IF(X$15="-","-",('3c CfD'!Y$29+'3c CfD'!Y$30)*'3h Losses'!W64)</f>
        <v>-</v>
      </c>
      <c r="Y86" s="27" t="str">
        <f>IF(Y$15="-","-",('3c CfD'!Z$29+'3c CfD'!Z$30)*'3h Losses'!X64)</f>
        <v>-</v>
      </c>
      <c r="Z86" s="27" t="str">
        <f>IF(Z$15="-","-",('3c CfD'!AA$29+'3c CfD'!AA$30)*'3h Losses'!Y64)</f>
        <v>-</v>
      </c>
      <c r="AA86" s="27" t="str">
        <f>IF(AA$15="-","-",('3c CfD'!AB$29+'3c CfD'!AB$30)*'3h Losses'!Z64)</f>
        <v>-</v>
      </c>
    </row>
    <row r="87" spans="1:27">
      <c r="A87" s="25"/>
      <c r="B87" s="343"/>
      <c r="C87" s="341"/>
      <c r="D87" s="345"/>
      <c r="E87" s="152" t="s">
        <v>165</v>
      </c>
      <c r="F87" s="348"/>
      <c r="G87" s="44"/>
      <c r="H87" s="27">
        <f>IF(H$15="-","-",('3c CfD'!I$29+'3c CfD'!I$30)*'3h Losses'!G65)</f>
        <v>4.3733515945627542E-2</v>
      </c>
      <c r="I87" s="27">
        <f>IF(I$15="-","-",('3c CfD'!J$29+'3c CfD'!J$30)*'3h Losses'!H65)</f>
        <v>4.3733515945627542E-2</v>
      </c>
      <c r="J87" s="27">
        <f>IF(J$15="-","-",('3c CfD'!K$29+'3c CfD'!K$30)*'3h Losses'!I65)</f>
        <v>0.97628408811378997</v>
      </c>
      <c r="K87" s="27">
        <f>IF(K$15="-","-",('3c CfD'!L$29+'3c CfD'!L$30)*'3h Losses'!J65)</f>
        <v>0.67695889899366679</v>
      </c>
      <c r="L87" s="27">
        <f>IF(L$15="-","-",('3c CfD'!M$29+'3c CfD'!M$30)*'3h Losses'!K65)</f>
        <v>2.9110533478823615</v>
      </c>
      <c r="M87" s="27">
        <f>IF(M$15="-","-",('3c CfD'!N$29+'3c CfD'!N$30)*'3h Losses'!L65)</f>
        <v>2.5453375299554475</v>
      </c>
      <c r="N87" s="27">
        <f>IF(N$15="-","-",('3c CfD'!O$29+'3c CfD'!O$30)*'3h Losses'!M65)</f>
        <v>4.8968626035853644</v>
      </c>
      <c r="O87" s="27">
        <f>IF(O$15="-","-",('3c CfD'!P$29+'3c CfD'!P$30)*'3h Losses'!N65)</f>
        <v>4.1963010162507892</v>
      </c>
      <c r="P87" s="44"/>
      <c r="Q87" s="27">
        <f>IF(Q$15="-","-",('3c CfD'!R$29+'3c CfD'!R$30)*'3h Losses'!P65)</f>
        <v>4.1963010162507892</v>
      </c>
      <c r="R87" s="27">
        <f>IF(R$15="-","-",('3c CfD'!S$29+'3c CfD'!S$30)*'3h Losses'!Q65)</f>
        <v>6.3232832685198135</v>
      </c>
      <c r="S87" s="27">
        <f>IF(S$15="-","-",('3c CfD'!T$29+'3c CfD'!T$30)*'3h Losses'!R65)</f>
        <v>6.5293652942654381</v>
      </c>
      <c r="T87" s="27">
        <f>IF(T$15="-","-",('3c CfD'!U$29+'3c CfD'!U$30)*'3h Losses'!S65)</f>
        <v>9.3253040702683805</v>
      </c>
      <c r="U87" s="27">
        <f>IF(U$15="-","-",('3c CfD'!V$29+'3c CfD'!V$30)*'3h Losses'!T65)</f>
        <v>10.278344638534993</v>
      </c>
      <c r="V87" s="27">
        <f>IF(V$15="-","-",('3c CfD'!W$29+'3c CfD'!W$30)*'3h Losses'!U65)</f>
        <v>12.005043251655435</v>
      </c>
      <c r="W87" s="27">
        <f>IF(W$15="-","-",('3c CfD'!X$29+'3c CfD'!X$30)*'3h Losses'!V65)</f>
        <v>7.6196078144096155</v>
      </c>
      <c r="X87" s="27" t="str">
        <f>IF(X$15="-","-",('3c CfD'!Y$29+'3c CfD'!Y$30)*'3h Losses'!W65)</f>
        <v>-</v>
      </c>
      <c r="Y87" s="27" t="str">
        <f>IF(Y$15="-","-",('3c CfD'!Z$29+'3c CfD'!Z$30)*'3h Losses'!X65)</f>
        <v>-</v>
      </c>
      <c r="Z87" s="27" t="str">
        <f>IF(Z$15="-","-",('3c CfD'!AA$29+'3c CfD'!AA$30)*'3h Losses'!Y65)</f>
        <v>-</v>
      </c>
      <c r="AA87" s="27" t="str">
        <f>IF(AA$15="-","-",('3c CfD'!AB$29+'3c CfD'!AB$30)*'3h Losses'!Z65)</f>
        <v>-</v>
      </c>
    </row>
    <row r="88" spans="1:27">
      <c r="A88" s="25"/>
      <c r="B88" s="343"/>
      <c r="C88" s="341"/>
      <c r="D88" s="345"/>
      <c r="E88" s="152" t="s">
        <v>166</v>
      </c>
      <c r="F88" s="348"/>
      <c r="G88" s="44"/>
      <c r="H88" s="27">
        <f>IF(H$15="-","-",('3c CfD'!I$29+'3c CfD'!I$30)*'3h Losses'!G66)</f>
        <v>4.3748956741336109E-2</v>
      </c>
      <c r="I88" s="27">
        <f>IF(I$15="-","-",('3c CfD'!J$29+'3c CfD'!J$30)*'3h Losses'!H66)</f>
        <v>4.3748956741336109E-2</v>
      </c>
      <c r="J88" s="27">
        <f>IF(J$15="-","-",('3c CfD'!K$29+'3c CfD'!K$30)*'3h Losses'!I66)</f>
        <v>0.97662878034427125</v>
      </c>
      <c r="K88" s="27">
        <f>IF(K$15="-","-",('3c CfD'!L$29+'3c CfD'!L$30)*'3h Losses'!J66)</f>
        <v>0.67719790982635297</v>
      </c>
      <c r="L88" s="27">
        <f>IF(L$15="-","-",('3c CfD'!M$29+'3c CfD'!M$30)*'3h Losses'!K66)</f>
        <v>2.9120811403904523</v>
      </c>
      <c r="M88" s="27">
        <f>IF(M$15="-","-",('3c CfD'!N$29+'3c CfD'!N$30)*'3h Losses'!L66)</f>
        <v>2.546236200825136</v>
      </c>
      <c r="N88" s="27">
        <f>IF(N$15="-","-",('3c CfD'!O$29+'3c CfD'!O$30)*'3h Losses'!M66)</f>
        <v>4.83965875372472</v>
      </c>
      <c r="O88" s="27">
        <f>IF(O$15="-","-",('3c CfD'!P$29+'3c CfD'!P$30)*'3h Losses'!N66)</f>
        <v>4.1472809410034408</v>
      </c>
      <c r="P88" s="44"/>
      <c r="Q88" s="27">
        <f>IF(Q$15="-","-",('3c CfD'!R$29+'3c CfD'!R$30)*'3h Losses'!P66)</f>
        <v>4.1472809410034408</v>
      </c>
      <c r="R88" s="27">
        <f>IF(R$15="-","-",('3c CfD'!S$29+'3c CfD'!S$30)*'3h Losses'!Q66)</f>
        <v>6.1857188271879924</v>
      </c>
      <c r="S88" s="27">
        <f>IF(S$15="-","-",('3c CfD'!T$29+'3c CfD'!T$30)*'3h Losses'!R66)</f>
        <v>6.3573198953994439</v>
      </c>
      <c r="T88" s="27">
        <f>IF(T$15="-","-",('3c CfD'!U$29+'3c CfD'!U$30)*'3h Losses'!S66)</f>
        <v>9.0314052454906619</v>
      </c>
      <c r="U88" s="27">
        <f>IF(U$15="-","-",('3c CfD'!V$29+'3c CfD'!V$30)*'3h Losses'!T66)</f>
        <v>10.037718155712081</v>
      </c>
      <c r="V88" s="27">
        <f>IF(V$15="-","-",('3c CfD'!W$29+'3c CfD'!W$30)*'3h Losses'!U66)</f>
        <v>11.667170054057038</v>
      </c>
      <c r="W88" s="27">
        <f>IF(W$15="-","-",('3c CfD'!X$29+'3c CfD'!X$30)*'3h Losses'!V66)</f>
        <v>7.4518210716579629</v>
      </c>
      <c r="X88" s="27" t="str">
        <f>IF(X$15="-","-",('3c CfD'!Y$29+'3c CfD'!Y$30)*'3h Losses'!W66)</f>
        <v>-</v>
      </c>
      <c r="Y88" s="27" t="str">
        <f>IF(Y$15="-","-",('3c CfD'!Z$29+'3c CfD'!Z$30)*'3h Losses'!X66)</f>
        <v>-</v>
      </c>
      <c r="Z88" s="27" t="str">
        <f>IF(Z$15="-","-",('3c CfD'!AA$29+'3c CfD'!AA$30)*'3h Losses'!Y66)</f>
        <v>-</v>
      </c>
      <c r="AA88" s="27" t="str">
        <f>IF(AA$15="-","-",('3c CfD'!AB$29+'3c CfD'!AB$30)*'3h Losses'!Z66)</f>
        <v>-</v>
      </c>
    </row>
    <row r="89" spans="1:27" ht="12.75" customHeight="1">
      <c r="A89" s="25"/>
      <c r="B89" s="343" t="s">
        <v>240</v>
      </c>
      <c r="C89" s="341"/>
      <c r="D89" s="345"/>
      <c r="E89" s="152" t="s">
        <v>153</v>
      </c>
      <c r="F89" s="348"/>
      <c r="G89" s="44"/>
      <c r="H89" s="27">
        <f>IF(H$21="-","-",('3c CfD'!I$29+'3c CfD'!I$31)*'3h Losses'!G67)</f>
        <v>4.3920024399706159E-2</v>
      </c>
      <c r="I89" s="27">
        <f>IF(I$21="-","-",('3c CfD'!J$29+'3c CfD'!J$31)*'3h Losses'!H67)</f>
        <v>4.3920024399706159E-2</v>
      </c>
      <c r="J89" s="27">
        <f>IF(J$21="-","-",('3c CfD'!K$29+'3c CfD'!K$31)*'3h Losses'!I67)</f>
        <v>0.99377589656984033</v>
      </c>
      <c r="K89" s="27">
        <f>IF(K$21="-","-",('3c CfD'!L$29+'3c CfD'!L$31)*'3h Losses'!J67)</f>
        <v>0.71997815640945184</v>
      </c>
      <c r="L89" s="27">
        <f>IF(L$21="-","-",('3c CfD'!M$29+'3c CfD'!M$31)*'3h Losses'!K67)</f>
        <v>3.0072717392644726</v>
      </c>
      <c r="M89" s="27">
        <f>IF(M$21="-","-",('3c CfD'!N$29+'3c CfD'!N$31)*'3h Losses'!L67)</f>
        <v>2.615097853493884</v>
      </c>
      <c r="N89" s="27">
        <f>IF(N$21="-","-",('3c CfD'!O$29+'3c CfD'!O$31)*'3h Losses'!M67)</f>
        <v>4.9248793339290282</v>
      </c>
      <c r="O89" s="27">
        <f>IF(O$21="-","-",('3c CfD'!P$29+'3c CfD'!P$31)*'3h Losses'!N67)</f>
        <v>4.2204443828269254</v>
      </c>
      <c r="P89" s="44"/>
      <c r="Q89" s="27">
        <f>IF(Q$21="-","-",('3c CfD'!R$29+'3c CfD'!R$31)*'3h Losses'!P67)</f>
        <v>4.2204443828269254</v>
      </c>
      <c r="R89" s="27">
        <f>IF(R$21="-","-",('3c CfD'!S$29+'3c CfD'!S$31)*'3h Losses'!Q67)</f>
        <v>6.3898072406347524</v>
      </c>
      <c r="S89" s="27">
        <f>IF(S$21="-","-",('3c CfD'!T$29+'3c CfD'!T$31)*'3h Losses'!R67)</f>
        <v>6.6063280163867395</v>
      </c>
      <c r="T89" s="27">
        <f>IF(T$21="-","-",('3c CfD'!U$29+'3c CfD'!U$31)*'3h Losses'!S67)</f>
        <v>9.4316078676820769</v>
      </c>
      <c r="U89" s="27">
        <f>IF(U$21="-","-",('3c CfD'!V$29+'3c CfD'!V$31)*'3h Losses'!T67)</f>
        <v>10.416492368652523</v>
      </c>
      <c r="V89" s="27">
        <f>IF(V$21="-","-",('3c CfD'!W$29+'3c CfD'!W$31)*'3h Losses'!U67)</f>
        <v>12.0798303470711</v>
      </c>
      <c r="W89" s="27">
        <f>IF(W$21="-","-",('3c CfD'!X$29+'3c CfD'!X$31)*'3h Losses'!V67)</f>
        <v>7.6432058049083613</v>
      </c>
      <c r="X89" s="27" t="str">
        <f>IF(X$21="-","-",('3c CfD'!Y$29+'3c CfD'!Y$31)*'3h Losses'!W67)</f>
        <v>-</v>
      </c>
      <c r="Y89" s="27" t="str">
        <f>IF(Y$21="-","-",('3c CfD'!Z$29+'3c CfD'!Z$31)*'3h Losses'!X67)</f>
        <v>-</v>
      </c>
      <c r="Z89" s="27" t="str">
        <f>IF(Z$21="-","-",('3c CfD'!AA$29+'3c CfD'!AA$31)*'3h Losses'!Y67)</f>
        <v>-</v>
      </c>
      <c r="AA89" s="27" t="str">
        <f>IF(AA$21="-","-",('3c CfD'!AB$29+'3c CfD'!AB$31)*'3h Losses'!Z67)</f>
        <v>-</v>
      </c>
    </row>
    <row r="90" spans="1:27">
      <c r="A90" s="25"/>
      <c r="B90" s="343"/>
      <c r="C90" s="341"/>
      <c r="D90" s="345"/>
      <c r="E90" s="152" t="s">
        <v>154</v>
      </c>
      <c r="F90" s="348"/>
      <c r="G90" s="44"/>
      <c r="H90" s="27">
        <f>IF(H$21="-","-",('3c CfD'!I$29+'3c CfD'!I$31)*'3h Losses'!G68)</f>
        <v>4.3005634873459639E-2</v>
      </c>
      <c r="I90" s="27">
        <f>IF(I$21="-","-",('3c CfD'!J$29+'3c CfD'!J$31)*'3h Losses'!H68)</f>
        <v>4.3005634873459639E-2</v>
      </c>
      <c r="J90" s="27">
        <f>IF(J$21="-","-",('3c CfD'!K$29+'3c CfD'!K$31)*'3h Losses'!I68)</f>
        <v>0.97308605671479276</v>
      </c>
      <c r="K90" s="27">
        <f>IF(K$21="-","-",('3c CfD'!L$29+'3c CfD'!L$31)*'3h Losses'!J68)</f>
        <v>0.70498862727450262</v>
      </c>
      <c r="L90" s="27">
        <f>IF(L$21="-","-",('3c CfD'!M$29+'3c CfD'!M$31)*'3h Losses'!K68)</f>
        <v>2.9446620795808829</v>
      </c>
      <c r="M90" s="27">
        <f>IF(M$21="-","-",('3c CfD'!N$29+'3c CfD'!N$31)*'3h Losses'!L68)</f>
        <v>2.5606530274714157</v>
      </c>
      <c r="N90" s="27">
        <f>IF(N$21="-","-",('3c CfD'!O$29+'3c CfD'!O$31)*'3h Losses'!M68)</f>
        <v>4.8688599626051223</v>
      </c>
      <c r="O90" s="27">
        <f>IF(O$21="-","-",('3c CfD'!P$29+'3c CfD'!P$31)*'3h Losses'!N68)</f>
        <v>4.1724377972838731</v>
      </c>
      <c r="P90" s="44"/>
      <c r="Q90" s="27">
        <f>IF(Q$21="-","-",('3c CfD'!R$29+'3c CfD'!R$31)*'3h Losses'!P68)</f>
        <v>4.1724377972838731</v>
      </c>
      <c r="R90" s="27">
        <f>IF(R$21="-","-",('3c CfD'!S$29+'3c CfD'!S$31)*'3h Losses'!Q68)</f>
        <v>6.277417073248011</v>
      </c>
      <c r="S90" s="27">
        <f>IF(S$21="-","-",('3c CfD'!T$29+'3c CfD'!T$31)*'3h Losses'!R68)</f>
        <v>6.4906545939246669</v>
      </c>
      <c r="T90" s="27">
        <f>IF(T$21="-","-",('3c CfD'!U$29+'3c CfD'!U$31)*'3h Losses'!S68)</f>
        <v>9.2916252659532379</v>
      </c>
      <c r="U90" s="27">
        <f>IF(U$21="-","-",('3c CfD'!V$29+'3c CfD'!V$31)*'3h Losses'!T68)</f>
        <v>10.262585494224648</v>
      </c>
      <c r="V90" s="27">
        <f>IF(V$21="-","-",('3c CfD'!W$29+'3c CfD'!W$31)*'3h Losses'!U68)</f>
        <v>11.895798315372172</v>
      </c>
      <c r="W90" s="27">
        <f>IF(W$21="-","-",('3c CfD'!X$29+'3c CfD'!X$31)*'3h Losses'!V68)</f>
        <v>7.5267114385440692</v>
      </c>
      <c r="X90" s="27" t="str">
        <f>IF(X$21="-","-",('3c CfD'!Y$29+'3c CfD'!Y$31)*'3h Losses'!W68)</f>
        <v>-</v>
      </c>
      <c r="Y90" s="27" t="str">
        <f>IF(Y$21="-","-",('3c CfD'!Z$29+'3c CfD'!Z$31)*'3h Losses'!X68)</f>
        <v>-</v>
      </c>
      <c r="Z90" s="27" t="str">
        <f>IF(Z$21="-","-",('3c CfD'!AA$29+'3c CfD'!AA$31)*'3h Losses'!Y68)</f>
        <v>-</v>
      </c>
      <c r="AA90" s="27" t="str">
        <f>IF(AA$21="-","-",('3c CfD'!AB$29+'3c CfD'!AB$31)*'3h Losses'!Z68)</f>
        <v>-</v>
      </c>
    </row>
    <row r="91" spans="1:27">
      <c r="A91" s="25"/>
      <c r="B91" s="343"/>
      <c r="C91" s="341"/>
      <c r="D91" s="345"/>
      <c r="E91" s="152" t="s">
        <v>155</v>
      </c>
      <c r="F91" s="348"/>
      <c r="G91" s="44"/>
      <c r="H91" s="27">
        <f>IF(H$21="-","-",('3c CfD'!I$29+'3c CfD'!I$31)*'3h Losses'!G69)</f>
        <v>4.3377091476778658E-2</v>
      </c>
      <c r="I91" s="27">
        <f>IF(I$21="-","-",('3c CfD'!J$29+'3c CfD'!J$31)*'3h Losses'!H69)</f>
        <v>4.3377091476778658E-2</v>
      </c>
      <c r="J91" s="27">
        <f>IF(J$21="-","-",('3c CfD'!K$29+'3c CfD'!K$31)*'3h Losses'!I69)</f>
        <v>0.98149098417204195</v>
      </c>
      <c r="K91" s="27">
        <f>IF(K$21="-","-",('3c CfD'!L$29+'3c CfD'!L$31)*'3h Losses'!J69)</f>
        <v>0.71107789166128488</v>
      </c>
      <c r="L91" s="27">
        <f>IF(L$21="-","-",('3c CfD'!M$29+'3c CfD'!M$31)*'3h Losses'!K69)</f>
        <v>2.9700962855220783</v>
      </c>
      <c r="M91" s="27">
        <f>IF(M$21="-","-",('3c CfD'!N$29+'3c CfD'!N$31)*'3h Losses'!L69)</f>
        <v>2.5827703960130459</v>
      </c>
      <c r="N91" s="27">
        <f>IF(N$21="-","-",('3c CfD'!O$29+'3c CfD'!O$31)*'3h Losses'!M69)</f>
        <v>4.9645773780878111</v>
      </c>
      <c r="O91" s="27">
        <f>IF(O$21="-","-",('3c CfD'!P$29+'3c CfD'!P$31)*'3h Losses'!N69)</f>
        <v>4.2544641782612809</v>
      </c>
      <c r="P91" s="44"/>
      <c r="Q91" s="27">
        <f>IF(Q$21="-","-",('3c CfD'!R$29+'3c CfD'!R$31)*'3h Losses'!P69)</f>
        <v>4.2544641782612809</v>
      </c>
      <c r="R91" s="27">
        <f>IF(R$21="-","-",('3c CfD'!S$29+'3c CfD'!S$31)*'3h Losses'!Q69)</f>
        <v>6.4189509013388868</v>
      </c>
      <c r="S91" s="27">
        <f>IF(S$21="-","-",('3c CfD'!T$29+'3c CfD'!T$31)*'3h Losses'!R69)</f>
        <v>6.6363592550163482</v>
      </c>
      <c r="T91" s="27">
        <f>IF(T$21="-","-",('3c CfD'!U$29+'3c CfD'!U$31)*'3h Losses'!S69)</f>
        <v>9.5030402403497582</v>
      </c>
      <c r="U91" s="27">
        <f>IF(U$21="-","-",('3c CfD'!V$29+'3c CfD'!V$31)*'3h Losses'!T69)</f>
        <v>10.495108920689333</v>
      </c>
      <c r="V91" s="27">
        <f>IF(V$21="-","-",('3c CfD'!W$29+'3c CfD'!W$31)*'3h Losses'!U69)</f>
        <v>12.196101658978662</v>
      </c>
      <c r="W91" s="27">
        <f>IF(W$21="-","-",('3c CfD'!X$29+'3c CfD'!X$31)*'3h Losses'!V69)</f>
        <v>7.7167081120058452</v>
      </c>
      <c r="X91" s="27" t="str">
        <f>IF(X$21="-","-",('3c CfD'!Y$29+'3c CfD'!Y$31)*'3h Losses'!W69)</f>
        <v>-</v>
      </c>
      <c r="Y91" s="27" t="str">
        <f>IF(Y$21="-","-",('3c CfD'!Z$29+'3c CfD'!Z$31)*'3h Losses'!X69)</f>
        <v>-</v>
      </c>
      <c r="Z91" s="27" t="str">
        <f>IF(Z$21="-","-",('3c CfD'!AA$29+'3c CfD'!AA$31)*'3h Losses'!Y69)</f>
        <v>-</v>
      </c>
      <c r="AA91" s="27" t="str">
        <f>IF(AA$21="-","-",('3c CfD'!AB$29+'3c CfD'!AB$31)*'3h Losses'!Z69)</f>
        <v>-</v>
      </c>
    </row>
    <row r="92" spans="1:27">
      <c r="A92" s="25"/>
      <c r="B92" s="343"/>
      <c r="C92" s="341"/>
      <c r="D92" s="345"/>
      <c r="E92" s="152" t="s">
        <v>156</v>
      </c>
      <c r="F92" s="348"/>
      <c r="G92" s="44"/>
      <c r="H92" s="27">
        <f>IF(H$21="-","-",('3c CfD'!I$29+'3c CfD'!I$31)*'3h Losses'!G70)</f>
        <v>4.3875156816877439E-2</v>
      </c>
      <c r="I92" s="27">
        <f>IF(I$21="-","-",('3c CfD'!J$29+'3c CfD'!J$31)*'3h Losses'!H70)</f>
        <v>4.3875156816877439E-2</v>
      </c>
      <c r="J92" s="27">
        <f>IF(J$21="-","-",('3c CfD'!K$29+'3c CfD'!K$31)*'3h Losses'!I70)</f>
        <v>0.99276068032253717</v>
      </c>
      <c r="K92" s="27">
        <f>IF(K$21="-","-",('3c CfD'!L$29+'3c CfD'!L$31)*'3h Losses'!J70)</f>
        <v>0.71924264498820167</v>
      </c>
      <c r="L92" s="27">
        <f>IF(L$21="-","-",('3c CfD'!M$29+'3c CfD'!M$31)*'3h Losses'!K70)</f>
        <v>3.0041995867396483</v>
      </c>
      <c r="M92" s="27">
        <f>IF(M$21="-","-",('3c CfD'!N$29+'3c CfD'!N$31)*'3h Losses'!L70)</f>
        <v>2.6124263358626769</v>
      </c>
      <c r="N92" s="27">
        <f>IF(N$21="-","-",('3c CfD'!O$29+'3c CfD'!O$31)*'3h Losses'!M70)</f>
        <v>4.9956634649345562</v>
      </c>
      <c r="O92" s="27">
        <f>IF(O$21="-","-",('3c CfD'!P$29+'3c CfD'!P$31)*'3h Losses'!N70)</f>
        <v>4.2811038361535179</v>
      </c>
      <c r="P92" s="44"/>
      <c r="Q92" s="27">
        <f>IF(Q$21="-","-",('3c CfD'!R$29+'3c CfD'!R$31)*'3h Losses'!P70)</f>
        <v>4.2811038361535179</v>
      </c>
      <c r="R92" s="27">
        <f>IF(R$21="-","-",('3c CfD'!S$29+'3c CfD'!S$31)*'3h Losses'!Q70)</f>
        <v>6.4634524855848801</v>
      </c>
      <c r="S92" s="27">
        <f>IF(S$21="-","-",('3c CfD'!T$29+'3c CfD'!T$31)*'3h Losses'!R70)</f>
        <v>6.6822094118828836</v>
      </c>
      <c r="T92" s="27">
        <f>IF(T$21="-","-",('3c CfD'!U$29+'3c CfD'!U$31)*'3h Losses'!S70)</f>
        <v>9.5824230399954633</v>
      </c>
      <c r="U92" s="27">
        <f>IF(U$21="-","-",('3c CfD'!V$29+'3c CfD'!V$31)*'3h Losses'!T70)</f>
        <v>10.582590842009528</v>
      </c>
      <c r="V92" s="27">
        <f>IF(V$21="-","-",('3c CfD'!W$29+'3c CfD'!W$31)*'3h Losses'!U70)</f>
        <v>12.261796422759263</v>
      </c>
      <c r="W92" s="27">
        <f>IF(W$21="-","-",('3c CfD'!X$29+'3c CfD'!X$31)*'3h Losses'!V70)</f>
        <v>7.7582122790996619</v>
      </c>
      <c r="X92" s="27" t="str">
        <f>IF(X$21="-","-",('3c CfD'!Y$29+'3c CfD'!Y$31)*'3h Losses'!W70)</f>
        <v>-</v>
      </c>
      <c r="Y92" s="27" t="str">
        <f>IF(Y$21="-","-",('3c CfD'!Z$29+'3c CfD'!Z$31)*'3h Losses'!X70)</f>
        <v>-</v>
      </c>
      <c r="Z92" s="27" t="str">
        <f>IF(Z$21="-","-",('3c CfD'!AA$29+'3c CfD'!AA$31)*'3h Losses'!Y70)</f>
        <v>-</v>
      </c>
      <c r="AA92" s="27" t="str">
        <f>IF(AA$21="-","-",('3c CfD'!AB$29+'3c CfD'!AB$31)*'3h Losses'!Z70)</f>
        <v>-</v>
      </c>
    </row>
    <row r="93" spans="1:27">
      <c r="A93" s="25"/>
      <c r="B93" s="343"/>
      <c r="C93" s="341"/>
      <c r="D93" s="345"/>
      <c r="E93" s="152" t="s">
        <v>157</v>
      </c>
      <c r="F93" s="348"/>
      <c r="G93" s="44"/>
      <c r="H93" s="27">
        <f>IF(H$21="-","-",('3c CfD'!I$29+'3c CfD'!I$31)*'3h Losses'!G71)</f>
        <v>4.3069407635335163E-2</v>
      </c>
      <c r="I93" s="27">
        <f>IF(I$21="-","-",('3c CfD'!J$29+'3c CfD'!J$31)*'3h Losses'!H71)</f>
        <v>4.3069407635335163E-2</v>
      </c>
      <c r="J93" s="27">
        <f>IF(J$21="-","-",('3c CfD'!K$29+'3c CfD'!K$31)*'3h Losses'!I71)</f>
        <v>0.97452903937420143</v>
      </c>
      <c r="K93" s="27">
        <f>IF(K$21="-","-",('3c CfD'!L$29+'3c CfD'!L$31)*'3h Losses'!J71)</f>
        <v>0.7060340500890806</v>
      </c>
      <c r="L93" s="27">
        <f>IF(L$21="-","-",('3c CfD'!M$29+'3c CfD'!M$31)*'3h Losses'!K71)</f>
        <v>2.9490286988426968</v>
      </c>
      <c r="M93" s="27">
        <f>IF(M$21="-","-",('3c CfD'!N$29+'3c CfD'!N$31)*'3h Losses'!L71)</f>
        <v>2.5644502023357623</v>
      </c>
      <c r="N93" s="27">
        <f>IF(N$21="-","-",('3c CfD'!O$29+'3c CfD'!O$31)*'3h Losses'!M71)</f>
        <v>4.9021234771896509</v>
      </c>
      <c r="O93" s="27">
        <f>IF(O$21="-","-",('3c CfD'!P$29+'3c CfD'!P$31)*'3h Losses'!N71)</f>
        <v>4.2009434323994768</v>
      </c>
      <c r="P93" s="44"/>
      <c r="Q93" s="27">
        <f>IF(Q$21="-","-",('3c CfD'!R$29+'3c CfD'!R$31)*'3h Losses'!P71)</f>
        <v>4.2009434323994768</v>
      </c>
      <c r="R93" s="27">
        <f>IF(R$21="-","-",('3c CfD'!S$29+'3c CfD'!S$31)*'3h Losses'!Q71)</f>
        <v>6.3447642946080265</v>
      </c>
      <c r="S93" s="27">
        <f>IF(S$21="-","-",('3c CfD'!T$29+'3c CfD'!T$31)*'3h Losses'!R71)</f>
        <v>6.5602028463947351</v>
      </c>
      <c r="T93" s="27">
        <f>IF(T$21="-","-",('3c CfD'!U$29+'3c CfD'!U$31)*'3h Losses'!S71)</f>
        <v>9.4363184585311952</v>
      </c>
      <c r="U93" s="27">
        <f>IF(U$21="-","-",('3c CfD'!V$29+'3c CfD'!V$31)*'3h Losses'!T71)</f>
        <v>10.422261023829432</v>
      </c>
      <c r="V93" s="27">
        <f>IF(V$21="-","-",('3c CfD'!W$29+'3c CfD'!W$31)*'3h Losses'!U71)</f>
        <v>12.104463679535263</v>
      </c>
      <c r="W93" s="27">
        <f>IF(W$21="-","-",('3c CfD'!X$29+'3c CfD'!X$31)*'3h Losses'!V71)</f>
        <v>7.6585526650553568</v>
      </c>
      <c r="X93" s="27" t="str">
        <f>IF(X$21="-","-",('3c CfD'!Y$29+'3c CfD'!Y$31)*'3h Losses'!W71)</f>
        <v>-</v>
      </c>
      <c r="Y93" s="27" t="str">
        <f>IF(Y$21="-","-",('3c CfD'!Z$29+'3c CfD'!Z$31)*'3h Losses'!X71)</f>
        <v>-</v>
      </c>
      <c r="Z93" s="27" t="str">
        <f>IF(Z$21="-","-",('3c CfD'!AA$29+'3c CfD'!AA$31)*'3h Losses'!Y71)</f>
        <v>-</v>
      </c>
      <c r="AA93" s="27" t="str">
        <f>IF(AA$21="-","-",('3c CfD'!AB$29+'3c CfD'!AB$31)*'3h Losses'!Z71)</f>
        <v>-</v>
      </c>
    </row>
    <row r="94" spans="1:27">
      <c r="A94" s="25"/>
      <c r="B94" s="343"/>
      <c r="C94" s="341"/>
      <c r="D94" s="345"/>
      <c r="E94" s="152" t="s">
        <v>158</v>
      </c>
      <c r="F94" s="348"/>
      <c r="G94" s="44"/>
      <c r="H94" s="27">
        <f>IF(H$21="-","-",('3c CfD'!I$29+'3c CfD'!I$31)*'3h Losses'!G72)</f>
        <v>4.3379583043087137E-2</v>
      </c>
      <c r="I94" s="27">
        <f>IF(I$21="-","-",('3c CfD'!J$29+'3c CfD'!J$31)*'3h Losses'!H72)</f>
        <v>4.3379583043087137E-2</v>
      </c>
      <c r="J94" s="27">
        <f>IF(J$21="-","-",('3c CfD'!K$29+'3c CfD'!K$31)*'3h Losses'!I72)</f>
        <v>0.98154736070133386</v>
      </c>
      <c r="K94" s="27">
        <f>IF(K$21="-","-",('3c CfD'!L$29+'3c CfD'!L$31)*'3h Losses'!J72)</f>
        <v>0.71111873574873408</v>
      </c>
      <c r="L94" s="27">
        <f>IF(L$21="-","-",('3c CfD'!M$29+'3c CfD'!M$31)*'3h Losses'!K72)</f>
        <v>2.9702668869060345</v>
      </c>
      <c r="M94" s="27">
        <f>IF(M$21="-","-",('3c CfD'!N$29+'3c CfD'!N$31)*'3h Losses'!L72)</f>
        <v>2.5829187495213648</v>
      </c>
      <c r="N94" s="27">
        <f>IF(N$21="-","-",('3c CfD'!O$29+'3c CfD'!O$31)*'3h Losses'!M72)</f>
        <v>4.8404294379098056</v>
      </c>
      <c r="O94" s="27">
        <f>IF(O$21="-","-",('3c CfD'!P$29+'3c CfD'!P$31)*'3h Losses'!N72)</f>
        <v>4.1480738606033283</v>
      </c>
      <c r="P94" s="44"/>
      <c r="Q94" s="27">
        <f>IF(Q$21="-","-",('3c CfD'!R$29+'3c CfD'!R$31)*'3h Losses'!P72)</f>
        <v>4.1480738606033283</v>
      </c>
      <c r="R94" s="27">
        <f>IF(R$21="-","-",('3c CfD'!S$29+'3c CfD'!S$31)*'3h Losses'!Q72)</f>
        <v>6.2271887718004448</v>
      </c>
      <c r="S94" s="27">
        <f>IF(S$21="-","-",('3c CfD'!T$29+'3c CfD'!T$31)*'3h Losses'!R72)</f>
        <v>6.4386688147478859</v>
      </c>
      <c r="T94" s="27">
        <f>IF(T$21="-","-",('3c CfD'!U$29+'3c CfD'!U$31)*'3h Losses'!S72)</f>
        <v>9.1800633721959759</v>
      </c>
      <c r="U94" s="27">
        <f>IF(U$21="-","-",('3c CfD'!V$29+'3c CfD'!V$31)*'3h Losses'!T72)</f>
        <v>10.139145650628111</v>
      </c>
      <c r="V94" s="27">
        <f>IF(V$21="-","-",('3c CfD'!W$29+'3c CfD'!W$31)*'3h Losses'!U72)</f>
        <v>11.705438079119729</v>
      </c>
      <c r="W94" s="27">
        <f>IF(W$21="-","-",('3c CfD'!X$29+'3c CfD'!X$31)*'3h Losses'!V72)</f>
        <v>7.4064257471896617</v>
      </c>
      <c r="X94" s="27" t="str">
        <f>IF(X$21="-","-",('3c CfD'!Y$29+'3c CfD'!Y$31)*'3h Losses'!W72)</f>
        <v>-</v>
      </c>
      <c r="Y94" s="27" t="str">
        <f>IF(Y$21="-","-",('3c CfD'!Z$29+'3c CfD'!Z$31)*'3h Losses'!X72)</f>
        <v>-</v>
      </c>
      <c r="Z94" s="27" t="str">
        <f>IF(Z$21="-","-",('3c CfD'!AA$29+'3c CfD'!AA$31)*'3h Losses'!Y72)</f>
        <v>-</v>
      </c>
      <c r="AA94" s="27" t="str">
        <f>IF(AA$21="-","-",('3c CfD'!AB$29+'3c CfD'!AB$31)*'3h Losses'!Z72)</f>
        <v>-</v>
      </c>
    </row>
    <row r="95" spans="1:27">
      <c r="A95" s="25"/>
      <c r="B95" s="343"/>
      <c r="C95" s="341"/>
      <c r="D95" s="345"/>
      <c r="E95" s="152" t="s">
        <v>159</v>
      </c>
      <c r="F95" s="348"/>
      <c r="G95" s="44"/>
      <c r="H95" s="27">
        <f>IF(H$21="-","-",('3c CfD'!I$29+'3c CfD'!I$31)*'3h Losses'!G73)</f>
        <v>4.3617471805694426E-2</v>
      </c>
      <c r="I95" s="27">
        <f>IF(I$21="-","-",('3c CfD'!J$29+'3c CfD'!J$31)*'3h Losses'!H73)</f>
        <v>4.3617471805694426E-2</v>
      </c>
      <c r="J95" s="27">
        <f>IF(J$21="-","-",('3c CfD'!K$29+'3c CfD'!K$31)*'3h Losses'!I73)</f>
        <v>0.98693005621608254</v>
      </c>
      <c r="K95" s="27">
        <f>IF(K$21="-","-",('3c CfD'!L$29+'3c CfD'!L$31)*'3h Losses'!J73)</f>
        <v>0.71501843104885032</v>
      </c>
      <c r="L95" s="27">
        <f>IF(L$21="-","-",('3c CfD'!M$29+'3c CfD'!M$31)*'3h Losses'!K73)</f>
        <v>2.9865554970025783</v>
      </c>
      <c r="M95" s="27">
        <f>IF(M$21="-","-",('3c CfD'!N$29+'3c CfD'!N$31)*'3h Losses'!L73)</f>
        <v>2.5970831859252024</v>
      </c>
      <c r="N95" s="27">
        <f>IF(N$21="-","-",('3c CfD'!O$29+'3c CfD'!O$31)*'3h Losses'!M73)</f>
        <v>4.923320638066274</v>
      </c>
      <c r="O95" s="27">
        <f>IF(O$21="-","-",('3c CfD'!P$29+'3c CfD'!P$31)*'3h Losses'!N73)</f>
        <v>4.2191086365573316</v>
      </c>
      <c r="P95" s="44"/>
      <c r="Q95" s="27">
        <f>IF(Q$21="-","-",('3c CfD'!R$29+'3c CfD'!R$31)*'3h Losses'!P73)</f>
        <v>4.2191086365573316</v>
      </c>
      <c r="R95" s="27">
        <f>IF(R$21="-","-",('3c CfD'!S$29+'3c CfD'!S$31)*'3h Losses'!Q73)</f>
        <v>6.364313155931419</v>
      </c>
      <c r="S95" s="27">
        <f>IF(S$21="-","-",('3c CfD'!T$29+'3c CfD'!T$31)*'3h Losses'!R73)</f>
        <v>6.5802550691743376</v>
      </c>
      <c r="T95" s="27">
        <f>IF(T$21="-","-",('3c CfD'!U$29+'3c CfD'!U$31)*'3h Losses'!S73)</f>
        <v>9.3577705213476587</v>
      </c>
      <c r="U95" s="27">
        <f>IF(U$21="-","-",('3c CfD'!V$29+'3c CfD'!V$31)*'3h Losses'!T73)</f>
        <v>10.334954168810345</v>
      </c>
      <c r="V95" s="27">
        <f>IF(V$21="-","-",('3c CfD'!W$29+'3c CfD'!W$31)*'3h Losses'!U73)</f>
        <v>11.90667529426406</v>
      </c>
      <c r="W95" s="27">
        <f>IF(W$21="-","-",('3c CfD'!X$29+'3c CfD'!X$31)*'3h Losses'!V73)</f>
        <v>7.5338102686545945</v>
      </c>
      <c r="X95" s="27" t="str">
        <f>IF(X$21="-","-",('3c CfD'!Y$29+'3c CfD'!Y$31)*'3h Losses'!W73)</f>
        <v>-</v>
      </c>
      <c r="Y95" s="27" t="str">
        <f>IF(Y$21="-","-",('3c CfD'!Z$29+'3c CfD'!Z$31)*'3h Losses'!X73)</f>
        <v>-</v>
      </c>
      <c r="Z95" s="27" t="str">
        <f>IF(Z$21="-","-",('3c CfD'!AA$29+'3c CfD'!AA$31)*'3h Losses'!Y73)</f>
        <v>-</v>
      </c>
      <c r="AA95" s="27" t="str">
        <f>IF(AA$21="-","-",('3c CfD'!AB$29+'3c CfD'!AB$31)*'3h Losses'!Z73)</f>
        <v>-</v>
      </c>
    </row>
    <row r="96" spans="1:27">
      <c r="A96" s="25"/>
      <c r="B96" s="343"/>
      <c r="C96" s="341"/>
      <c r="D96" s="345"/>
      <c r="E96" s="152" t="s">
        <v>160</v>
      </c>
      <c r="F96" s="348"/>
      <c r="G96" s="44"/>
      <c r="H96" s="27">
        <f>IF(H$21="-","-",('3c CfD'!I$29+'3c CfD'!I$31)*'3h Losses'!G74)</f>
        <v>4.2892310834316161E-2</v>
      </c>
      <c r="I96" s="27">
        <f>IF(I$21="-","-",('3c CfD'!J$29+'3c CfD'!J$31)*'3h Losses'!H74)</f>
        <v>4.2892310834316161E-2</v>
      </c>
      <c r="J96" s="27">
        <f>IF(J$21="-","-",('3c CfD'!K$29+'3c CfD'!K$31)*'3h Losses'!I74)</f>
        <v>0.9705218801201303</v>
      </c>
      <c r="K96" s="27">
        <f>IF(K$21="-","-",('3c CfD'!L$29+'3c CfD'!L$31)*'3h Losses'!J74)</f>
        <v>0.70313091353470913</v>
      </c>
      <c r="L96" s="27">
        <f>IF(L$21="-","-",('3c CfD'!M$29+'3c CfD'!M$31)*'3h Losses'!K74)</f>
        <v>2.9369026080197105</v>
      </c>
      <c r="M96" s="27">
        <f>IF(M$21="-","-",('3c CfD'!N$29+'3c CfD'!N$31)*'3h Losses'!L74)</f>
        <v>2.5539054571873847</v>
      </c>
      <c r="N96" s="27">
        <f>IF(N$21="-","-",('3c CfD'!O$29+'3c CfD'!O$31)*'3h Losses'!M74)</f>
        <v>4.8906751217992941</v>
      </c>
      <c r="O96" s="27">
        <f>IF(O$21="-","-",('3c CfD'!P$29+'3c CfD'!P$31)*'3h Losses'!N74)</f>
        <v>4.1911326037631342</v>
      </c>
      <c r="P96" s="44"/>
      <c r="Q96" s="27">
        <f>IF(Q$21="-","-",('3c CfD'!R$29+'3c CfD'!R$31)*'3h Losses'!P74)</f>
        <v>4.1911326037631342</v>
      </c>
      <c r="R96" s="27">
        <f>IF(R$21="-","-",('3c CfD'!S$29+'3c CfD'!S$31)*'3h Losses'!Q74)</f>
        <v>6.3387233753448653</v>
      </c>
      <c r="S96" s="27">
        <f>IF(S$21="-","-",('3c CfD'!T$29+'3c CfD'!T$31)*'3h Losses'!R74)</f>
        <v>6.5810232284776555</v>
      </c>
      <c r="T96" s="27">
        <f>IF(T$21="-","-",('3c CfD'!U$29+'3c CfD'!U$31)*'3h Losses'!S74)</f>
        <v>9.4311928159241791</v>
      </c>
      <c r="U96" s="27">
        <f>IF(U$21="-","-",('3c CfD'!V$29+'3c CfD'!V$31)*'3h Losses'!T74)</f>
        <v>10.451566105101712</v>
      </c>
      <c r="V96" s="27">
        <f>IF(V$21="-","-",('3c CfD'!W$29+'3c CfD'!W$31)*'3h Losses'!U74)</f>
        <v>12.180834635952376</v>
      </c>
      <c r="W96" s="27">
        <f>IF(W$21="-","-",('3c CfD'!X$29+'3c CfD'!X$31)*'3h Losses'!V74)</f>
        <v>7.6929987464017229</v>
      </c>
      <c r="X96" s="27" t="str">
        <f>IF(X$21="-","-",('3c CfD'!Y$29+'3c CfD'!Y$31)*'3h Losses'!W74)</f>
        <v>-</v>
      </c>
      <c r="Y96" s="27" t="str">
        <f>IF(Y$21="-","-",('3c CfD'!Z$29+'3c CfD'!Z$31)*'3h Losses'!X74)</f>
        <v>-</v>
      </c>
      <c r="Z96" s="27" t="str">
        <f>IF(Z$21="-","-",('3c CfD'!AA$29+'3c CfD'!AA$31)*'3h Losses'!Y74)</f>
        <v>-</v>
      </c>
      <c r="AA96" s="27" t="str">
        <f>IF(AA$21="-","-",('3c CfD'!AB$29+'3c CfD'!AB$31)*'3h Losses'!Z74)</f>
        <v>-</v>
      </c>
    </row>
    <row r="97" spans="1:27">
      <c r="A97" s="25"/>
      <c r="B97" s="343"/>
      <c r="C97" s="341"/>
      <c r="D97" s="345"/>
      <c r="E97" s="152" t="s">
        <v>161</v>
      </c>
      <c r="F97" s="348"/>
      <c r="G97" s="44"/>
      <c r="H97" s="27">
        <f>IF(H$21="-","-",('3c CfD'!I$29+'3c CfD'!I$31)*'3h Losses'!G75)</f>
        <v>4.329650679642813E-2</v>
      </c>
      <c r="I97" s="27">
        <f>IF(I$21="-","-",('3c CfD'!J$29+'3c CfD'!J$31)*'3h Losses'!H75)</f>
        <v>4.329650679642813E-2</v>
      </c>
      <c r="J97" s="27">
        <f>IF(J$21="-","-",('3c CfD'!K$29+'3c CfD'!K$31)*'3h Losses'!I75)</f>
        <v>0.9796675991885474</v>
      </c>
      <c r="K97" s="27">
        <f>IF(K$21="-","-",('3c CfD'!L$29+'3c CfD'!L$31)*'3h Losses'!J75)</f>
        <v>0.70975687214031213</v>
      </c>
      <c r="L97" s="27">
        <f>IF(L$21="-","-",('3c CfD'!M$29+'3c CfD'!M$31)*'3h Losses'!K75)</f>
        <v>2.9645785282997617</v>
      </c>
      <c r="M97" s="27">
        <f>IF(M$21="-","-",('3c CfD'!N$29+'3c CfD'!N$31)*'3h Losses'!L75)</f>
        <v>2.5779722013970483</v>
      </c>
      <c r="N97" s="27">
        <f>IF(N$21="-","-",('3c CfD'!O$29+'3c CfD'!O$31)*'3h Losses'!M75)</f>
        <v>4.8964766278830893</v>
      </c>
      <c r="O97" s="27">
        <f>IF(O$21="-","-",('3c CfD'!P$29+'3c CfD'!P$31)*'3h Losses'!N75)</f>
        <v>4.1961042857279303</v>
      </c>
      <c r="P97" s="44"/>
      <c r="Q97" s="27">
        <f>IF(Q$21="-","-",('3c CfD'!R$29+'3c CfD'!R$31)*'3h Losses'!P75)</f>
        <v>4.1961042857279303</v>
      </c>
      <c r="R97" s="27">
        <f>IF(R$21="-","-",('3c CfD'!S$29+'3c CfD'!S$31)*'3h Losses'!Q75)</f>
        <v>6.3403112971215769</v>
      </c>
      <c r="S97" s="27">
        <f>IF(S$21="-","-",('3c CfD'!T$29+'3c CfD'!T$31)*'3h Losses'!R75)</f>
        <v>6.5552781314858937</v>
      </c>
      <c r="T97" s="27">
        <f>IF(T$21="-","-",('3c CfD'!U$29+'3c CfD'!U$31)*'3h Losses'!S75)</f>
        <v>9.4214238174977698</v>
      </c>
      <c r="U97" s="27">
        <f>IF(U$21="-","-",('3c CfD'!V$29+'3c CfD'!V$31)*'3h Losses'!T75)</f>
        <v>10.405246559824732</v>
      </c>
      <c r="V97" s="27">
        <f>IF(V$21="-","-",('3c CfD'!W$29+'3c CfD'!W$31)*'3h Losses'!U75)</f>
        <v>12.096837960825086</v>
      </c>
      <c r="W97" s="27">
        <f>IF(W$21="-","-",('3c CfD'!X$29+'3c CfD'!X$31)*'3h Losses'!V75)</f>
        <v>7.6537573007936084</v>
      </c>
      <c r="X97" s="27" t="str">
        <f>IF(X$21="-","-",('3c CfD'!Y$29+'3c CfD'!Y$31)*'3h Losses'!W75)</f>
        <v>-</v>
      </c>
      <c r="Y97" s="27" t="str">
        <f>IF(Y$21="-","-",('3c CfD'!Z$29+'3c CfD'!Z$31)*'3h Losses'!X75)</f>
        <v>-</v>
      </c>
      <c r="Z97" s="27" t="str">
        <f>IF(Z$21="-","-",('3c CfD'!AA$29+'3c CfD'!AA$31)*'3h Losses'!Y75)</f>
        <v>-</v>
      </c>
      <c r="AA97" s="27" t="str">
        <f>IF(AA$21="-","-",('3c CfD'!AB$29+'3c CfD'!AB$31)*'3h Losses'!Z75)</f>
        <v>-</v>
      </c>
    </row>
    <row r="98" spans="1:27">
      <c r="A98" s="25"/>
      <c r="B98" s="343"/>
      <c r="C98" s="341"/>
      <c r="D98" s="345"/>
      <c r="E98" s="152" t="s">
        <v>162</v>
      </c>
      <c r="F98" s="348"/>
      <c r="G98" s="44"/>
      <c r="H98" s="27">
        <f>IF(H$21="-","-",('3c CfD'!I$29+'3c CfD'!I$31)*'3h Losses'!G76)</f>
        <v>4.3133117668694008E-2</v>
      </c>
      <c r="I98" s="27">
        <f>IF(I$21="-","-",('3c CfD'!J$29+'3c CfD'!J$31)*'3h Losses'!H76)</f>
        <v>4.3133117668694008E-2</v>
      </c>
      <c r="J98" s="27">
        <f>IF(J$21="-","-",('3c CfD'!K$29+'3c CfD'!K$31)*'3h Losses'!I76)</f>
        <v>0.97597060267902747</v>
      </c>
      <c r="K98" s="27">
        <f>IF(K$21="-","-",('3c CfD'!L$29+'3c CfD'!L$31)*'3h Losses'!J76)</f>
        <v>0.70707844459908897</v>
      </c>
      <c r="L98" s="27">
        <f>IF(L$21="-","-",('3c CfD'!M$29+'3c CfD'!M$31)*'3h Losses'!K76)</f>
        <v>2.9533910229863265</v>
      </c>
      <c r="M98" s="27">
        <f>IF(M$21="-","-",('3c CfD'!N$29+'3c CfD'!N$31)*'3h Losses'!L76)</f>
        <v>2.5682436422019719</v>
      </c>
      <c r="N98" s="27">
        <f>IF(N$21="-","-",('3c CfD'!O$29+'3c CfD'!O$31)*'3h Losses'!M76)</f>
        <v>4.8333709669612608</v>
      </c>
      <c r="O98" s="27">
        <f>IF(O$21="-","-",('3c CfD'!P$29+'3c CfD'!P$31)*'3h Losses'!N76)</f>
        <v>4.1420250049773841</v>
      </c>
      <c r="P98" s="44"/>
      <c r="Q98" s="27">
        <f>IF(Q$21="-","-",('3c CfD'!R$29+'3c CfD'!R$31)*'3h Losses'!P76)</f>
        <v>4.1420250049773841</v>
      </c>
      <c r="R98" s="27">
        <f>IF(R$21="-","-",('3c CfD'!S$29+'3c CfD'!S$31)*'3h Losses'!Q76)</f>
        <v>6.2937684210396503</v>
      </c>
      <c r="S98" s="27">
        <f>IF(S$21="-","-",('3c CfD'!T$29+'3c CfD'!T$31)*'3h Losses'!R76)</f>
        <v>6.5076561733593881</v>
      </c>
      <c r="T98" s="27">
        <f>IF(T$21="-","-",('3c CfD'!U$29+'3c CfD'!U$31)*'3h Losses'!S76)</f>
        <v>9.312729441711495</v>
      </c>
      <c r="U98" s="27">
        <f>IF(U$21="-","-",('3c CfD'!V$29+'3c CfD'!V$31)*'3h Losses'!T76)</f>
        <v>10.286115705652866</v>
      </c>
      <c r="V98" s="27">
        <f>IF(V$21="-","-",('3c CfD'!W$29+'3c CfD'!W$31)*'3h Losses'!U76)</f>
        <v>11.998517100558479</v>
      </c>
      <c r="W98" s="27">
        <f>IF(W$21="-","-",('3c CfD'!X$29+'3c CfD'!X$31)*'3h Losses'!V76)</f>
        <v>7.5916979237081801</v>
      </c>
      <c r="X98" s="27" t="str">
        <f>IF(X$21="-","-",('3c CfD'!Y$29+'3c CfD'!Y$31)*'3h Losses'!W76)</f>
        <v>-</v>
      </c>
      <c r="Y98" s="27" t="str">
        <f>IF(Y$21="-","-",('3c CfD'!Z$29+'3c CfD'!Z$31)*'3h Losses'!X76)</f>
        <v>-</v>
      </c>
      <c r="Z98" s="27" t="str">
        <f>IF(Z$21="-","-",('3c CfD'!AA$29+'3c CfD'!AA$31)*'3h Losses'!Y76)</f>
        <v>-</v>
      </c>
      <c r="AA98" s="27" t="str">
        <f>IF(AA$21="-","-",('3c CfD'!AB$29+'3c CfD'!AB$31)*'3h Losses'!Z76)</f>
        <v>-</v>
      </c>
    </row>
    <row r="99" spans="1:27">
      <c r="A99" s="25"/>
      <c r="B99" s="343"/>
      <c r="C99" s="341"/>
      <c r="D99" s="345"/>
      <c r="E99" s="152" t="s">
        <v>163</v>
      </c>
      <c r="F99" s="348"/>
      <c r="G99" s="44"/>
      <c r="H99" s="27">
        <f>IF(H$21="-","-",('3c CfD'!I$29+'3c CfD'!I$31)*'3h Losses'!G77)</f>
        <v>4.2451699715656363E-2</v>
      </c>
      <c r="I99" s="27">
        <f>IF(I$21="-","-",('3c CfD'!J$29+'3c CfD'!J$31)*'3h Losses'!H77)</f>
        <v>4.2451699715656363E-2</v>
      </c>
      <c r="J99" s="27">
        <f>IF(J$21="-","-",('3c CfD'!K$29+'3c CfD'!K$31)*'3h Losses'!I77)</f>
        <v>0.96055219737360376</v>
      </c>
      <c r="K99" s="27">
        <f>IF(K$21="-","-",('3c CfD'!L$29+'3c CfD'!L$31)*'3h Losses'!J77)</f>
        <v>0.69590800359232974</v>
      </c>
      <c r="L99" s="27">
        <f>IF(L$21="-","-",('3c CfD'!M$29+'3c CfD'!M$31)*'3h Losses'!K77)</f>
        <v>2.9067332858651409</v>
      </c>
      <c r="M99" s="27">
        <f>IF(M$21="-","-",('3c CfD'!N$29+'3c CfD'!N$31)*'3h Losses'!L77)</f>
        <v>2.5276704719754806</v>
      </c>
      <c r="N99" s="27">
        <f>IF(N$21="-","-",('3c CfD'!O$29+'3c CfD'!O$31)*'3h Losses'!M77)</f>
        <v>4.8149194996374121</v>
      </c>
      <c r="O99" s="27">
        <f>IF(O$21="-","-",('3c CfD'!P$29+'3c CfD'!P$31)*'3h Losses'!N77)</f>
        <v>4.1262127613990778</v>
      </c>
      <c r="P99" s="44"/>
      <c r="Q99" s="27">
        <f>IF(Q$21="-","-",('3c CfD'!R$29+'3c CfD'!R$31)*'3h Losses'!P77)</f>
        <v>4.1262127613990778</v>
      </c>
      <c r="R99" s="27">
        <f>IF(R$21="-","-",('3c CfD'!S$29+'3c CfD'!S$31)*'3h Losses'!Q77)</f>
        <v>6.2882948210946665</v>
      </c>
      <c r="S99" s="27">
        <f>IF(S$21="-","-",('3c CfD'!T$29+'3c CfD'!T$31)*'3h Losses'!R77)</f>
        <v>6.502131582113206</v>
      </c>
      <c r="T99" s="27">
        <f>IF(T$21="-","-",('3c CfD'!U$29+'3c CfD'!U$31)*'3h Losses'!S77)</f>
        <v>9.3280477940870838</v>
      </c>
      <c r="U99" s="27">
        <f>IF(U$21="-","-",('3c CfD'!V$29+'3c CfD'!V$31)*'3h Losses'!T77)</f>
        <v>10.303000366990275</v>
      </c>
      <c r="V99" s="27">
        <f>IF(V$21="-","-",('3c CfD'!W$29+'3c CfD'!W$31)*'3h Losses'!U77)</f>
        <v>11.990944315445828</v>
      </c>
      <c r="W99" s="27">
        <f>IF(W$21="-","-",('3c CfD'!X$29+'3c CfD'!X$31)*'3h Losses'!V77)</f>
        <v>7.5867893264554152</v>
      </c>
      <c r="X99" s="27" t="str">
        <f>IF(X$21="-","-",('3c CfD'!Y$29+'3c CfD'!Y$31)*'3h Losses'!W77)</f>
        <v>-</v>
      </c>
      <c r="Y99" s="27" t="str">
        <f>IF(Y$21="-","-",('3c CfD'!Z$29+'3c CfD'!Z$31)*'3h Losses'!X77)</f>
        <v>-</v>
      </c>
      <c r="Z99" s="27" t="str">
        <f>IF(Z$21="-","-",('3c CfD'!AA$29+'3c CfD'!AA$31)*'3h Losses'!Y77)</f>
        <v>-</v>
      </c>
      <c r="AA99" s="27" t="str">
        <f>IF(AA$21="-","-",('3c CfD'!AB$29+'3c CfD'!AB$31)*'3h Losses'!Z77)</f>
        <v>-</v>
      </c>
    </row>
    <row r="100" spans="1:27">
      <c r="A100" s="25"/>
      <c r="B100" s="343"/>
      <c r="C100" s="341"/>
      <c r="D100" s="345"/>
      <c r="E100" s="152" t="s">
        <v>164</v>
      </c>
      <c r="F100" s="348"/>
      <c r="G100" s="44"/>
      <c r="H100" s="27">
        <f>IF(H$21="-","-",('3c CfD'!I$29+'3c CfD'!I$31)*'3h Losses'!G78)</f>
        <v>4.3922643050877778E-2</v>
      </c>
      <c r="I100" s="27">
        <f>IF(I$21="-","-",('3c CfD'!J$29+'3c CfD'!J$31)*'3h Losses'!H78)</f>
        <v>4.3922643050877778E-2</v>
      </c>
      <c r="J100" s="27">
        <f>IF(J$21="-","-",('3c CfD'!K$29+'3c CfD'!K$31)*'3h Losses'!I78)</f>
        <v>0.99383514864110956</v>
      </c>
      <c r="K100" s="27">
        <f>IF(K$21="-","-",('3c CfD'!L$29+'3c CfD'!L$31)*'3h Losses'!J78)</f>
        <v>0.7200210837909502</v>
      </c>
      <c r="L100" s="27">
        <f>IF(L$21="-","-",('3c CfD'!M$29+'3c CfD'!M$31)*'3h Losses'!K78)</f>
        <v>3.0074510423448109</v>
      </c>
      <c r="M100" s="27">
        <f>IF(M$21="-","-",('3c CfD'!N$29+'3c CfD'!N$31)*'3h Losses'!L78)</f>
        <v>2.6152537739231536</v>
      </c>
      <c r="N100" s="27">
        <f>IF(N$21="-","-",('3c CfD'!O$29+'3c CfD'!O$31)*'3h Losses'!M78)</f>
        <v>4.9000942715336944</v>
      </c>
      <c r="O100" s="27">
        <f>IF(O$21="-","-",('3c CfD'!P$29+'3c CfD'!P$31)*'3h Losses'!N78)</f>
        <v>4.1992044761669289</v>
      </c>
      <c r="P100" s="44"/>
      <c r="Q100" s="27">
        <f>IF(Q$21="-","-",('3c CfD'!R$29+'3c CfD'!R$31)*'3h Losses'!P78)</f>
        <v>4.1992044761669289</v>
      </c>
      <c r="R100" s="27">
        <f>IF(R$21="-","-",('3c CfD'!S$29+'3c CfD'!S$31)*'3h Losses'!Q78)</f>
        <v>6.3326499242588552</v>
      </c>
      <c r="S100" s="27">
        <f>IF(S$21="-","-",('3c CfD'!T$29+'3c CfD'!T$31)*'3h Losses'!R78)</f>
        <v>6.5474209630125255</v>
      </c>
      <c r="T100" s="27">
        <f>IF(T$21="-","-",('3c CfD'!U$29+'3c CfD'!U$31)*'3h Losses'!S78)</f>
        <v>9.4157451794068567</v>
      </c>
      <c r="U100" s="27">
        <f>IF(U$21="-","-",('3c CfD'!V$29+'3c CfD'!V$31)*'3h Losses'!T78)</f>
        <v>10.399069984784679</v>
      </c>
      <c r="V100" s="27">
        <f>IF(V$21="-","-",('3c CfD'!W$29+'3c CfD'!W$31)*'3h Losses'!U78)</f>
        <v>11.999800044542518</v>
      </c>
      <c r="W100" s="27">
        <f>IF(W$21="-","-",('3c CfD'!X$29+'3c CfD'!X$31)*'3h Losses'!V78)</f>
        <v>7.5925212194377778</v>
      </c>
      <c r="X100" s="27" t="str">
        <f>IF(X$21="-","-",('3c CfD'!Y$29+'3c CfD'!Y$31)*'3h Losses'!W78)</f>
        <v>-</v>
      </c>
      <c r="Y100" s="27" t="str">
        <f>IF(Y$21="-","-",('3c CfD'!Z$29+'3c CfD'!Z$31)*'3h Losses'!X78)</f>
        <v>-</v>
      </c>
      <c r="Z100" s="27" t="str">
        <f>IF(Z$21="-","-",('3c CfD'!AA$29+'3c CfD'!AA$31)*'3h Losses'!Y78)</f>
        <v>-</v>
      </c>
      <c r="AA100" s="27" t="str">
        <f>IF(AA$21="-","-",('3c CfD'!AB$29+'3c CfD'!AB$31)*'3h Losses'!Z78)</f>
        <v>-</v>
      </c>
    </row>
    <row r="101" spans="1:27">
      <c r="A101" s="25"/>
      <c r="B101" s="343"/>
      <c r="C101" s="341"/>
      <c r="D101" s="345"/>
      <c r="E101" s="152" t="s">
        <v>165</v>
      </c>
      <c r="F101" s="348"/>
      <c r="G101" s="44"/>
      <c r="H101" s="27">
        <f>IF(H$21="-","-",('3c CfD'!I$29+'3c CfD'!I$31)*'3h Losses'!G79)</f>
        <v>4.3632725497418222E-2</v>
      </c>
      <c r="I101" s="27">
        <f>IF(I$21="-","-",('3c CfD'!J$29+'3c CfD'!J$31)*'3h Losses'!H79)</f>
        <v>4.3632725497418222E-2</v>
      </c>
      <c r="J101" s="27">
        <f>IF(J$21="-","-",('3c CfD'!K$29+'3c CfD'!K$31)*'3h Losses'!I79)</f>
        <v>0.98727520063200669</v>
      </c>
      <c r="K101" s="27">
        <f>IF(K$21="-","-",('3c CfD'!L$29+'3c CfD'!L$31)*'3h Losses'!J79)</f>
        <v>0.71526848384357977</v>
      </c>
      <c r="L101" s="27">
        <f>IF(L$21="-","-",('3c CfD'!M$29+'3c CfD'!M$31)*'3h Losses'!K79)</f>
        <v>2.9875999407766285</v>
      </c>
      <c r="M101" s="27">
        <f>IF(M$21="-","-",('3c CfD'!N$29+'3c CfD'!N$31)*'3h Losses'!L79)</f>
        <v>2.5979914253223786</v>
      </c>
      <c r="N101" s="27">
        <f>IF(N$21="-","-",('3c CfD'!O$29+'3c CfD'!O$31)*'3h Losses'!M79)</f>
        <v>4.8985526099317216</v>
      </c>
      <c r="O101" s="27">
        <f>IF(O$21="-","-",('3c CfD'!P$29+'3c CfD'!P$31)*'3h Losses'!N79)</f>
        <v>4.1978833276458998</v>
      </c>
      <c r="P101" s="44"/>
      <c r="Q101" s="27">
        <f>IF(Q$21="-","-",('3c CfD'!R$29+'3c CfD'!R$31)*'3h Losses'!P79)</f>
        <v>4.1978833276458998</v>
      </c>
      <c r="R101" s="27">
        <f>IF(R$21="-","-",('3c CfD'!S$29+'3c CfD'!S$31)*'3h Losses'!Q79)</f>
        <v>6.3335654004362061</v>
      </c>
      <c r="S101" s="27">
        <f>IF(S$21="-","-",('3c CfD'!T$29+'3c CfD'!T$31)*'3h Losses'!R79)</f>
        <v>6.5481784791203461</v>
      </c>
      <c r="T101" s="27">
        <f>IF(T$21="-","-",('3c CfD'!U$29+'3c CfD'!U$31)*'3h Losses'!S79)</f>
        <v>9.3290022506571173</v>
      </c>
      <c r="U101" s="27">
        <f>IF(U$21="-","-",('3c CfD'!V$29+'3c CfD'!V$31)*'3h Losses'!T79)</f>
        <v>10.302527794402025</v>
      </c>
      <c r="V101" s="27">
        <f>IF(V$21="-","-",('3c CfD'!W$29+'3c CfD'!W$31)*'3h Losses'!U79)</f>
        <v>11.981775000335563</v>
      </c>
      <c r="W101" s="27">
        <f>IF(W$21="-","-",('3c CfD'!X$29+'3c CfD'!X$31)*'3h Losses'!V79)</f>
        <v>7.5813632511631726</v>
      </c>
      <c r="X101" s="27" t="str">
        <f>IF(X$21="-","-",('3c CfD'!Y$29+'3c CfD'!Y$31)*'3h Losses'!W79)</f>
        <v>-</v>
      </c>
      <c r="Y101" s="27" t="str">
        <f>IF(Y$21="-","-",('3c CfD'!Z$29+'3c CfD'!Z$31)*'3h Losses'!X79)</f>
        <v>-</v>
      </c>
      <c r="Z101" s="27" t="str">
        <f>IF(Z$21="-","-",('3c CfD'!AA$29+'3c CfD'!AA$31)*'3h Losses'!Y79)</f>
        <v>-</v>
      </c>
      <c r="AA101" s="27" t="str">
        <f>IF(AA$21="-","-",('3c CfD'!AB$29+'3c CfD'!AB$31)*'3h Losses'!Z79)</f>
        <v>-</v>
      </c>
    </row>
    <row r="102" spans="1:27">
      <c r="A102" s="25"/>
      <c r="B102" s="343"/>
      <c r="C102" s="342"/>
      <c r="D102" s="346"/>
      <c r="E102" s="152" t="s">
        <v>166</v>
      </c>
      <c r="F102" s="348"/>
      <c r="G102" s="44"/>
      <c r="H102" s="27">
        <f>IF(H$21="-","-",('3c CfD'!I$29+'3c CfD'!I$31)*'3h Losses'!G80)</f>
        <v>4.3760667810379655E-2</v>
      </c>
      <c r="I102" s="27">
        <f>IF(I$21="-","-",('3c CfD'!J$29+'3c CfD'!J$31)*'3h Losses'!H80)</f>
        <v>4.3760667810379655E-2</v>
      </c>
      <c r="J102" s="27">
        <f>IF(J$21="-","-",('3c CfD'!K$29+'3c CfD'!K$31)*'3h Losses'!I80)</f>
        <v>0.99017014407774218</v>
      </c>
      <c r="K102" s="27">
        <f>IF(K$21="-","-",('3c CfD'!L$29+'3c CfD'!L$31)*'3h Losses'!J80)</f>
        <v>0.71736583401293341</v>
      </c>
      <c r="L102" s="27">
        <f>IF(L$21="-","-",('3c CfD'!M$29+'3c CfD'!M$31)*'3h Losses'!K80)</f>
        <v>2.9963603480688348</v>
      </c>
      <c r="M102" s="27">
        <f>IF(M$21="-","-",('3c CfD'!N$29+'3c CfD'!N$31)*'3h Losses'!L80)</f>
        <v>2.6056094007804873</v>
      </c>
      <c r="N102" s="27">
        <f>IF(N$21="-","-",('3c CfD'!O$29+'3c CfD'!O$31)*'3h Losses'!M80)</f>
        <v>4.8571990216740089</v>
      </c>
      <c r="O102" s="27">
        <f>IF(O$21="-","-",('3c CfD'!P$29+'3c CfD'!P$31)*'3h Losses'!N80)</f>
        <v>4.1624447904883279</v>
      </c>
      <c r="P102" s="44"/>
      <c r="Q102" s="27">
        <f>IF(Q$21="-","-",('3c CfD'!R$29+'3c CfD'!R$31)*'3h Losses'!P80)</f>
        <v>4.1624447904883279</v>
      </c>
      <c r="R102" s="27">
        <f>IF(R$21="-","-",('3c CfD'!S$29+'3c CfD'!S$31)*'3h Losses'!Q80)</f>
        <v>6.2141414656967404</v>
      </c>
      <c r="S102" s="27">
        <f>IF(S$21="-","-",('3c CfD'!T$29+'3c CfD'!T$31)*'3h Losses'!R80)</f>
        <v>6.3966424963022819</v>
      </c>
      <c r="T102" s="27">
        <f>IF(T$21="-","-",('3c CfD'!U$29+'3c CfD'!U$31)*'3h Losses'!S80)</f>
        <v>9.066000016221448</v>
      </c>
      <c r="U102" s="27">
        <f>IF(U$21="-","-",('3c CfD'!V$29+'3c CfD'!V$31)*'3h Losses'!T80)</f>
        <v>10.100902572350401</v>
      </c>
      <c r="V102" s="27">
        <f>IF(V$21="-","-",('3c CfD'!W$29+'3c CfD'!W$31)*'3h Losses'!U80)</f>
        <v>11.687891045651504</v>
      </c>
      <c r="W102" s="27">
        <f>IF(W$21="-","-",('3c CfD'!X$29+'3c CfD'!X$31)*'3h Losses'!V80)</f>
        <v>7.442554164739728</v>
      </c>
      <c r="X102" s="27" t="str">
        <f>IF(X$21="-","-",('3c CfD'!Y$29+'3c CfD'!Y$31)*'3h Losses'!W80)</f>
        <v>-</v>
      </c>
      <c r="Y102" s="27" t="str">
        <f>IF(Y$21="-","-",('3c CfD'!Z$29+'3c CfD'!Z$31)*'3h Losses'!X80)</f>
        <v>-</v>
      </c>
      <c r="Z102" s="27" t="str">
        <f>IF(Z$21="-","-",('3c CfD'!AA$29+'3c CfD'!AA$31)*'3h Losses'!Y80)</f>
        <v>-</v>
      </c>
      <c r="AA102" s="27" t="str">
        <f>IF(AA$21="-","-",('3c CfD'!AB$29+'3c CfD'!AB$31)*'3h Losses'!Z80)</f>
        <v>-</v>
      </c>
    </row>
    <row r="103" spans="1:27" s="25" customFormat="1"/>
    <row r="104" spans="1:27" s="25" customFormat="1"/>
    <row r="113"/>
    <row r="127" s="25" customFormat="1" hidden="1"/>
    <row r="128" s="25" customFormat="1" hidden="1"/>
    <row r="129" spans="5:8" hidden="1">
      <c r="E129" s="25"/>
      <c r="F129" s="25"/>
      <c r="H129" s="25"/>
    </row>
  </sheetData>
  <mergeCells count="56">
    <mergeCell ref="C20:D20"/>
    <mergeCell ref="C25:D25"/>
    <mergeCell ref="C24:D24"/>
    <mergeCell ref="C23:D23"/>
    <mergeCell ref="C22:D22"/>
    <mergeCell ref="C21:D21"/>
    <mergeCell ref="B20:B25"/>
    <mergeCell ref="F75:F102"/>
    <mergeCell ref="Q33:AA33"/>
    <mergeCell ref="E33:E37"/>
    <mergeCell ref="F38:F65"/>
    <mergeCell ref="E70:E74"/>
    <mergeCell ref="F70:F71"/>
    <mergeCell ref="H70:O70"/>
    <mergeCell ref="Q70:AA70"/>
    <mergeCell ref="C28:D28"/>
    <mergeCell ref="B26:B28"/>
    <mergeCell ref="F14:F28"/>
    <mergeCell ref="H71:O71"/>
    <mergeCell ref="Q71:AA71"/>
    <mergeCell ref="C27:D27"/>
    <mergeCell ref="C26:D26"/>
    <mergeCell ref="B38:B51"/>
    <mergeCell ref="D38:D65"/>
    <mergeCell ref="B52:B65"/>
    <mergeCell ref="D33:D37"/>
    <mergeCell ref="B33:B37"/>
    <mergeCell ref="C33:C37"/>
    <mergeCell ref="C38:C65"/>
    <mergeCell ref="C75:C102"/>
    <mergeCell ref="B75:B88"/>
    <mergeCell ref="D75:D102"/>
    <mergeCell ref="B89:B102"/>
    <mergeCell ref="B70:B74"/>
    <mergeCell ref="D70:D74"/>
    <mergeCell ref="C70:C74"/>
    <mergeCell ref="B3:J3"/>
    <mergeCell ref="B9:B13"/>
    <mergeCell ref="E9:E13"/>
    <mergeCell ref="H10:O10"/>
    <mergeCell ref="B14:B19"/>
    <mergeCell ref="C15:D15"/>
    <mergeCell ref="C14:D14"/>
    <mergeCell ref="C19:D19"/>
    <mergeCell ref="C18:D18"/>
    <mergeCell ref="C17:D17"/>
    <mergeCell ref="C16:D16"/>
    <mergeCell ref="C9:D13"/>
    <mergeCell ref="Q10:AA10"/>
    <mergeCell ref="F9:F10"/>
    <mergeCell ref="H9:O9"/>
    <mergeCell ref="Q9:AA9"/>
    <mergeCell ref="H34:O34"/>
    <mergeCell ref="Q34:AA34"/>
    <mergeCell ref="F33:F34"/>
    <mergeCell ref="H33:O33"/>
  </mergeCells>
  <printOptions headings="1" gridLines="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6"/>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heetViews>
  <sheetFormatPr defaultColWidth="0" defaultRowHeight="11.4" zeroHeight="1"/>
  <cols>
    <col min="1" max="1" width="5.089843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207</v>
      </c>
      <c r="D2" s="56"/>
    </row>
    <row r="3" spans="2:5" s="2" customFormat="1" ht="67.5" customHeight="1">
      <c r="B3" s="312" t="s">
        <v>256</v>
      </c>
      <c r="C3" s="312"/>
      <c r="D3" s="312"/>
    </row>
    <row r="4" spans="2:5" s="2" customFormat="1" ht="12.75" customHeight="1">
      <c r="D4" s="56"/>
    </row>
    <row r="5" spans="2:5" s="80" customFormat="1"/>
    <row r="6" spans="2:5" s="80" customFormat="1">
      <c r="B6" s="180" t="s">
        <v>218</v>
      </c>
    </row>
    <row r="7" spans="2:5" s="80" customFormat="1"/>
    <row r="8" spans="2:5" s="80" customFormat="1">
      <c r="B8" s="182" t="s">
        <v>219</v>
      </c>
      <c r="C8" s="355" t="s">
        <v>183</v>
      </c>
      <c r="D8" s="356"/>
    </row>
    <row r="9" spans="2:5" s="80" customFormat="1">
      <c r="B9" s="175" t="s">
        <v>239</v>
      </c>
      <c r="C9" s="354">
        <v>3.1</v>
      </c>
      <c r="D9" s="354"/>
    </row>
    <row r="10" spans="2:5" s="80" customFormat="1">
      <c r="B10" s="175" t="s">
        <v>240</v>
      </c>
      <c r="C10" s="354">
        <v>4.2</v>
      </c>
      <c r="D10" s="354"/>
    </row>
    <row r="11" spans="2:5" s="80" customFormat="1">
      <c r="B11" s="175" t="s">
        <v>45</v>
      </c>
      <c r="C11" s="354">
        <v>12</v>
      </c>
      <c r="D11" s="354"/>
    </row>
    <row r="12" spans="2:5" s="80" customFormat="1">
      <c r="B12" s="181"/>
      <c r="C12" s="89"/>
      <c r="D12" s="89"/>
    </row>
    <row r="13" spans="2:5" s="80" customFormat="1">
      <c r="B13" s="181"/>
      <c r="C13" s="89"/>
      <c r="D13" s="89"/>
    </row>
    <row r="14" spans="2:5" s="80" customFormat="1" ht="12.6">
      <c r="B14" s="118" t="s">
        <v>177</v>
      </c>
      <c r="C14" s="25"/>
      <c r="D14" s="25"/>
      <c r="E14" s="25"/>
    </row>
    <row r="15" spans="2:5" s="80" customFormat="1" ht="12.6">
      <c r="B15" s="26"/>
      <c r="C15" s="25"/>
      <c r="D15" s="25"/>
      <c r="E15" s="25"/>
    </row>
    <row r="16" spans="2:5" s="80" customFormat="1" ht="12.6">
      <c r="B16" s="182" t="s">
        <v>219</v>
      </c>
      <c r="C16" s="140" t="s">
        <v>176</v>
      </c>
      <c r="D16" s="140" t="s">
        <v>175</v>
      </c>
    </row>
    <row r="17" spans="2:4" s="80" customFormat="1" ht="12.6">
      <c r="B17" s="187" t="s">
        <v>239</v>
      </c>
      <c r="C17" s="208">
        <v>0.43239827522563951</v>
      </c>
      <c r="D17" s="209">
        <v>0.56760172477436055</v>
      </c>
    </row>
    <row r="18" spans="2:4" s="80" customFormat="1" ht="12.6">
      <c r="B18" s="187" t="s">
        <v>240</v>
      </c>
      <c r="C18" s="210">
        <v>0.39487128143182382</v>
      </c>
      <c r="D18" s="210">
        <v>0.60512871856817618</v>
      </c>
    </row>
    <row r="19" spans="2:4" s="80" customFormat="1" ht="12.6">
      <c r="B19" s="141" t="s">
        <v>45</v>
      </c>
      <c r="C19" s="212">
        <v>0.24711723243957096</v>
      </c>
      <c r="D19" s="212">
        <v>0.75288276692031531</v>
      </c>
    </row>
    <row r="20" spans="2:4" s="80" customFormat="1">
      <c r="B20" s="181"/>
      <c r="C20" s="89"/>
      <c r="D20" s="89"/>
    </row>
    <row r="21" spans="2:4" s="80" customFormat="1">
      <c r="B21" s="181"/>
      <c r="C21" s="89"/>
      <c r="D21" s="89"/>
    </row>
    <row r="22" spans="2:4" s="80" customFormat="1" hidden="1">
      <c r="B22" s="181"/>
      <c r="C22" s="89"/>
      <c r="D22" s="89"/>
    </row>
    <row r="23" spans="2:4" s="80" customFormat="1" hidden="1">
      <c r="B23" s="181"/>
      <c r="C23" s="89"/>
      <c r="D23" s="89"/>
    </row>
    <row r="24" spans="2:4" s="80" customFormat="1" hidden="1">
      <c r="B24" s="181"/>
      <c r="C24" s="89"/>
      <c r="D24" s="89"/>
    </row>
    <row r="25" spans="2:4" s="80" customFormat="1" hidden="1">
      <c r="B25" s="181"/>
      <c r="C25" s="89"/>
      <c r="D25" s="89"/>
    </row>
    <row r="26" spans="2:4" s="80" customFormat="1" hidden="1">
      <c r="B26" s="181"/>
      <c r="C26" s="89"/>
      <c r="D26" s="89"/>
    </row>
    <row r="27" spans="2:4" s="80" customFormat="1" hidden="1">
      <c r="B27" s="181"/>
      <c r="C27" s="89"/>
      <c r="D27" s="89"/>
    </row>
    <row r="28" spans="2:4" s="80" customFormat="1" hidden="1">
      <c r="B28" s="180"/>
    </row>
    <row r="29" spans="2:4" hidden="1">
      <c r="B29" s="80"/>
      <c r="C29" s="80"/>
      <c r="D29" s="80"/>
    </row>
    <row r="30" spans="2:4" hidden="1">
      <c r="B30" s="80"/>
      <c r="C30" s="80"/>
      <c r="D30" s="80"/>
    </row>
  </sheetData>
  <mergeCells count="5">
    <mergeCell ref="C11:D11"/>
    <mergeCell ref="C10:D10"/>
    <mergeCell ref="C9:D9"/>
    <mergeCell ref="C8:D8"/>
    <mergeCell ref="B3:D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zoomScale="80" zoomScaleNormal="80" workbookViewId="0"/>
  </sheetViews>
  <sheetFormatPr defaultColWidth="0" defaultRowHeight="12.6" zeroHeight="1"/>
  <cols>
    <col min="1" max="1" width="3" customWidth="1"/>
    <col min="2" max="3" width="30.453125" customWidth="1"/>
    <col min="4" max="4" width="36" customWidth="1"/>
    <col min="5" max="5" width="12.08984375" customWidth="1"/>
    <col min="6" max="6" width="25.453125" customWidth="1"/>
    <col min="7" max="7" width="1.453125" customWidth="1"/>
    <col min="8" max="11" width="15.6328125" style="10" customWidth="1"/>
    <col min="12" max="15" width="15.6328125" customWidth="1"/>
    <col min="16" max="16" width="1.453125" customWidth="1"/>
    <col min="17" max="27" width="15.6328125" customWidth="1"/>
    <col min="28" max="29" width="9" customWidth="1"/>
    <col min="16383" max="16384" width="9" hidden="1"/>
  </cols>
  <sheetData>
    <row r="1" spans="1:30" s="2" customFormat="1" ht="12.75" customHeight="1">
      <c r="F1" s="56"/>
    </row>
    <row r="2" spans="1:30" s="2" customFormat="1" ht="18.75" customHeight="1">
      <c r="B2" s="57" t="s">
        <v>257</v>
      </c>
      <c r="C2" s="57"/>
      <c r="D2" s="57"/>
      <c r="F2" s="56"/>
    </row>
    <row r="3" spans="1:30" s="2" customFormat="1" ht="42" customHeight="1">
      <c r="B3" s="357" t="s">
        <v>367</v>
      </c>
      <c r="C3" s="357"/>
      <c r="D3" s="357"/>
      <c r="E3" s="357"/>
      <c r="F3" s="357"/>
      <c r="G3" s="357"/>
      <c r="H3" s="56"/>
      <c r="I3" s="56"/>
      <c r="J3" s="56"/>
      <c r="K3" s="56"/>
      <c r="L3" s="56"/>
      <c r="M3" s="56"/>
      <c r="N3" s="56"/>
      <c r="O3" s="56"/>
      <c r="P3" s="56"/>
      <c r="Q3" s="56"/>
      <c r="R3" s="56"/>
      <c r="S3" s="56"/>
      <c r="T3" s="56"/>
      <c r="U3" s="56"/>
    </row>
    <row r="4" spans="1:30" s="2" customFormat="1" ht="12.75" customHeight="1">
      <c r="F4" s="56"/>
    </row>
    <row r="5" spans="1:30" s="25" customFormat="1">
      <c r="G5" s="88"/>
      <c r="H5" s="94"/>
      <c r="I5" s="94"/>
      <c r="J5" s="94"/>
      <c r="K5" s="94"/>
      <c r="P5" s="88"/>
    </row>
    <row r="6" spans="1:30" ht="12.75" customHeight="1">
      <c r="A6" s="25"/>
      <c r="B6" s="316" t="s">
        <v>24</v>
      </c>
      <c r="C6" s="368" t="s">
        <v>95</v>
      </c>
      <c r="D6" s="369" t="s">
        <v>25</v>
      </c>
      <c r="E6" s="368" t="s">
        <v>27</v>
      </c>
      <c r="F6" s="317"/>
      <c r="G6" s="44"/>
      <c r="H6" s="330" t="s">
        <v>232</v>
      </c>
      <c r="I6" s="331"/>
      <c r="J6" s="331"/>
      <c r="K6" s="331"/>
      <c r="L6" s="331"/>
      <c r="M6" s="331"/>
      <c r="N6" s="331"/>
      <c r="O6" s="332"/>
      <c r="P6" s="188"/>
      <c r="Q6" s="321" t="s">
        <v>233</v>
      </c>
      <c r="R6" s="322"/>
      <c r="S6" s="322"/>
      <c r="T6" s="322"/>
      <c r="U6" s="322"/>
      <c r="V6" s="322"/>
      <c r="W6" s="322"/>
      <c r="X6" s="322"/>
      <c r="Y6" s="322"/>
      <c r="Z6" s="322"/>
      <c r="AA6" s="323"/>
      <c r="AB6" s="25"/>
      <c r="AC6" s="25"/>
      <c r="AD6" s="25"/>
    </row>
    <row r="7" spans="1:30" ht="12.75" customHeight="1">
      <c r="A7" s="25"/>
      <c r="B7" s="316"/>
      <c r="C7" s="368"/>
      <c r="D7" s="369"/>
      <c r="E7" s="368"/>
      <c r="F7" s="317"/>
      <c r="G7" s="44"/>
      <c r="H7" s="324" t="s">
        <v>234</v>
      </c>
      <c r="I7" s="325"/>
      <c r="J7" s="325"/>
      <c r="K7" s="325"/>
      <c r="L7" s="325"/>
      <c r="M7" s="325"/>
      <c r="N7" s="325"/>
      <c r="O7" s="326"/>
      <c r="P7" s="188"/>
      <c r="Q7" s="327" t="s">
        <v>235</v>
      </c>
      <c r="R7" s="328"/>
      <c r="S7" s="328"/>
      <c r="T7" s="328"/>
      <c r="U7" s="328"/>
      <c r="V7" s="328"/>
      <c r="W7" s="328"/>
      <c r="X7" s="328"/>
      <c r="Y7" s="328"/>
      <c r="Z7" s="328"/>
      <c r="AA7" s="329"/>
      <c r="AB7" s="25"/>
      <c r="AC7" s="25"/>
      <c r="AD7" s="25"/>
    </row>
    <row r="8" spans="1:30" s="25" customFormat="1" ht="25.5" customHeight="1">
      <c r="B8" s="316"/>
      <c r="C8" s="368"/>
      <c r="D8" s="369"/>
      <c r="E8" s="368"/>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row>
    <row r="9" spans="1:30" s="25" customFormat="1" ht="12.75" customHeight="1">
      <c r="B9" s="316"/>
      <c r="C9" s="368"/>
      <c r="D9" s="369"/>
      <c r="E9" s="368"/>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316"/>
      <c r="C10" s="368"/>
      <c r="D10" s="369"/>
      <c r="E10" s="368"/>
      <c r="F10" s="79" t="s">
        <v>122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361" t="s">
        <v>102</v>
      </c>
      <c r="C11" s="362"/>
      <c r="D11" s="362"/>
      <c r="E11" s="362"/>
      <c r="F11" s="362"/>
      <c r="G11" s="44"/>
      <c r="H11" s="71"/>
      <c r="I11" s="71"/>
      <c r="J11" s="71"/>
      <c r="K11" s="71"/>
      <c r="L11" s="71"/>
      <c r="M11" s="72"/>
      <c r="N11" s="71"/>
      <c r="O11" s="71"/>
      <c r="P11" s="44"/>
      <c r="Q11" s="71"/>
      <c r="R11" s="71"/>
      <c r="S11" s="71"/>
      <c r="T11" s="73"/>
      <c r="U11" s="236"/>
      <c r="V11" s="236"/>
      <c r="W11" s="236"/>
      <c r="X11" s="236"/>
      <c r="Y11" s="236"/>
      <c r="Z11" s="236"/>
      <c r="AA11" s="236"/>
    </row>
    <row r="12" spans="1:30" s="80" customFormat="1" ht="58.5" customHeight="1">
      <c r="B12" s="42" t="s">
        <v>121</v>
      </c>
      <c r="C12" s="42"/>
      <c r="D12" s="111" t="s">
        <v>87</v>
      </c>
      <c r="E12" s="5" t="s">
        <v>66</v>
      </c>
      <c r="F12" s="363"/>
      <c r="G12" s="44"/>
      <c r="H12" s="29">
        <v>900000000</v>
      </c>
      <c r="I12" s="29">
        <v>900000000</v>
      </c>
      <c r="J12" s="29">
        <v>1500000000</v>
      </c>
      <c r="K12" s="29">
        <v>1500000000</v>
      </c>
      <c r="L12" s="29">
        <v>1315000000</v>
      </c>
      <c r="M12" s="29">
        <v>1345000000</v>
      </c>
      <c r="N12" s="29">
        <v>1455000000</v>
      </c>
      <c r="O12" s="29">
        <v>1455000000</v>
      </c>
      <c r="P12" s="44"/>
      <c r="Q12" s="29">
        <v>1455000000</v>
      </c>
      <c r="R12" s="99">
        <v>1505000000</v>
      </c>
      <c r="S12" s="99">
        <v>1500000000</v>
      </c>
      <c r="T12" s="234">
        <v>1545000000</v>
      </c>
      <c r="U12" s="29">
        <v>1545000000</v>
      </c>
      <c r="V12" s="237"/>
      <c r="W12" s="237"/>
      <c r="X12" s="237"/>
      <c r="Y12" s="237"/>
      <c r="Z12" s="237"/>
      <c r="AA12" s="237"/>
    </row>
    <row r="13" spans="1:30" s="80" customFormat="1" ht="67.5" customHeight="1">
      <c r="B13" s="42" t="s">
        <v>79</v>
      </c>
      <c r="C13" s="42" t="s">
        <v>220</v>
      </c>
      <c r="D13" s="111" t="s">
        <v>80</v>
      </c>
      <c r="E13" s="5" t="s">
        <v>119</v>
      </c>
      <c r="F13" s="364"/>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35">
        <v>260700000</v>
      </c>
      <c r="U13" s="29">
        <v>260700000</v>
      </c>
      <c r="V13" s="237"/>
      <c r="W13" s="237"/>
      <c r="X13" s="237"/>
      <c r="Y13" s="237"/>
      <c r="Z13" s="237"/>
      <c r="AA13" s="237"/>
    </row>
    <row r="14" spans="1:30" s="80" customFormat="1" ht="27.75" customHeight="1">
      <c r="B14" s="42" t="s">
        <v>120</v>
      </c>
      <c r="C14" s="42" t="s">
        <v>187</v>
      </c>
      <c r="D14" s="111" t="s">
        <v>85</v>
      </c>
      <c r="E14" s="5" t="s">
        <v>119</v>
      </c>
      <c r="F14" s="364"/>
      <c r="G14" s="44"/>
      <c r="H14" s="153"/>
      <c r="I14" s="154"/>
      <c r="J14" s="29">
        <v>8117254</v>
      </c>
      <c r="K14" s="158"/>
      <c r="L14" s="159"/>
      <c r="M14" s="160"/>
      <c r="N14" s="161"/>
      <c r="O14" s="161"/>
      <c r="P14" s="44"/>
      <c r="Q14" s="163"/>
      <c r="R14" s="163"/>
      <c r="S14" s="163"/>
      <c r="T14" s="163"/>
      <c r="U14" s="163"/>
      <c r="V14" s="163"/>
      <c r="W14" s="163"/>
      <c r="X14" s="163"/>
      <c r="Y14" s="163"/>
      <c r="Z14" s="163"/>
      <c r="AA14" s="163"/>
    </row>
    <row r="15" spans="1:30" s="80" customFormat="1" ht="22.8">
      <c r="B15" s="42" t="s">
        <v>67</v>
      </c>
      <c r="C15" s="42"/>
      <c r="D15" s="111" t="s">
        <v>281</v>
      </c>
      <c r="E15" s="5" t="s">
        <v>31</v>
      </c>
      <c r="F15" s="365"/>
      <c r="G15" s="44"/>
      <c r="H15" s="155"/>
      <c r="I15" s="156"/>
      <c r="J15" s="88"/>
      <c r="K15" s="157"/>
      <c r="L15" s="28">
        <v>0.1</v>
      </c>
      <c r="M15" s="162"/>
      <c r="N15" s="28">
        <v>0.1</v>
      </c>
      <c r="O15" s="28">
        <v>0.1</v>
      </c>
      <c r="P15" s="44"/>
      <c r="Q15" s="162"/>
      <c r="R15" s="28">
        <v>0.1</v>
      </c>
      <c r="S15" s="162"/>
      <c r="T15" s="28">
        <v>0.1</v>
      </c>
      <c r="U15" s="162"/>
      <c r="V15" s="162"/>
      <c r="W15" s="162"/>
      <c r="X15" s="162"/>
      <c r="Y15" s="162"/>
      <c r="Z15" s="162"/>
      <c r="AA15" s="162"/>
    </row>
    <row r="16" spans="1:30" s="26" customFormat="1">
      <c r="B16" s="361" t="s">
        <v>105</v>
      </c>
      <c r="C16" s="362"/>
      <c r="D16" s="362"/>
      <c r="E16" s="362"/>
      <c r="F16" s="362"/>
      <c r="G16" s="44"/>
      <c r="H16" s="71"/>
      <c r="I16" s="71"/>
      <c r="J16" s="100"/>
      <c r="K16" s="100"/>
      <c r="L16" s="101"/>
      <c r="M16" s="71"/>
      <c r="N16" s="73"/>
      <c r="O16" s="73"/>
      <c r="P16" s="44"/>
      <c r="Q16" s="71"/>
      <c r="R16" s="71"/>
      <c r="S16" s="71"/>
      <c r="T16" s="73"/>
      <c r="U16" s="71"/>
      <c r="V16" s="181"/>
      <c r="W16" s="181"/>
      <c r="X16" s="181"/>
      <c r="Y16" s="181"/>
      <c r="Z16" s="181"/>
      <c r="AA16" s="181"/>
    </row>
    <row r="17" spans="2:27" s="94" customFormat="1" ht="11.25" customHeight="1">
      <c r="B17" s="358" t="s">
        <v>96</v>
      </c>
      <c r="C17" s="359"/>
      <c r="D17" s="360"/>
      <c r="E17" s="19" t="s">
        <v>65</v>
      </c>
      <c r="F17" s="19"/>
      <c r="G17" s="44"/>
      <c r="H17" s="366"/>
      <c r="I17" s="367"/>
      <c r="J17" s="103">
        <f>J14</f>
        <v>8117254</v>
      </c>
      <c r="K17" s="103">
        <f>IF(K13="","-",IF(J17="","-",J17*(1+K15)))</f>
        <v>8117254</v>
      </c>
      <c r="L17" s="103">
        <f t="shared" ref="L17:T17" si="0">IF(L13="","-",IF(K17="","-",K17*(1+L15)))</f>
        <v>8928979.4000000004</v>
      </c>
      <c r="M17" s="103">
        <f t="shared" si="0"/>
        <v>8928979.4000000004</v>
      </c>
      <c r="N17" s="103">
        <f>IF(N13="","-",IF(L17="","-",L17*(1+N15)))</f>
        <v>9821877.3400000017</v>
      </c>
      <c r="O17" s="103">
        <f>IF(O13="","-",IF(M17="","-",M17*(1+O15)))</f>
        <v>9821877.3400000017</v>
      </c>
      <c r="P17" s="44"/>
      <c r="Q17" s="102">
        <f>IF(Q13="","-",IF(O17="","-",O17*(1+Q15)))</f>
        <v>9821877.3400000017</v>
      </c>
      <c r="R17" s="102">
        <f t="shared" si="0"/>
        <v>10804065.074000003</v>
      </c>
      <c r="S17" s="102">
        <f t="shared" si="0"/>
        <v>10804065.074000003</v>
      </c>
      <c r="T17" s="102">
        <f t="shared" si="0"/>
        <v>11884471.581400003</v>
      </c>
      <c r="U17" s="239">
        <f>IF(U13="","-",IF(T17="","-",T17*(1+U15)))</f>
        <v>11884471.581400003</v>
      </c>
      <c r="V17" s="238"/>
      <c r="W17" s="238"/>
      <c r="X17" s="238"/>
      <c r="Y17" s="238"/>
      <c r="Z17" s="238"/>
      <c r="AA17" s="238"/>
    </row>
    <row r="18" spans="2:27" s="80" customFormat="1" ht="11.4">
      <c r="B18" s="358" t="s">
        <v>132</v>
      </c>
      <c r="C18" s="359"/>
      <c r="D18" s="360"/>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T18" si="2">IF(Q13="","-",Q12/(Q13-Q17))</f>
        <v>5.3125820560931691</v>
      </c>
      <c r="R18" s="9">
        <f t="shared" si="2"/>
        <v>5.8835962363334122</v>
      </c>
      <c r="S18" s="9">
        <f t="shared" si="2"/>
        <v>6.1125706929592383</v>
      </c>
      <c r="T18" s="9">
        <f t="shared" si="2"/>
        <v>6.209419523851972</v>
      </c>
      <c r="U18" s="9">
        <f>IF(U13="","-",U12/(U13-U17))</f>
        <v>6.209419523851972</v>
      </c>
      <c r="V18" s="109"/>
      <c r="W18" s="109"/>
      <c r="X18" s="109"/>
      <c r="Y18" s="109"/>
      <c r="Z18" s="109"/>
      <c r="AA18" s="109"/>
    </row>
    <row r="19" spans="2:27" s="25" customFormat="1">
      <c r="H19" s="94"/>
      <c r="I19" s="94"/>
      <c r="J19" s="94"/>
      <c r="K19" s="94"/>
    </row>
    <row r="20" spans="2:27" s="25" customFormat="1">
      <c r="H20" s="94"/>
      <c r="I20" s="94"/>
      <c r="J20" s="94"/>
      <c r="K20" s="94"/>
    </row>
    <row r="21" spans="2:27" s="25" customFormat="1">
      <c r="H21" s="94"/>
      <c r="I21" s="94"/>
      <c r="J21" s="94"/>
      <c r="K21" s="94"/>
    </row>
    <row r="22" spans="2:27" s="25" customFormat="1">
      <c r="H22" s="94"/>
      <c r="I22" s="94"/>
      <c r="J22" s="94"/>
      <c r="K22" s="94"/>
    </row>
    <row r="23" spans="2:27" s="25" customFormat="1">
      <c r="H23" s="94"/>
      <c r="I23" s="94"/>
      <c r="J23" s="94"/>
      <c r="K23" s="94"/>
    </row>
    <row r="24" spans="2:27" s="25" customFormat="1">
      <c r="H24" s="94"/>
      <c r="I24" s="94"/>
      <c r="J24" s="94"/>
      <c r="K24" s="94"/>
    </row>
    <row r="25" spans="2:27" hidden="1">
      <c r="G25" s="25"/>
      <c r="P25" s="25"/>
    </row>
    <row r="26" spans="2:27" hidden="1">
      <c r="G26" s="25"/>
      <c r="P26" s="25"/>
    </row>
    <row r="27" spans="2:27" hidden="1">
      <c r="G27" s="25"/>
      <c r="P27" s="25"/>
    </row>
    <row r="28" spans="2:27" hidden="1">
      <c r="G28" s="25"/>
      <c r="P28" s="2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legacy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B20"/>
  <sheetViews>
    <sheetView zoomScaleNormal="100" workbookViewId="0"/>
  </sheetViews>
  <sheetFormatPr defaultColWidth="0" defaultRowHeight="12.6" zeroHeight="1"/>
  <cols>
    <col min="1" max="1" width="3.6328125" customWidth="1"/>
    <col min="2" max="2" width="37.90625" customWidth="1"/>
    <col min="3" max="3" width="35.36328125" customWidth="1"/>
    <col min="4" max="4" width="36.08984375" style="1" customWidth="1"/>
    <col min="5" max="5" width="18.7265625" customWidth="1"/>
    <col min="6" max="6" width="26.453125" customWidth="1"/>
    <col min="7" max="7" width="1.453125" customWidth="1"/>
    <col min="8" max="8" width="15" style="4" customWidth="1"/>
    <col min="9" max="9" width="11.7265625" style="10" customWidth="1"/>
    <col min="10" max="10" width="14.08984375" style="10" customWidth="1"/>
    <col min="11" max="11" width="12" style="10" customWidth="1"/>
    <col min="12" max="12" width="15.453125" customWidth="1"/>
    <col min="13" max="15" width="15.6328125" customWidth="1"/>
    <col min="16" max="16" width="1.453125" customWidth="1"/>
    <col min="17" max="27" width="15.6328125" customWidth="1"/>
    <col min="28" max="28" width="9" customWidth="1"/>
  </cols>
  <sheetData>
    <row r="1" spans="1:28" s="2" customFormat="1" ht="12.75" customHeight="1">
      <c r="D1" s="56"/>
    </row>
    <row r="2" spans="1:28" s="2" customFormat="1" ht="18.75" customHeight="1">
      <c r="B2" s="57" t="s">
        <v>81</v>
      </c>
      <c r="D2" s="56"/>
    </row>
    <row r="3" spans="1:28" s="2" customFormat="1" ht="12.75" customHeight="1">
      <c r="B3" s="2" t="s">
        <v>258</v>
      </c>
      <c r="D3" s="56"/>
    </row>
    <row r="4" spans="1:28" s="2" customFormat="1" ht="12.75" customHeight="1">
      <c r="D4" s="56"/>
    </row>
    <row r="5" spans="1:28" s="25" customFormat="1" ht="12.75" customHeight="1">
      <c r="D5" s="91"/>
      <c r="G5" s="88"/>
      <c r="H5" s="88"/>
      <c r="I5" s="88"/>
      <c r="J5" s="88"/>
      <c r="K5" s="88"/>
      <c r="L5" s="88"/>
      <c r="M5" s="88"/>
      <c r="N5" s="88"/>
      <c r="O5" s="88"/>
      <c r="P5" s="88"/>
      <c r="Q5" s="88"/>
    </row>
    <row r="6" spans="1:28" ht="12.75" customHeight="1">
      <c r="A6" s="25"/>
      <c r="B6" s="316" t="s">
        <v>24</v>
      </c>
      <c r="C6" s="368" t="s">
        <v>95</v>
      </c>
      <c r="D6" s="369" t="s">
        <v>25</v>
      </c>
      <c r="E6" s="368" t="s">
        <v>27</v>
      </c>
      <c r="F6" s="317"/>
      <c r="G6" s="44"/>
      <c r="H6" s="330" t="s">
        <v>232</v>
      </c>
      <c r="I6" s="331"/>
      <c r="J6" s="331"/>
      <c r="K6" s="331"/>
      <c r="L6" s="331"/>
      <c r="M6" s="331"/>
      <c r="N6" s="331"/>
      <c r="O6" s="332"/>
      <c r="P6" s="188"/>
      <c r="Q6" s="321" t="s">
        <v>233</v>
      </c>
      <c r="R6" s="322"/>
      <c r="S6" s="322"/>
      <c r="T6" s="322"/>
      <c r="U6" s="322"/>
      <c r="V6" s="322"/>
      <c r="W6" s="322"/>
      <c r="X6" s="322"/>
      <c r="Y6" s="322"/>
      <c r="Z6" s="322"/>
      <c r="AA6" s="323"/>
      <c r="AB6" s="25"/>
    </row>
    <row r="7" spans="1:28" ht="12.75" customHeight="1">
      <c r="A7" s="25"/>
      <c r="B7" s="316"/>
      <c r="C7" s="368"/>
      <c r="D7" s="369"/>
      <c r="E7" s="368"/>
      <c r="F7" s="317"/>
      <c r="G7" s="44"/>
      <c r="H7" s="324" t="s">
        <v>234</v>
      </c>
      <c r="I7" s="325"/>
      <c r="J7" s="325"/>
      <c r="K7" s="325"/>
      <c r="L7" s="325"/>
      <c r="M7" s="325"/>
      <c r="N7" s="325"/>
      <c r="O7" s="326"/>
      <c r="P7" s="188"/>
      <c r="Q7" s="327" t="s">
        <v>235</v>
      </c>
      <c r="R7" s="328"/>
      <c r="S7" s="328"/>
      <c r="T7" s="328"/>
      <c r="U7" s="328"/>
      <c r="V7" s="328"/>
      <c r="W7" s="328"/>
      <c r="X7" s="328"/>
      <c r="Y7" s="328"/>
      <c r="Z7" s="328"/>
      <c r="AA7" s="329"/>
      <c r="AB7" s="25"/>
    </row>
    <row r="8" spans="1:28" ht="25.5" customHeight="1">
      <c r="A8" s="25"/>
      <c r="B8" s="316"/>
      <c r="C8" s="368"/>
      <c r="D8" s="369"/>
      <c r="E8" s="368"/>
      <c r="F8" s="78" t="s">
        <v>103</v>
      </c>
      <c r="G8" s="44"/>
      <c r="H8" s="49" t="s">
        <v>97</v>
      </c>
      <c r="I8" s="49" t="s">
        <v>99</v>
      </c>
      <c r="J8" s="49" t="s">
        <v>93</v>
      </c>
      <c r="K8" s="49" t="s">
        <v>94</v>
      </c>
      <c r="L8" s="49" t="s">
        <v>47</v>
      </c>
      <c r="M8" s="50" t="s">
        <v>46</v>
      </c>
      <c r="N8" s="49" t="s">
        <v>48</v>
      </c>
      <c r="O8" s="49" t="s">
        <v>169</v>
      </c>
      <c r="P8" s="53"/>
      <c r="Q8" s="45" t="s">
        <v>225</v>
      </c>
      <c r="R8" s="45" t="s">
        <v>2</v>
      </c>
      <c r="S8" s="45" t="s">
        <v>3</v>
      </c>
      <c r="T8" s="51" t="s">
        <v>4</v>
      </c>
      <c r="U8" s="45" t="s">
        <v>5</v>
      </c>
      <c r="V8" s="45" t="s">
        <v>6</v>
      </c>
      <c r="W8" s="45" t="s">
        <v>7</v>
      </c>
      <c r="X8" s="45" t="s">
        <v>8</v>
      </c>
      <c r="Y8" s="45" t="s">
        <v>9</v>
      </c>
      <c r="Z8" s="45" t="s">
        <v>10</v>
      </c>
      <c r="AA8" s="45" t="s">
        <v>11</v>
      </c>
      <c r="AB8" s="25"/>
    </row>
    <row r="9" spans="1:28" ht="12.75" customHeight="1">
      <c r="A9" s="25"/>
      <c r="B9" s="316"/>
      <c r="C9" s="368"/>
      <c r="D9" s="369"/>
      <c r="E9" s="368"/>
      <c r="F9" s="78" t="s">
        <v>49</v>
      </c>
      <c r="G9" s="44"/>
      <c r="H9" s="47" t="s">
        <v>98</v>
      </c>
      <c r="I9" s="47" t="s">
        <v>90</v>
      </c>
      <c r="J9" s="47" t="s">
        <v>91</v>
      </c>
      <c r="K9" s="47" t="s">
        <v>92</v>
      </c>
      <c r="L9" s="47" t="s">
        <v>50</v>
      </c>
      <c r="M9" s="48" t="s">
        <v>51</v>
      </c>
      <c r="N9" s="47" t="s">
        <v>18</v>
      </c>
      <c r="O9" s="47" t="s">
        <v>170</v>
      </c>
      <c r="P9" s="53"/>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16"/>
      <c r="C10" s="368"/>
      <c r="D10" s="369"/>
      <c r="E10" s="368"/>
      <c r="F10" s="79" t="s">
        <v>248</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28" s="77" customFormat="1">
      <c r="A11" s="26"/>
      <c r="B11" s="361" t="s">
        <v>102</v>
      </c>
      <c r="C11" s="362"/>
      <c r="D11" s="362"/>
      <c r="E11" s="362"/>
      <c r="F11" s="362"/>
      <c r="G11" s="76"/>
      <c r="H11" s="71"/>
      <c r="I11" s="71"/>
      <c r="J11" s="71"/>
      <c r="K11" s="71"/>
      <c r="L11" s="71"/>
      <c r="M11" s="72"/>
      <c r="N11" s="71"/>
      <c r="O11" s="71"/>
      <c r="P11" s="76"/>
      <c r="Q11" s="71"/>
      <c r="R11" s="71"/>
      <c r="S11" s="71"/>
      <c r="T11" s="73"/>
      <c r="U11" s="71"/>
      <c r="V11" s="71"/>
      <c r="W11" s="71"/>
      <c r="X11" s="71"/>
      <c r="Y11" s="71"/>
      <c r="Z11" s="71"/>
      <c r="AA11" s="71"/>
      <c r="AB11" s="26"/>
    </row>
    <row r="12" spans="1:28" s="6" customFormat="1" ht="37.5" customHeight="1">
      <c r="A12" s="80"/>
      <c r="B12" s="42" t="s">
        <v>53</v>
      </c>
      <c r="C12" s="42"/>
      <c r="D12" s="111"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54">
        <v>0.49199999999999999</v>
      </c>
      <c r="W12" s="54">
        <v>0.49199999999999999</v>
      </c>
      <c r="X12" s="112"/>
      <c r="Y12" s="112"/>
      <c r="Z12" s="112"/>
      <c r="AA12" s="112"/>
      <c r="AB12" s="80"/>
    </row>
    <row r="13" spans="1:28" s="6" customFormat="1" ht="12.75" customHeight="1">
      <c r="A13" s="80"/>
      <c r="B13" s="42" t="s">
        <v>54</v>
      </c>
      <c r="C13" s="42"/>
      <c r="D13" s="111" t="s">
        <v>26</v>
      </c>
      <c r="E13" s="5" t="s">
        <v>30</v>
      </c>
      <c r="F13" s="31"/>
      <c r="G13" s="44"/>
      <c r="H13" s="37"/>
      <c r="I13" s="54">
        <v>44.33</v>
      </c>
      <c r="J13" s="37"/>
      <c r="K13" s="54">
        <v>44.77</v>
      </c>
      <c r="L13" s="37"/>
      <c r="M13" s="55">
        <v>45.58</v>
      </c>
      <c r="N13" s="142"/>
      <c r="O13" s="55">
        <v>47.22</v>
      </c>
      <c r="P13" s="53"/>
      <c r="Q13" s="112">
        <v>47.22</v>
      </c>
      <c r="R13" s="41"/>
      <c r="S13" s="112">
        <v>48.78</v>
      </c>
      <c r="T13" s="41"/>
      <c r="U13" s="112">
        <v>50.05</v>
      </c>
      <c r="V13" s="41"/>
      <c r="W13" s="112">
        <v>50.8</v>
      </c>
      <c r="X13" s="41"/>
      <c r="Y13" s="112"/>
      <c r="Z13" s="41"/>
      <c r="AA13" s="112"/>
      <c r="AB13" s="80"/>
    </row>
    <row r="14" spans="1:28" s="6" customFormat="1" ht="15.75" customHeight="1">
      <c r="A14" s="80"/>
      <c r="B14" s="42" t="s">
        <v>28</v>
      </c>
      <c r="C14" s="378" t="s">
        <v>107</v>
      </c>
      <c r="D14" s="111" t="s">
        <v>26</v>
      </c>
      <c r="E14" s="5" t="s">
        <v>30</v>
      </c>
      <c r="F14" s="31"/>
      <c r="G14" s="44"/>
      <c r="H14" s="54">
        <v>43.3</v>
      </c>
      <c r="I14" s="375"/>
      <c r="J14" s="54">
        <v>44.33</v>
      </c>
      <c r="K14" s="375"/>
      <c r="L14" s="55">
        <v>44.77</v>
      </c>
      <c r="M14" s="377"/>
      <c r="N14" s="55">
        <v>45.58</v>
      </c>
      <c r="O14" s="377"/>
      <c r="P14" s="53"/>
      <c r="Q14" s="373"/>
      <c r="R14" s="112">
        <v>47.22</v>
      </c>
      <c r="S14" s="373"/>
      <c r="T14" s="112">
        <v>48.78</v>
      </c>
      <c r="U14" s="373"/>
      <c r="V14" s="112">
        <v>50.05</v>
      </c>
      <c r="W14" s="373"/>
      <c r="X14" s="112"/>
      <c r="Y14" s="373"/>
      <c r="Z14" s="112"/>
      <c r="AA14" s="373"/>
      <c r="AB14" s="80"/>
    </row>
    <row r="15" spans="1:28" s="6" customFormat="1" ht="40.5" customHeight="1">
      <c r="A15" s="80"/>
      <c r="B15" s="42" t="s">
        <v>29</v>
      </c>
      <c r="C15" s="379"/>
      <c r="D15" s="274" t="s">
        <v>32</v>
      </c>
      <c r="E15" s="5" t="s">
        <v>31</v>
      </c>
      <c r="F15" s="31"/>
      <c r="G15" s="44"/>
      <c r="H15" s="54">
        <v>2.4</v>
      </c>
      <c r="I15" s="376"/>
      <c r="J15" s="54">
        <v>1</v>
      </c>
      <c r="K15" s="376"/>
      <c r="L15" s="55">
        <v>1.8</v>
      </c>
      <c r="M15" s="377"/>
      <c r="N15" s="55">
        <v>3.61550142440539</v>
      </c>
      <c r="O15" s="377"/>
      <c r="P15" s="53"/>
      <c r="Q15" s="374"/>
      <c r="R15" s="55">
        <v>3.4573147368175512</v>
      </c>
      <c r="S15" s="374"/>
      <c r="T15" s="211">
        <v>2.9468020743471799</v>
      </c>
      <c r="U15" s="374"/>
      <c r="V15" s="211">
        <v>1.4580811980609454</v>
      </c>
      <c r="W15" s="374"/>
      <c r="X15" s="113"/>
      <c r="Y15" s="374"/>
      <c r="Z15" s="113"/>
      <c r="AA15" s="374"/>
      <c r="AB15" s="80"/>
    </row>
    <row r="16" spans="1:28" s="77" customFormat="1">
      <c r="A16" s="26"/>
      <c r="B16" s="361" t="s">
        <v>105</v>
      </c>
      <c r="C16" s="362"/>
      <c r="D16" s="362"/>
      <c r="E16" s="362"/>
      <c r="F16" s="362"/>
      <c r="G16" s="76"/>
      <c r="H16" s="71"/>
      <c r="I16" s="71"/>
      <c r="J16" s="71"/>
      <c r="K16" s="71"/>
      <c r="L16" s="71"/>
      <c r="M16" s="72"/>
      <c r="N16" s="71"/>
      <c r="O16" s="71"/>
      <c r="P16" s="76"/>
      <c r="Q16" s="71"/>
      <c r="R16" s="71"/>
      <c r="S16" s="71"/>
      <c r="T16" s="73"/>
      <c r="U16" s="71"/>
      <c r="V16" s="71"/>
      <c r="W16" s="71"/>
      <c r="X16" s="71"/>
      <c r="Y16" s="71"/>
      <c r="Z16" s="71"/>
      <c r="AA16" s="71"/>
      <c r="AB16" s="26"/>
    </row>
    <row r="17" spans="1:28" ht="12.75" customHeight="1">
      <c r="A17" s="25"/>
      <c r="B17" s="358" t="s">
        <v>106</v>
      </c>
      <c r="C17" s="359"/>
      <c r="D17" s="360"/>
      <c r="E17" s="15" t="s">
        <v>30</v>
      </c>
      <c r="F17" s="144"/>
      <c r="G17" s="44"/>
      <c r="H17" s="9">
        <f>IF(H14="","",H14*(1+H15/100))</f>
        <v>44.339199999999998</v>
      </c>
      <c r="I17" s="9" t="str">
        <f>IF(I14="","",I14*(1+I15/100))</f>
        <v/>
      </c>
      <c r="J17" s="9">
        <f t="shared" ref="J17:AA17" si="0">IF(J14="","",J14*(1+J15/100))</f>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f t="shared" si="0"/>
        <v>50.7797696396295</v>
      </c>
      <c r="W17" s="9" t="str">
        <f t="shared" si="0"/>
        <v/>
      </c>
      <c r="X17" s="9" t="str">
        <f t="shared" si="0"/>
        <v/>
      </c>
      <c r="Y17" s="9" t="str">
        <f t="shared" si="0"/>
        <v/>
      </c>
      <c r="Z17" s="9" t="str">
        <f t="shared" si="0"/>
        <v/>
      </c>
      <c r="AA17" s="9" t="str">
        <f t="shared" si="0"/>
        <v/>
      </c>
      <c r="AB17" s="25"/>
    </row>
    <row r="18" spans="1:28" ht="12.75" customHeight="1">
      <c r="A18" s="25"/>
      <c r="B18" s="370" t="s">
        <v>129</v>
      </c>
      <c r="C18" s="371"/>
      <c r="D18" s="372"/>
      <c r="E18" s="19" t="s">
        <v>109</v>
      </c>
      <c r="F18" s="144"/>
      <c r="G18" s="44"/>
      <c r="H18" s="9">
        <f t="shared" ref="H18:O18" si="1">IF(H12="","-",IF(H17="",H13*H12,H17*H12))</f>
        <v>12.858367999999999</v>
      </c>
      <c r="I18" s="9">
        <f>IF(I12="","-",IF(I17="",I13*I12,I17*I12))</f>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f t="shared" si="2"/>
        <v>24.983646662697712</v>
      </c>
      <c r="W18" s="9">
        <f t="shared" si="2"/>
        <v>24.993599999999997</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sheetData>
  <mergeCells count="24">
    <mergeCell ref="H7:O7"/>
    <mergeCell ref="M14:M15"/>
    <mergeCell ref="H6:O6"/>
    <mergeCell ref="C14:C15"/>
    <mergeCell ref="B17:D17"/>
    <mergeCell ref="B11:F11"/>
    <mergeCell ref="B16:F16"/>
    <mergeCell ref="B6:B10"/>
    <mergeCell ref="C6:C10"/>
    <mergeCell ref="D6:D10"/>
    <mergeCell ref="E6:E10"/>
    <mergeCell ref="F6:F7"/>
    <mergeCell ref="AA14:AA15"/>
    <mergeCell ref="Y14:Y15"/>
    <mergeCell ref="W14:W15"/>
    <mergeCell ref="Q6:AA6"/>
    <mergeCell ref="Q7:AA7"/>
    <mergeCell ref="B18:D18"/>
    <mergeCell ref="U14:U15"/>
    <mergeCell ref="I14:I15"/>
    <mergeCell ref="K14:K15"/>
    <mergeCell ref="S14:S15"/>
    <mergeCell ref="Q14:Q15"/>
    <mergeCell ref="O14:O15"/>
  </mergeCells>
  <hyperlinks>
    <hyperlink ref="D13" r:id="rId1" xr:uid="{00000000-0004-0000-0800-000000000000}"/>
    <hyperlink ref="D12" r:id="rId2" xr:uid="{00000000-0004-0000-0800-000001000000}"/>
    <hyperlink ref="D15" r:id="rId3" xr:uid="{00000000-0004-0000-0800-000002000000}"/>
    <hyperlink ref="D14" r:id="rId4" xr:uid="{00000000-0004-0000-0800-000003000000}"/>
  </hyperlinks>
  <pageMargins left="0.7" right="0.7" top="0.75" bottom="0.75" header="0.3" footer="0.3"/>
  <pageSetup orientation="portrait"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pageSetUpPr autoPageBreaks="0"/>
  </sheetPr>
  <dimension ref="A1:XFC43"/>
  <sheetViews>
    <sheetView zoomScale="80" zoomScaleNormal="80" workbookViewId="0"/>
  </sheetViews>
  <sheetFormatPr defaultColWidth="0" defaultRowHeight="12.6" zeroHeight="1"/>
  <cols>
    <col min="1" max="1" width="1.90625" customWidth="1"/>
    <col min="2" max="2" width="21.36328125" customWidth="1"/>
    <col min="3" max="3" width="28" customWidth="1"/>
    <col min="4" max="4" width="56" customWidth="1"/>
    <col min="5" max="5" width="33" customWidth="1"/>
    <col min="6" max="6" width="16.36328125" customWidth="1"/>
    <col min="7" max="7" width="24.6328125" customWidth="1"/>
    <col min="8" max="8" width="1.453125" customWidth="1"/>
    <col min="9" max="9" width="12.90625" style="10" customWidth="1"/>
    <col min="10" max="10" width="10.90625" style="10" customWidth="1"/>
    <col min="11" max="11" width="14.90625" style="10" customWidth="1"/>
    <col min="12" max="12" width="13.453125" style="10" customWidth="1"/>
    <col min="13" max="16" width="15.6328125" customWidth="1"/>
    <col min="17" max="17" width="1.453125" customWidth="1"/>
    <col min="18" max="28" width="15.6328125" customWidth="1"/>
    <col min="29" max="29" width="8.90625" style="4" customWidth="1"/>
    <col min="30" max="30" width="9" hidden="1"/>
    <col min="16384" max="16384" width="9" hidden="1"/>
  </cols>
  <sheetData>
    <row r="1" spans="1:41" s="2" customFormat="1" ht="12.75" customHeight="1"/>
    <row r="2" spans="1:41" s="2" customFormat="1" ht="18.75" customHeight="1">
      <c r="B2" s="57" t="s">
        <v>135</v>
      </c>
      <c r="C2" s="57"/>
      <c r="D2" s="57"/>
      <c r="E2" s="57"/>
      <c r="F2" s="57"/>
      <c r="G2" s="57"/>
    </row>
    <row r="3" spans="1:41" s="2" customFormat="1" ht="42" customHeight="1">
      <c r="B3" s="312" t="s">
        <v>266</v>
      </c>
      <c r="C3" s="312"/>
      <c r="D3" s="312"/>
      <c r="E3" s="312"/>
      <c r="F3" s="312"/>
      <c r="G3" s="312"/>
      <c r="H3" s="312"/>
      <c r="I3" s="312"/>
      <c r="J3" s="312"/>
      <c r="K3" s="56"/>
      <c r="L3" s="56"/>
      <c r="M3" s="56"/>
      <c r="N3" s="56"/>
      <c r="O3" s="56"/>
      <c r="P3" s="56"/>
      <c r="Q3" s="56"/>
      <c r="R3" s="56"/>
      <c r="S3" s="56"/>
      <c r="T3" s="56"/>
      <c r="U3" s="56"/>
      <c r="V3" s="56"/>
      <c r="W3" s="56"/>
      <c r="X3" s="56"/>
      <c r="Y3" s="56"/>
    </row>
    <row r="4" spans="1:41" s="2" customFormat="1" ht="12.75" customHeight="1"/>
    <row r="5" spans="1:41" s="25" customFormat="1">
      <c r="H5" s="88"/>
      <c r="I5" s="94"/>
      <c r="J5" s="94"/>
      <c r="K5" s="94"/>
      <c r="L5" s="94"/>
      <c r="Q5" s="88"/>
    </row>
    <row r="6" spans="1:41" ht="12.75" customHeight="1">
      <c r="A6" s="25"/>
      <c r="B6" s="334" t="s">
        <v>24</v>
      </c>
      <c r="C6" s="380"/>
      <c r="D6" s="368" t="s">
        <v>95</v>
      </c>
      <c r="E6" s="369" t="s">
        <v>25</v>
      </c>
      <c r="F6" s="368" t="s">
        <v>27</v>
      </c>
      <c r="G6" s="317"/>
      <c r="H6" s="44"/>
      <c r="I6" s="330" t="s">
        <v>232</v>
      </c>
      <c r="J6" s="331"/>
      <c r="K6" s="331"/>
      <c r="L6" s="331"/>
      <c r="M6" s="331"/>
      <c r="N6" s="331"/>
      <c r="O6" s="331"/>
      <c r="P6" s="332"/>
      <c r="Q6" s="188"/>
      <c r="R6" s="321" t="s">
        <v>233</v>
      </c>
      <c r="S6" s="322"/>
      <c r="T6" s="322"/>
      <c r="U6" s="322"/>
      <c r="V6" s="322"/>
      <c r="W6" s="322"/>
      <c r="X6" s="322"/>
      <c r="Y6" s="322"/>
      <c r="Z6" s="322"/>
      <c r="AA6" s="322"/>
      <c r="AB6" s="323"/>
      <c r="AC6" s="25"/>
    </row>
    <row r="7" spans="1:41" s="4" customFormat="1" ht="12.75" customHeight="1">
      <c r="A7" s="25"/>
      <c r="B7" s="336"/>
      <c r="C7" s="381"/>
      <c r="D7" s="368"/>
      <c r="E7" s="369"/>
      <c r="F7" s="368"/>
      <c r="G7" s="317"/>
      <c r="H7" s="44"/>
      <c r="I7" s="324" t="s">
        <v>234</v>
      </c>
      <c r="J7" s="325"/>
      <c r="K7" s="325"/>
      <c r="L7" s="325"/>
      <c r="M7" s="325"/>
      <c r="N7" s="325"/>
      <c r="O7" s="325"/>
      <c r="P7" s="326"/>
      <c r="Q7" s="188"/>
      <c r="R7" s="327" t="s">
        <v>235</v>
      </c>
      <c r="S7" s="328"/>
      <c r="T7" s="328"/>
      <c r="U7" s="328"/>
      <c r="V7" s="328"/>
      <c r="W7" s="328"/>
      <c r="X7" s="328"/>
      <c r="Y7" s="328"/>
      <c r="Z7" s="328"/>
      <c r="AA7" s="328"/>
      <c r="AB7" s="329"/>
      <c r="AC7" s="25"/>
    </row>
    <row r="8" spans="1:41" s="4" customFormat="1" ht="25.5" customHeight="1">
      <c r="A8" s="25"/>
      <c r="B8" s="336"/>
      <c r="C8" s="381"/>
      <c r="D8" s="368"/>
      <c r="E8" s="369"/>
      <c r="F8" s="368"/>
      <c r="G8" s="78" t="s">
        <v>103</v>
      </c>
      <c r="H8" s="44"/>
      <c r="I8" s="49" t="s">
        <v>97</v>
      </c>
      <c r="J8" s="49" t="s">
        <v>99</v>
      </c>
      <c r="K8" s="49" t="s">
        <v>93</v>
      </c>
      <c r="L8" s="49" t="s">
        <v>94</v>
      </c>
      <c r="M8" s="49" t="s">
        <v>47</v>
      </c>
      <c r="N8" s="50" t="s">
        <v>46</v>
      </c>
      <c r="O8" s="49" t="s">
        <v>48</v>
      </c>
      <c r="P8" s="49" t="s">
        <v>169</v>
      </c>
      <c r="Q8" s="44"/>
      <c r="R8" s="45" t="s">
        <v>225</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336"/>
      <c r="C9" s="381"/>
      <c r="D9" s="368"/>
      <c r="E9" s="369"/>
      <c r="F9" s="368"/>
      <c r="G9" s="78" t="s">
        <v>269</v>
      </c>
      <c r="H9" s="44"/>
      <c r="I9" s="47" t="s">
        <v>98</v>
      </c>
      <c r="J9" s="47" t="s">
        <v>90</v>
      </c>
      <c r="K9" s="47" t="s">
        <v>91</v>
      </c>
      <c r="L9" s="47" t="s">
        <v>92</v>
      </c>
      <c r="M9" s="47" t="s">
        <v>50</v>
      </c>
      <c r="N9" s="48" t="s">
        <v>51</v>
      </c>
      <c r="O9" s="47" t="s">
        <v>18</v>
      </c>
      <c r="P9" s="47" t="s">
        <v>170</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338"/>
      <c r="C10" s="382"/>
      <c r="D10" s="368"/>
      <c r="E10" s="369"/>
      <c r="F10" s="368"/>
      <c r="G10" s="79" t="s">
        <v>140</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361" t="s">
        <v>102</v>
      </c>
      <c r="C11" s="362"/>
      <c r="D11" s="362"/>
      <c r="E11" s="362"/>
      <c r="F11" s="362"/>
      <c r="G11" s="362"/>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88" t="s">
        <v>77</v>
      </c>
      <c r="C12" s="389"/>
      <c r="D12" s="42"/>
      <c r="E12" s="213" t="s">
        <v>78</v>
      </c>
      <c r="F12" s="394" t="s">
        <v>174</v>
      </c>
      <c r="G12" s="383"/>
      <c r="H12" s="44"/>
      <c r="I12" s="114">
        <v>3.9699999999999999E-2</v>
      </c>
      <c r="J12" s="115">
        <v>3.9699999999999999E-2</v>
      </c>
      <c r="K12" s="116">
        <v>5.0900000000000001E-2</v>
      </c>
      <c r="L12" s="114">
        <v>5.0900000000000001E-2</v>
      </c>
      <c r="M12" s="114">
        <v>5.2365439093484421E-2</v>
      </c>
      <c r="N12" s="114">
        <v>5.2365439093484421E-2</v>
      </c>
      <c r="O12" s="114">
        <v>5.7000000000000002E-2</v>
      </c>
      <c r="P12" s="114">
        <v>5.7000000000000002E-2</v>
      </c>
      <c r="Q12" s="44"/>
      <c r="R12" s="114">
        <v>5.7000000000000002E-2</v>
      </c>
      <c r="S12" s="114">
        <v>5.9200000000000003E-2</v>
      </c>
      <c r="T12" s="114">
        <v>5.9200000000000003E-2</v>
      </c>
      <c r="U12" s="114">
        <v>6.1400000000000003E-2</v>
      </c>
      <c r="V12" s="114">
        <v>6.1400000000000003E-2</v>
      </c>
      <c r="W12" s="114">
        <v>7.5999999999999998E-2</v>
      </c>
      <c r="X12" s="114">
        <v>7.5999999999999998E-2</v>
      </c>
      <c r="Y12" s="114"/>
      <c r="Z12" s="114"/>
      <c r="AA12" s="114"/>
      <c r="AB12" s="114"/>
      <c r="AC12" s="149"/>
    </row>
    <row r="13" spans="1:41" s="4" customFormat="1" ht="23.25" customHeight="1">
      <c r="A13" s="25"/>
      <c r="B13" s="378" t="s">
        <v>136</v>
      </c>
      <c r="C13" s="42" t="s">
        <v>143</v>
      </c>
      <c r="D13" s="378" t="s">
        <v>222</v>
      </c>
      <c r="E13" s="385" t="s">
        <v>285</v>
      </c>
      <c r="F13" s="395"/>
      <c r="G13" s="384"/>
      <c r="H13" s="44"/>
      <c r="I13" s="114">
        <v>0</v>
      </c>
      <c r="J13" s="114">
        <v>0</v>
      </c>
      <c r="K13" s="114">
        <v>0</v>
      </c>
      <c r="L13" s="114">
        <v>0</v>
      </c>
      <c r="M13" s="114">
        <v>1.51</v>
      </c>
      <c r="N13" s="114">
        <v>1.5129999999999999</v>
      </c>
      <c r="O13" s="114">
        <v>3.82</v>
      </c>
      <c r="P13" s="114">
        <v>2.6498045844741287</v>
      </c>
      <c r="Q13" s="44"/>
      <c r="R13" s="114">
        <v>2.6498045844741287</v>
      </c>
      <c r="S13" s="114">
        <v>4.88</v>
      </c>
      <c r="T13" s="114">
        <v>4.8870742790822694</v>
      </c>
      <c r="U13" s="114">
        <v>7.4690000000000003</v>
      </c>
      <c r="V13" s="114">
        <v>7.8412739737013926</v>
      </c>
      <c r="W13" s="114">
        <v>11.269</v>
      </c>
      <c r="X13" s="114">
        <v>7.0943135738131131</v>
      </c>
      <c r="Y13" s="114"/>
      <c r="Z13" s="114"/>
      <c r="AA13" s="114"/>
      <c r="AB13" s="114"/>
      <c r="AC13" s="150"/>
    </row>
    <row r="14" spans="1:41" s="4" customFormat="1" ht="24" customHeight="1">
      <c r="A14" s="25"/>
      <c r="B14" s="391"/>
      <c r="C14" s="42" t="s">
        <v>137</v>
      </c>
      <c r="D14" s="391"/>
      <c r="E14" s="386"/>
      <c r="F14" s="395"/>
      <c r="G14" s="384"/>
      <c r="H14" s="44"/>
      <c r="I14" s="114">
        <v>0</v>
      </c>
      <c r="J14" s="114">
        <v>0</v>
      </c>
      <c r="K14" s="114">
        <v>0.999</v>
      </c>
      <c r="L14" s="114">
        <v>5.0000000000000001E-3</v>
      </c>
      <c r="M14" s="114">
        <v>1.347</v>
      </c>
      <c r="N14" s="114">
        <v>1.5529999999999999</v>
      </c>
      <c r="O14" s="114">
        <v>4.17</v>
      </c>
      <c r="P14" s="114">
        <v>3.899</v>
      </c>
      <c r="Q14" s="44"/>
      <c r="R14" s="114">
        <v>3.899</v>
      </c>
      <c r="S14" s="114">
        <v>5.298</v>
      </c>
      <c r="T14" s="114">
        <v>5.4480000000000004</v>
      </c>
      <c r="U14" s="114">
        <v>7.86</v>
      </c>
      <c r="V14" s="114">
        <v>8.532</v>
      </c>
      <c r="W14" s="114">
        <v>9.3960000000000008</v>
      </c>
      <c r="X14" s="114">
        <v>6.3730000000000002</v>
      </c>
      <c r="Y14" s="114"/>
      <c r="Z14" s="114"/>
      <c r="AA14" s="114"/>
      <c r="AB14" s="114"/>
      <c r="AC14" s="150"/>
    </row>
    <row r="15" spans="1:41" ht="25.5" customHeight="1">
      <c r="A15" s="25"/>
      <c r="B15" s="391"/>
      <c r="C15" s="42" t="s">
        <v>138</v>
      </c>
      <c r="D15" s="391"/>
      <c r="E15" s="386"/>
      <c r="F15" s="395"/>
      <c r="G15" s="384"/>
      <c r="H15" s="44"/>
      <c r="I15" s="114">
        <v>0</v>
      </c>
      <c r="J15" s="114">
        <v>0</v>
      </c>
      <c r="K15" s="114">
        <v>1.0900000000000001</v>
      </c>
      <c r="L15" s="114">
        <v>1.016</v>
      </c>
      <c r="M15" s="114">
        <v>3.32</v>
      </c>
      <c r="N15" s="114">
        <v>2.121</v>
      </c>
      <c r="O15" s="114">
        <v>4.5739999999999998</v>
      </c>
      <c r="P15" s="114">
        <v>4.08</v>
      </c>
      <c r="Q15" s="44"/>
      <c r="R15" s="114">
        <v>4.08</v>
      </c>
      <c r="S15" s="114">
        <v>5.8659999999999997</v>
      </c>
      <c r="T15" s="114">
        <v>6.2370000000000001</v>
      </c>
      <c r="U15" s="114">
        <v>8.7690000000000001</v>
      </c>
      <c r="V15" s="114">
        <v>9.7330000000000005</v>
      </c>
      <c r="W15" s="114">
        <v>10.507</v>
      </c>
      <c r="X15" s="114">
        <v>6.4939999999999998</v>
      </c>
      <c r="Y15" s="114"/>
      <c r="Z15" s="114"/>
      <c r="AA15" s="114"/>
      <c r="AB15" s="114"/>
      <c r="AC15" s="150"/>
      <c r="AD15" s="393"/>
      <c r="AE15" s="393"/>
      <c r="AF15" s="393"/>
      <c r="AG15" s="393"/>
      <c r="AH15" s="393"/>
      <c r="AI15" s="393"/>
      <c r="AJ15" s="393"/>
      <c r="AK15" s="393"/>
      <c r="AL15" s="393"/>
      <c r="AM15" s="393"/>
      <c r="AN15" s="393"/>
      <c r="AO15" s="393"/>
    </row>
    <row r="16" spans="1:41" ht="24" customHeight="1">
      <c r="A16" s="25"/>
      <c r="B16" s="379"/>
      <c r="C16" s="42" t="s">
        <v>139</v>
      </c>
      <c r="D16" s="379"/>
      <c r="E16" s="387"/>
      <c r="F16" s="396"/>
      <c r="G16" s="384"/>
      <c r="H16" s="44"/>
      <c r="I16" s="114">
        <v>0</v>
      </c>
      <c r="J16" s="114">
        <v>0</v>
      </c>
      <c r="K16" s="114">
        <v>1.03</v>
      </c>
      <c r="L16" s="114">
        <v>0.91400000000000003</v>
      </c>
      <c r="M16" s="114">
        <v>3.363</v>
      </c>
      <c r="N16" s="114">
        <v>3.266</v>
      </c>
      <c r="O16" s="114">
        <v>4.4420000000000002</v>
      </c>
      <c r="P16" s="114">
        <v>3.8490000000000002</v>
      </c>
      <c r="Q16" s="44"/>
      <c r="R16" s="114">
        <v>3.8490000000000002</v>
      </c>
      <c r="S16" s="114">
        <v>5.8330000000000002</v>
      </c>
      <c r="T16" s="114">
        <v>5.9320000000000004</v>
      </c>
      <c r="U16" s="114">
        <v>8.218</v>
      </c>
      <c r="V16" s="114">
        <v>9.3879999999999999</v>
      </c>
      <c r="W16" s="114">
        <v>10.254</v>
      </c>
      <c r="X16" s="114">
        <v>6.2569999999999997</v>
      </c>
      <c r="Y16" s="114"/>
      <c r="Z16" s="114"/>
      <c r="AA16" s="114"/>
      <c r="AB16" s="114"/>
      <c r="AC16" s="150"/>
    </row>
    <row r="17" spans="1:29" ht="12.75" customHeight="1">
      <c r="A17" s="25"/>
      <c r="B17" s="378" t="s">
        <v>141</v>
      </c>
      <c r="C17" s="42" t="s">
        <v>142</v>
      </c>
      <c r="D17" s="378" t="s">
        <v>149</v>
      </c>
      <c r="E17" s="390" t="s">
        <v>264</v>
      </c>
      <c r="F17" s="394" t="s">
        <v>31</v>
      </c>
      <c r="G17" s="384"/>
      <c r="H17" s="44"/>
      <c r="I17" s="98">
        <v>0.22051468755521866</v>
      </c>
      <c r="J17" s="98">
        <v>0.22051468755521866</v>
      </c>
      <c r="K17" s="98">
        <v>0.22051468755521866</v>
      </c>
      <c r="L17" s="98">
        <v>0.22051468755521866</v>
      </c>
      <c r="M17" s="98">
        <v>0.22051468755521866</v>
      </c>
      <c r="N17" s="98">
        <v>0.22051468755521866</v>
      </c>
      <c r="O17" s="98">
        <v>0.22051468755521866</v>
      </c>
      <c r="P17" s="98">
        <v>0.22051468755521866</v>
      </c>
      <c r="Q17" s="44"/>
      <c r="R17" s="206">
        <v>0.22051468755521866</v>
      </c>
      <c r="S17" s="206">
        <v>0.22051468755521866</v>
      </c>
      <c r="T17" s="206">
        <v>0.22130911757142765</v>
      </c>
      <c r="U17" s="206">
        <v>0.22130911757142765</v>
      </c>
      <c r="V17" s="206">
        <v>0.22017003876533453</v>
      </c>
      <c r="W17" s="206">
        <v>0.22017003876533453</v>
      </c>
      <c r="X17" s="206">
        <v>0.21884667251018711</v>
      </c>
      <c r="Y17" s="114"/>
      <c r="Z17" s="114"/>
      <c r="AA17" s="114"/>
      <c r="AB17" s="114"/>
      <c r="AC17" s="110"/>
    </row>
    <row r="18" spans="1:29" ht="12.75" customHeight="1">
      <c r="A18" s="25"/>
      <c r="B18" s="391"/>
      <c r="C18" s="42" t="s">
        <v>144</v>
      </c>
      <c r="D18" s="391"/>
      <c r="E18" s="390"/>
      <c r="F18" s="395"/>
      <c r="G18" s="384"/>
      <c r="H18" s="44"/>
      <c r="I18" s="98">
        <v>0.2118835876703884</v>
      </c>
      <c r="J18" s="98">
        <v>0.2118835876703884</v>
      </c>
      <c r="K18" s="98">
        <v>0.2118835876703884</v>
      </c>
      <c r="L18" s="98">
        <v>0.2118835876703884</v>
      </c>
      <c r="M18" s="98">
        <v>0.2118835876703884</v>
      </c>
      <c r="N18" s="98">
        <v>0.2118835876703884</v>
      </c>
      <c r="O18" s="98">
        <v>0.2118835876703884</v>
      </c>
      <c r="P18" s="98">
        <v>0.2118835876703884</v>
      </c>
      <c r="Q18" s="44"/>
      <c r="R18" s="206">
        <v>0.2118835876703884</v>
      </c>
      <c r="S18" s="206">
        <v>0.2118835876703884</v>
      </c>
      <c r="T18" s="206">
        <v>0.21301065018178733</v>
      </c>
      <c r="U18" s="206">
        <v>0.21301065018178733</v>
      </c>
      <c r="V18" s="206">
        <v>0.212695036064529</v>
      </c>
      <c r="W18" s="206">
        <v>0.212695036064529</v>
      </c>
      <c r="X18" s="206">
        <v>0.21033798165444256</v>
      </c>
      <c r="Y18" s="114"/>
      <c r="Z18" s="114"/>
      <c r="AA18" s="114"/>
      <c r="AB18" s="114"/>
      <c r="AC18" s="110"/>
    </row>
    <row r="19" spans="1:29" ht="12.75" customHeight="1">
      <c r="A19" s="25"/>
      <c r="B19" s="391"/>
      <c r="C19" s="42" t="s">
        <v>145</v>
      </c>
      <c r="D19" s="391"/>
      <c r="E19" s="390"/>
      <c r="F19" s="395"/>
      <c r="G19" s="384"/>
      <c r="H19" s="44"/>
      <c r="I19" s="98">
        <v>0.28341102723884692</v>
      </c>
      <c r="J19" s="98">
        <v>0.28341102723884692</v>
      </c>
      <c r="K19" s="98">
        <v>0.28341102723884692</v>
      </c>
      <c r="L19" s="98">
        <v>0.28341102723884692</v>
      </c>
      <c r="M19" s="98">
        <v>0.28341102723884692</v>
      </c>
      <c r="N19" s="98">
        <v>0.28341102723884692</v>
      </c>
      <c r="O19" s="98">
        <v>0.28341102723884692</v>
      </c>
      <c r="P19" s="98">
        <v>0.28341102723884692</v>
      </c>
      <c r="Q19" s="44"/>
      <c r="R19" s="206">
        <v>0.28341102723884692</v>
      </c>
      <c r="S19" s="206">
        <v>0.28341102723884692</v>
      </c>
      <c r="T19" s="206">
        <v>0.28123900456147582</v>
      </c>
      <c r="U19" s="206">
        <v>0.28123900456147582</v>
      </c>
      <c r="V19" s="206">
        <v>0.28349721977099201</v>
      </c>
      <c r="W19" s="206">
        <v>0.28349721977099201</v>
      </c>
      <c r="X19" s="206">
        <v>0.28756577851297771</v>
      </c>
      <c r="Y19" s="114"/>
      <c r="Z19" s="114"/>
      <c r="AA19" s="114"/>
      <c r="AB19" s="114"/>
      <c r="AC19" s="110"/>
    </row>
    <row r="20" spans="1:29" ht="12.75" customHeight="1">
      <c r="A20" s="25"/>
      <c r="B20" s="379"/>
      <c r="C20" s="42" t="s">
        <v>146</v>
      </c>
      <c r="D20" s="391"/>
      <c r="E20" s="390"/>
      <c r="F20" s="395"/>
      <c r="G20" s="384"/>
      <c r="H20" s="44"/>
      <c r="I20" s="98">
        <v>0.28419069753549353</v>
      </c>
      <c r="J20" s="98">
        <v>0.28419069753549353</v>
      </c>
      <c r="K20" s="98">
        <v>0.28419069753549353</v>
      </c>
      <c r="L20" s="98">
        <v>0.28419069753549353</v>
      </c>
      <c r="M20" s="98">
        <v>0.28419069753549353</v>
      </c>
      <c r="N20" s="98">
        <v>0.28419069753549353</v>
      </c>
      <c r="O20" s="98">
        <v>0.28419069753549353</v>
      </c>
      <c r="P20" s="98">
        <v>0.28419069753549353</v>
      </c>
      <c r="Q20" s="44"/>
      <c r="R20" s="206">
        <v>0.28419069753549353</v>
      </c>
      <c r="S20" s="206">
        <v>0.28419069753549353</v>
      </c>
      <c r="T20" s="206">
        <v>0.28444122768539326</v>
      </c>
      <c r="U20" s="206">
        <v>0.28444122768539326</v>
      </c>
      <c r="V20" s="206">
        <v>0.28363770539915589</v>
      </c>
      <c r="W20" s="206">
        <v>0.28363770539915589</v>
      </c>
      <c r="X20" s="206">
        <v>0.28324956732243722</v>
      </c>
      <c r="Y20" s="114"/>
      <c r="Z20" s="114"/>
      <c r="AA20" s="114"/>
      <c r="AB20" s="114"/>
      <c r="AC20" s="110"/>
    </row>
    <row r="21" spans="1:29" ht="12.75" customHeight="1">
      <c r="A21" s="25"/>
      <c r="B21" s="378" t="s">
        <v>147</v>
      </c>
      <c r="C21" s="42" t="s">
        <v>142</v>
      </c>
      <c r="D21" s="391"/>
      <c r="E21" s="390"/>
      <c r="F21" s="395"/>
      <c r="G21" s="384"/>
      <c r="H21" s="44"/>
      <c r="I21" s="98">
        <v>0.21061929930593432</v>
      </c>
      <c r="J21" s="98">
        <v>0.21061929930593432</v>
      </c>
      <c r="K21" s="98">
        <v>0.21061929930593432</v>
      </c>
      <c r="L21" s="98">
        <v>0.21061929930593432</v>
      </c>
      <c r="M21" s="98">
        <v>0.21061929930593432</v>
      </c>
      <c r="N21" s="98">
        <v>0.21061929930593432</v>
      </c>
      <c r="O21" s="98">
        <v>0.21061929930593432</v>
      </c>
      <c r="P21" s="98">
        <v>0.21061929930593432</v>
      </c>
      <c r="Q21" s="44"/>
      <c r="R21" s="206">
        <v>0.21061929930593432</v>
      </c>
      <c r="S21" s="206">
        <v>0.21061929930593432</v>
      </c>
      <c r="T21" s="206">
        <v>0.20666520335400193</v>
      </c>
      <c r="U21" s="206">
        <v>0.20666520335400193</v>
      </c>
      <c r="V21" s="206">
        <v>0.20769706950557512</v>
      </c>
      <c r="W21" s="206">
        <v>0.20769706950557512</v>
      </c>
      <c r="X21" s="206">
        <v>0.2097678723311866</v>
      </c>
      <c r="Y21" s="114"/>
      <c r="Z21" s="114"/>
      <c r="AA21" s="114"/>
      <c r="AB21" s="114"/>
      <c r="AC21" s="110"/>
    </row>
    <row r="22" spans="1:29" ht="12.75" customHeight="1">
      <c r="A22" s="25"/>
      <c r="B22" s="391"/>
      <c r="C22" s="42" t="s">
        <v>144</v>
      </c>
      <c r="D22" s="391"/>
      <c r="E22" s="390"/>
      <c r="F22" s="395"/>
      <c r="G22" s="384"/>
      <c r="H22" s="44"/>
      <c r="I22" s="98">
        <v>0.18425198212588556</v>
      </c>
      <c r="J22" s="98">
        <v>0.18425198212588556</v>
      </c>
      <c r="K22" s="98">
        <v>0.18425198212588556</v>
      </c>
      <c r="L22" s="98">
        <v>0.18425198212588556</v>
      </c>
      <c r="M22" s="98">
        <v>0.18425198212588556</v>
      </c>
      <c r="N22" s="98">
        <v>0.18425198212588556</v>
      </c>
      <c r="O22" s="98">
        <v>0.18425198212588556</v>
      </c>
      <c r="P22" s="98">
        <v>0.18425198212588556</v>
      </c>
      <c r="Q22" s="44"/>
      <c r="R22" s="206">
        <v>0.18425198212588556</v>
      </c>
      <c r="S22" s="206">
        <v>0.18425198212588556</v>
      </c>
      <c r="T22" s="206">
        <v>0.18352514421404723</v>
      </c>
      <c r="U22" s="206">
        <v>0.18352514421404723</v>
      </c>
      <c r="V22" s="206">
        <v>0.18129589169995572</v>
      </c>
      <c r="W22" s="206">
        <v>0.18129589169995572</v>
      </c>
      <c r="X22" s="206">
        <v>0.18062696029841985</v>
      </c>
      <c r="Y22" s="114"/>
      <c r="Z22" s="114"/>
      <c r="AA22" s="114"/>
      <c r="AB22" s="114"/>
      <c r="AC22" s="110"/>
    </row>
    <row r="23" spans="1:29" ht="12.75" customHeight="1">
      <c r="A23" s="25"/>
      <c r="B23" s="391"/>
      <c r="C23" s="42" t="s">
        <v>145</v>
      </c>
      <c r="D23" s="391"/>
      <c r="E23" s="390"/>
      <c r="F23" s="395"/>
      <c r="G23" s="384"/>
      <c r="H23" s="44"/>
      <c r="I23" s="98">
        <v>0.29476122923710923</v>
      </c>
      <c r="J23" s="98">
        <v>0.29476122923710923</v>
      </c>
      <c r="K23" s="98">
        <v>0.29476122923710923</v>
      </c>
      <c r="L23" s="98">
        <v>0.29476122923710923</v>
      </c>
      <c r="M23" s="98">
        <v>0.29476122923710923</v>
      </c>
      <c r="N23" s="98">
        <v>0.29476122923710923</v>
      </c>
      <c r="O23" s="98">
        <v>0.29476122923710923</v>
      </c>
      <c r="P23" s="98">
        <v>0.29476122923710923</v>
      </c>
      <c r="Q23" s="44"/>
      <c r="R23" s="206">
        <v>0.29476122923710923</v>
      </c>
      <c r="S23" s="206">
        <v>0.29476122923710923</v>
      </c>
      <c r="T23" s="206">
        <v>0.29394829247770715</v>
      </c>
      <c r="U23" s="206">
        <v>0.29394829247770715</v>
      </c>
      <c r="V23" s="206">
        <v>0.29679913152089066</v>
      </c>
      <c r="W23" s="206">
        <v>0.29679913152089066</v>
      </c>
      <c r="X23" s="206">
        <v>0.29233006195677214</v>
      </c>
      <c r="Y23" s="114"/>
      <c r="Z23" s="114"/>
      <c r="AA23" s="114"/>
      <c r="AB23" s="114"/>
      <c r="AC23" s="110"/>
    </row>
    <row r="24" spans="1:29" ht="12.75" customHeight="1">
      <c r="A24" s="25"/>
      <c r="B24" s="379"/>
      <c r="C24" s="42" t="s">
        <v>146</v>
      </c>
      <c r="D24" s="379"/>
      <c r="E24" s="390"/>
      <c r="F24" s="396"/>
      <c r="G24" s="384"/>
      <c r="H24" s="44"/>
      <c r="I24" s="98">
        <v>0.31036748933118508</v>
      </c>
      <c r="J24" s="98">
        <v>0.31036748933118508</v>
      </c>
      <c r="K24" s="98">
        <v>0.31036748933118508</v>
      </c>
      <c r="L24" s="98">
        <v>0.31036748933118508</v>
      </c>
      <c r="M24" s="98">
        <v>0.31036748933118508</v>
      </c>
      <c r="N24" s="98">
        <v>0.31036748933118508</v>
      </c>
      <c r="O24" s="98">
        <v>0.31036748933118508</v>
      </c>
      <c r="P24" s="98">
        <v>0.31036748933118508</v>
      </c>
      <c r="Q24" s="44"/>
      <c r="R24" s="206">
        <v>0.31036748933118508</v>
      </c>
      <c r="S24" s="206">
        <v>0.31036748933118508</v>
      </c>
      <c r="T24" s="206">
        <v>0.31586135995414483</v>
      </c>
      <c r="U24" s="206">
        <v>0.31586135995414483</v>
      </c>
      <c r="V24" s="206">
        <v>0.3142079072736168</v>
      </c>
      <c r="W24" s="206">
        <v>0.3142079072736168</v>
      </c>
      <c r="X24" s="206">
        <v>0.31727510541360898</v>
      </c>
      <c r="Y24" s="114"/>
      <c r="Z24" s="114"/>
      <c r="AA24" s="114"/>
      <c r="AB24" s="114"/>
      <c r="AC24" s="110"/>
    </row>
    <row r="25" spans="1:29" ht="26.25" customHeight="1">
      <c r="A25" s="25"/>
      <c r="B25" s="388" t="s">
        <v>268</v>
      </c>
      <c r="C25" s="389"/>
      <c r="D25" s="143" t="s">
        <v>221</v>
      </c>
      <c r="E25" s="214" t="s">
        <v>285</v>
      </c>
      <c r="F25" s="40" t="s">
        <v>180</v>
      </c>
      <c r="G25" s="384"/>
      <c r="H25" s="44"/>
      <c r="I25" s="107">
        <v>307711364.1509999</v>
      </c>
      <c r="J25" s="107">
        <v>307711364.1509999</v>
      </c>
      <c r="K25" s="107">
        <v>307711364.1509999</v>
      </c>
      <c r="L25" s="107">
        <v>307711364.1509999</v>
      </c>
      <c r="M25" s="107">
        <v>307711364.1509999</v>
      </c>
      <c r="N25" s="107">
        <v>304394375.63999981</v>
      </c>
      <c r="O25" s="107">
        <v>304394375.63999981</v>
      </c>
      <c r="P25" s="107">
        <v>296783856.5450002</v>
      </c>
      <c r="Q25" s="44"/>
      <c r="R25" s="107">
        <v>296783856.5450002</v>
      </c>
      <c r="S25" s="107">
        <v>296783856.5450002</v>
      </c>
      <c r="T25" s="107">
        <v>275229143.8550002</v>
      </c>
      <c r="U25" s="107">
        <v>275229143.8550002</v>
      </c>
      <c r="V25" s="107">
        <v>272268062.81699979</v>
      </c>
      <c r="W25" s="107">
        <v>272268062.81699979</v>
      </c>
      <c r="X25" s="107">
        <v>255959956.32899997</v>
      </c>
      <c r="Y25" s="114"/>
      <c r="Z25" s="114"/>
      <c r="AA25" s="114"/>
      <c r="AB25" s="114"/>
      <c r="AC25" s="110"/>
    </row>
    <row r="26" spans="1:29" ht="33" customHeight="1">
      <c r="A26" s="25"/>
      <c r="B26" s="388" t="s">
        <v>267</v>
      </c>
      <c r="C26" s="389"/>
      <c r="D26" s="42" t="s">
        <v>188</v>
      </c>
      <c r="E26" s="213" t="s">
        <v>186</v>
      </c>
      <c r="F26" s="40" t="s">
        <v>180</v>
      </c>
      <c r="G26" s="384"/>
      <c r="H26" s="44"/>
      <c r="I26" s="107">
        <v>7379320</v>
      </c>
      <c r="J26" s="107">
        <f>I26</f>
        <v>7379320</v>
      </c>
      <c r="K26" s="107">
        <f>I26*1.1</f>
        <v>8117252.0000000009</v>
      </c>
      <c r="L26" s="107">
        <f t="shared" ref="L26:P26" si="0">J26*1.1</f>
        <v>8117252.0000000009</v>
      </c>
      <c r="M26" s="107">
        <f t="shared" si="0"/>
        <v>8928977.2000000011</v>
      </c>
      <c r="N26" s="107">
        <f t="shared" si="0"/>
        <v>8928977.2000000011</v>
      </c>
      <c r="O26" s="107">
        <f t="shared" si="0"/>
        <v>9821874.9200000018</v>
      </c>
      <c r="P26" s="107">
        <f t="shared" si="0"/>
        <v>9821874.9200000018</v>
      </c>
      <c r="Q26" s="44"/>
      <c r="R26" s="107">
        <v>9821874.9200000018</v>
      </c>
      <c r="S26" s="107">
        <v>10804062.412000002</v>
      </c>
      <c r="T26" s="107">
        <v>10804062.412000002</v>
      </c>
      <c r="U26" s="107">
        <v>11884468.653200001</v>
      </c>
      <c r="V26" s="107">
        <v>11884468.653200001</v>
      </c>
      <c r="W26" s="107">
        <v>13072915.518520005</v>
      </c>
      <c r="X26" s="107">
        <v>13072915.518520005</v>
      </c>
      <c r="Y26" s="107"/>
      <c r="Z26" s="107"/>
      <c r="AA26" s="107"/>
      <c r="AB26" s="107"/>
      <c r="AC26" s="110"/>
    </row>
    <row r="27" spans="1:29" s="26" customFormat="1">
      <c r="B27" s="361" t="s">
        <v>105</v>
      </c>
      <c r="C27" s="362"/>
      <c r="D27" s="362"/>
      <c r="E27" s="362"/>
      <c r="F27" s="362"/>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392" t="s">
        <v>184</v>
      </c>
      <c r="C28" s="392"/>
      <c r="D28" s="392"/>
      <c r="E28" s="392"/>
      <c r="F28" s="147" t="s">
        <v>31</v>
      </c>
      <c r="G28" s="397"/>
      <c r="H28" s="44"/>
      <c r="I28" s="148">
        <f>IF(I25="","-",I26/(I25-I26))</f>
        <v>2.4570538321544707E-2</v>
      </c>
      <c r="J28" s="148">
        <f t="shared" ref="J28:AB28" si="1">IF(J25="","-",J26/(J25-J26))</f>
        <v>2.4570538321544707E-2</v>
      </c>
      <c r="K28" s="148">
        <f t="shared" si="1"/>
        <v>2.7094163973118354E-2</v>
      </c>
      <c r="L28" s="148">
        <f t="shared" si="1"/>
        <v>2.7094163973118354E-2</v>
      </c>
      <c r="M28" s="148">
        <f t="shared" si="1"/>
        <v>2.9884550060390095E-2</v>
      </c>
      <c r="N28" s="148">
        <f t="shared" si="1"/>
        <v>3.0220043521655242E-2</v>
      </c>
      <c r="O28" s="148">
        <f t="shared" si="1"/>
        <v>3.3342809990726176E-2</v>
      </c>
      <c r="P28" s="148">
        <f t="shared" si="1"/>
        <v>3.4227094698680877E-2</v>
      </c>
      <c r="Q28" s="44"/>
      <c r="R28" s="148">
        <f t="shared" si="1"/>
        <v>3.4227094698680877E-2</v>
      </c>
      <c r="S28" s="148">
        <f t="shared" si="1"/>
        <v>3.7779111089839348E-2</v>
      </c>
      <c r="T28" s="148">
        <f>IF(T25="","-",T26/(T25-T26))</f>
        <v>4.0858689928507934E-2</v>
      </c>
      <c r="U28" s="148">
        <f t="shared" si="1"/>
        <v>4.5128949898428625E-2</v>
      </c>
      <c r="V28" s="148">
        <f t="shared" si="1"/>
        <v>4.5642156109588938E-2</v>
      </c>
      <c r="W28" s="148">
        <f t="shared" si="1"/>
        <v>5.0436575124092532E-2</v>
      </c>
      <c r="X28" s="148">
        <f t="shared" si="1"/>
        <v>5.3823026024350747E-2</v>
      </c>
      <c r="Y28" s="148" t="str">
        <f t="shared" si="1"/>
        <v>-</v>
      </c>
      <c r="Z28" s="148" t="str">
        <f t="shared" si="1"/>
        <v>-</v>
      </c>
      <c r="AA28" s="148" t="str">
        <f t="shared" si="1"/>
        <v>-</v>
      </c>
      <c r="AB28" s="148" t="str">
        <f t="shared" si="1"/>
        <v>-</v>
      </c>
      <c r="AC28" s="109"/>
    </row>
    <row r="29" spans="1:29" s="6" customFormat="1" ht="11.25" customHeight="1">
      <c r="A29" s="80"/>
      <c r="B29" s="392" t="s">
        <v>148</v>
      </c>
      <c r="C29" s="392"/>
      <c r="D29" s="392"/>
      <c r="E29" s="392"/>
      <c r="F29" s="398" t="s">
        <v>174</v>
      </c>
      <c r="G29" s="397"/>
      <c r="H29" s="44"/>
      <c r="I29" s="117">
        <f>IF(I12="","-",I12)</f>
        <v>3.9699999999999999E-2</v>
      </c>
      <c r="J29" s="117">
        <f t="shared" ref="J29:P29" si="2">IF(J12="","-",J12)</f>
        <v>3.9699999999999999E-2</v>
      </c>
      <c r="K29" s="117">
        <f>IF(K12="","-",K12)</f>
        <v>5.0900000000000001E-2</v>
      </c>
      <c r="L29" s="117">
        <f t="shared" si="2"/>
        <v>5.0900000000000001E-2</v>
      </c>
      <c r="M29" s="117">
        <f t="shared" si="2"/>
        <v>5.2365439093484421E-2</v>
      </c>
      <c r="N29" s="117">
        <f t="shared" si="2"/>
        <v>5.2365439093484421E-2</v>
      </c>
      <c r="O29" s="117">
        <f>IF(O12="","-",O12)</f>
        <v>5.7000000000000002E-2</v>
      </c>
      <c r="P29" s="117">
        <f t="shared" si="2"/>
        <v>5.7000000000000002E-2</v>
      </c>
      <c r="Q29" s="44"/>
      <c r="R29" s="117">
        <f t="shared" ref="R29:AB29" si="3">IF(R12="","-",R12)</f>
        <v>5.7000000000000002E-2</v>
      </c>
      <c r="S29" s="117">
        <f t="shared" si="3"/>
        <v>5.9200000000000003E-2</v>
      </c>
      <c r="T29" s="117">
        <f t="shared" si="3"/>
        <v>5.9200000000000003E-2</v>
      </c>
      <c r="U29" s="117">
        <f t="shared" si="3"/>
        <v>6.1400000000000003E-2</v>
      </c>
      <c r="V29" s="117">
        <f t="shared" si="3"/>
        <v>6.1400000000000003E-2</v>
      </c>
      <c r="W29" s="117">
        <f t="shared" si="3"/>
        <v>7.5999999999999998E-2</v>
      </c>
      <c r="X29" s="117">
        <f t="shared" si="3"/>
        <v>7.5999999999999998E-2</v>
      </c>
      <c r="Y29" s="117" t="str">
        <f t="shared" si="3"/>
        <v>-</v>
      </c>
      <c r="Z29" s="117" t="str">
        <f t="shared" si="3"/>
        <v>-</v>
      </c>
      <c r="AA29" s="117" t="str">
        <f t="shared" si="3"/>
        <v>-</v>
      </c>
      <c r="AB29" s="117" t="str">
        <f t="shared" si="3"/>
        <v>-</v>
      </c>
      <c r="AC29" s="109"/>
    </row>
    <row r="30" spans="1:29" s="6" customFormat="1" ht="11.25" customHeight="1">
      <c r="A30" s="80"/>
      <c r="B30" s="358" t="s">
        <v>245</v>
      </c>
      <c r="C30" s="359"/>
      <c r="D30" s="359"/>
      <c r="E30" s="360"/>
      <c r="F30" s="398"/>
      <c r="G30" s="397"/>
      <c r="H30" s="44"/>
      <c r="I30" s="117">
        <f>IF(I13="","-",((I13*I17)+(I14*I18)+(I15*I19)+(I16*I20))*(1+I$28))</f>
        <v>0</v>
      </c>
      <c r="J30" s="117">
        <f t="shared" ref="J30:P30" si="4">IF(J13="","-",((J13*J17)+(J14*J18)+(J15*J19)+(J16*J20))*(1+J$28))</f>
        <v>0</v>
      </c>
      <c r="K30" s="117">
        <f t="shared" si="4"/>
        <v>0.83534199221266858</v>
      </c>
      <c r="L30" s="117">
        <f t="shared" si="4"/>
        <v>0.56362338575891591</v>
      </c>
      <c r="M30" s="117">
        <f t="shared" si="4"/>
        <v>2.5902032044752765</v>
      </c>
      <c r="N30" s="117">
        <f t="shared" si="4"/>
        <v>2.258217137090496</v>
      </c>
      <c r="O30" s="117">
        <f>IF(O13="","-",((O13*O17)+(O14*O18)+(O15*O19)+(O16*O20))*(1+O$28))</f>
        <v>4.4274789807473889</v>
      </c>
      <c r="P30" s="117">
        <f t="shared" si="4"/>
        <v>3.7859143775623445</v>
      </c>
      <c r="Q30" s="44"/>
      <c r="R30" s="117">
        <f t="shared" ref="R30:AB30" si="5">IF(R13="","-",((R13*R17)+(R14*R18)+(R15*R19)+(R16*R20))*(1+R$28))</f>
        <v>3.7859143775623445</v>
      </c>
      <c r="S30" s="117">
        <f t="shared" si="5"/>
        <v>5.7273413809372657</v>
      </c>
      <c r="T30" s="117">
        <f t="shared" si="5"/>
        <v>5.9156466219515869</v>
      </c>
      <c r="U30" s="117">
        <f t="shared" si="5"/>
        <v>8.4978853298719645</v>
      </c>
      <c r="V30" s="117">
        <f t="shared" si="5"/>
        <v>9.3722964911410607</v>
      </c>
      <c r="W30" s="117">
        <f t="shared" si="5"/>
        <v>10.889566142797362</v>
      </c>
      <c r="X30" s="117">
        <f t="shared" si="5"/>
        <v>6.8844104116318725</v>
      </c>
      <c r="Y30" s="117" t="str">
        <f t="shared" si="5"/>
        <v>-</v>
      </c>
      <c r="Z30" s="117" t="str">
        <f t="shared" si="5"/>
        <v>-</v>
      </c>
      <c r="AA30" s="117" t="str">
        <f t="shared" si="5"/>
        <v>-</v>
      </c>
      <c r="AB30" s="117" t="str">
        <f t="shared" si="5"/>
        <v>-</v>
      </c>
      <c r="AC30" s="109"/>
    </row>
    <row r="31" spans="1:29" ht="12.75" customHeight="1">
      <c r="A31" s="25"/>
      <c r="B31" s="358" t="s">
        <v>246</v>
      </c>
      <c r="C31" s="359"/>
      <c r="D31" s="359"/>
      <c r="E31" s="360"/>
      <c r="F31" s="398"/>
      <c r="G31" s="397"/>
      <c r="H31" s="44"/>
      <c r="I31" s="117">
        <f>IF(I13="","-",((I13*I21)+(I14*I22)+(I15*I23)+(I16*I24))*(1+I$28))</f>
        <v>0</v>
      </c>
      <c r="J31" s="117">
        <f t="shared" ref="J31:P31" si="6">IF(J13="","-",((J13*J21)+(J14*J22)+(J15*J23)+(J16*J24))*(1+J$28))</f>
        <v>0</v>
      </c>
      <c r="K31" s="117">
        <f t="shared" si="6"/>
        <v>0.84738964425818064</v>
      </c>
      <c r="L31" s="117">
        <f t="shared" si="6"/>
        <v>0.59989956580457793</v>
      </c>
      <c r="M31" s="117">
        <f t="shared" si="6"/>
        <v>2.6659547276320681</v>
      </c>
      <c r="N31" s="117">
        <f t="shared" si="6"/>
        <v>2.3114625915758653</v>
      </c>
      <c r="O31" s="117">
        <f t="shared" si="6"/>
        <v>4.4431537111908375</v>
      </c>
      <c r="P31" s="117">
        <f t="shared" si="6"/>
        <v>3.7994698065609125</v>
      </c>
      <c r="Q31" s="44"/>
      <c r="R31" s="117">
        <f t="shared" ref="R31:AB31" si="7">IF(R13="","-",((R13*R21)+(R14*R22)+(R15*R23)+(R16*R24))*(1+R$28))</f>
        <v>3.7994698065609125</v>
      </c>
      <c r="S31" s="117">
        <f t="shared" si="7"/>
        <v>5.7528580556903215</v>
      </c>
      <c r="T31" s="117">
        <f t="shared" si="7"/>
        <v>5.9504624295096766</v>
      </c>
      <c r="U31" s="117">
        <f t="shared" si="7"/>
        <v>8.5276996403647658</v>
      </c>
      <c r="V31" s="117">
        <f t="shared" si="7"/>
        <v>9.4253723389112025</v>
      </c>
      <c r="W31" s="117">
        <f t="shared" si="7"/>
        <v>10.908101921534566</v>
      </c>
      <c r="X31" s="117">
        <f t="shared" si="7"/>
        <v>6.8739573872573061</v>
      </c>
      <c r="Y31" s="117" t="str">
        <f t="shared" si="7"/>
        <v>-</v>
      </c>
      <c r="Z31" s="117" t="str">
        <f t="shared" si="7"/>
        <v>-</v>
      </c>
      <c r="AA31" s="117" t="str">
        <f t="shared" si="7"/>
        <v>-</v>
      </c>
      <c r="AB31" s="117" t="str">
        <f t="shared" si="7"/>
        <v>-</v>
      </c>
      <c r="AC31" s="25"/>
    </row>
    <row r="32" spans="1:29" s="25" customFormat="1">
      <c r="B32" s="95"/>
      <c r="C32" s="95"/>
      <c r="D32" s="95"/>
      <c r="I32" s="94"/>
      <c r="J32" s="94"/>
      <c r="K32" s="94"/>
      <c r="L32" s="94"/>
    </row>
    <row r="33" spans="1:29" s="25" customFormat="1">
      <c r="I33" s="94"/>
      <c r="J33" s="94"/>
      <c r="K33" s="94"/>
      <c r="L33" s="94"/>
    </row>
    <row r="34" spans="1:29" s="25" customFormat="1">
      <c r="G34" s="97"/>
      <c r="I34" s="94"/>
      <c r="J34" s="94"/>
      <c r="K34" s="94"/>
      <c r="L34" s="94"/>
    </row>
    <row r="35" spans="1:29" s="25" customFormat="1">
      <c r="B35" s="125"/>
      <c r="G35" s="97"/>
      <c r="I35" s="94"/>
      <c r="J35" s="94"/>
      <c r="K35" s="94"/>
      <c r="L35" s="94"/>
    </row>
    <row r="36" spans="1:29" s="25" customFormat="1">
      <c r="B36" s="125"/>
      <c r="I36" s="94"/>
      <c r="J36" s="94"/>
      <c r="K36" s="94"/>
      <c r="L36" s="94"/>
    </row>
    <row r="37" spans="1:29" s="25" customFormat="1">
      <c r="B37" s="125"/>
      <c r="I37" s="94"/>
      <c r="J37" s="94"/>
      <c r="K37" s="94"/>
      <c r="L37" s="94"/>
    </row>
    <row r="38" spans="1:29" s="25" customFormat="1">
      <c r="I38" s="94"/>
      <c r="J38" s="94"/>
      <c r="K38" s="94"/>
      <c r="L38" s="94"/>
    </row>
    <row r="39" spans="1:29" s="25" customFormat="1">
      <c r="I39" s="94"/>
      <c r="J39" s="94"/>
      <c r="K39" s="94"/>
      <c r="L39" s="94"/>
    </row>
    <row r="40" spans="1:29">
      <c r="A40" s="25"/>
      <c r="B40" s="25"/>
      <c r="C40" s="25"/>
      <c r="D40" s="25"/>
      <c r="E40" s="25"/>
      <c r="F40" s="25"/>
      <c r="G40" s="25"/>
      <c r="H40" s="25"/>
      <c r="I40" s="94"/>
      <c r="J40" s="94"/>
      <c r="K40" s="94"/>
      <c r="L40" s="94"/>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4"/>
      <c r="J41" s="94"/>
      <c r="K41" s="94"/>
      <c r="L41" s="94"/>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4"/>
      <c r="J42" s="94"/>
      <c r="K42" s="94"/>
      <c r="L42" s="94"/>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4"/>
      <c r="J43" s="94"/>
      <c r="K43" s="94"/>
      <c r="L43" s="94"/>
      <c r="M43" s="25"/>
      <c r="N43" s="25"/>
      <c r="O43" s="25"/>
      <c r="P43" s="25"/>
      <c r="Q43" s="25"/>
      <c r="R43" s="25"/>
      <c r="S43" s="25"/>
      <c r="T43" s="25"/>
      <c r="U43" s="25"/>
      <c r="V43" s="25"/>
      <c r="W43" s="25"/>
      <c r="X43" s="25"/>
      <c r="Y43" s="25"/>
      <c r="Z43" s="25"/>
      <c r="AA43" s="25"/>
      <c r="AB43" s="25"/>
      <c r="AC43" s="25"/>
    </row>
  </sheetData>
  <mergeCells count="32">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 ref="B11:G11"/>
    <mergeCell ref="B6:C10"/>
    <mergeCell ref="G12:G26"/>
    <mergeCell ref="E13:E16"/>
    <mergeCell ref="B25:C25"/>
    <mergeCell ref="E17:E24"/>
    <mergeCell ref="D17:D24"/>
    <mergeCell ref="B26:C26"/>
    <mergeCell ref="B3:J3"/>
    <mergeCell ref="R7:AB7"/>
    <mergeCell ref="D6:D10"/>
    <mergeCell ref="E6:E10"/>
    <mergeCell ref="F6:F10"/>
    <mergeCell ref="G6:G7"/>
    <mergeCell ref="I6:P6"/>
    <mergeCell ref="R6:AB6"/>
    <mergeCell ref="I7:P7"/>
  </mergeCells>
  <hyperlinks>
    <hyperlink ref="E12" r:id="rId1" xr:uid="{00000000-0004-0000-0900-000000000000}"/>
    <hyperlink ref="E26" r:id="rId2" xr:uid="{00000000-0004-0000-0900-000001000000}"/>
    <hyperlink ref="E13:E16" r:id="rId3" display="LCCC Scheme Dashboards" xr:uid="{00000000-0004-0000-0900-000002000000}"/>
    <hyperlink ref="E25" r:id="rId4" xr:uid="{00000000-0004-0000-0900-000003000000}"/>
  </hyperlinks>
  <pageMargins left="0.7" right="0.7" top="0.75" bottom="0.75" header="0.3" footer="0.3"/>
  <pageSetup orientation="portrait" r:id="rId5"/>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B35"/>
  <sheetViews>
    <sheetView zoomScale="80" zoomScaleNormal="80" workbookViewId="0"/>
  </sheetViews>
  <sheetFormatPr defaultColWidth="0" defaultRowHeight="12.6" zeroHeight="1"/>
  <cols>
    <col min="1" max="1" width="3" customWidth="1"/>
    <col min="2" max="2" width="42.36328125" customWidth="1"/>
    <col min="3" max="3" width="50.90625" customWidth="1"/>
    <col min="4" max="4" width="33" customWidth="1"/>
    <col min="5" max="5" width="10" customWidth="1"/>
    <col min="6" max="6" width="23.453125" customWidth="1"/>
    <col min="7" max="7" width="1.453125" customWidth="1"/>
    <col min="8" max="8" width="19" style="10" customWidth="1"/>
    <col min="9" max="9" width="14.6328125" style="10" customWidth="1"/>
    <col min="10" max="10" width="13" style="10" customWidth="1"/>
    <col min="11" max="11" width="12" style="10" customWidth="1"/>
    <col min="12" max="12" width="13.08984375" customWidth="1"/>
    <col min="13" max="13" width="12.453125" customWidth="1"/>
    <col min="14" max="15" width="15.6328125" customWidth="1"/>
    <col min="16" max="16" width="1.453125" customWidth="1"/>
    <col min="17" max="27" width="15.6328125" customWidth="1"/>
    <col min="28" max="28" width="8.6328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312" t="s">
        <v>270</v>
      </c>
      <c r="C3" s="312"/>
      <c r="D3" s="312"/>
      <c r="E3" s="312"/>
      <c r="F3" s="312"/>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316" t="s">
        <v>24</v>
      </c>
      <c r="C6" s="368" t="s">
        <v>95</v>
      </c>
      <c r="D6" s="369" t="s">
        <v>25</v>
      </c>
      <c r="E6" s="368" t="s">
        <v>27</v>
      </c>
      <c r="F6" s="317"/>
      <c r="G6" s="44"/>
      <c r="H6" s="330" t="s">
        <v>232</v>
      </c>
      <c r="I6" s="331"/>
      <c r="J6" s="331"/>
      <c r="K6" s="331"/>
      <c r="L6" s="331"/>
      <c r="M6" s="331"/>
      <c r="N6" s="331"/>
      <c r="O6" s="332"/>
      <c r="P6" s="188"/>
      <c r="Q6" s="321" t="s">
        <v>233</v>
      </c>
      <c r="R6" s="322"/>
      <c r="S6" s="322"/>
      <c r="T6" s="322"/>
      <c r="U6" s="322"/>
      <c r="V6" s="322"/>
      <c r="W6" s="322"/>
      <c r="X6" s="322"/>
      <c r="Y6" s="322"/>
      <c r="Z6" s="322"/>
      <c r="AA6" s="323"/>
      <c r="AB6" s="25"/>
    </row>
    <row r="7" spans="1:16382" ht="12.75" customHeight="1">
      <c r="A7" s="25"/>
      <c r="B7" s="316"/>
      <c r="C7" s="368"/>
      <c r="D7" s="369"/>
      <c r="E7" s="368"/>
      <c r="F7" s="317"/>
      <c r="G7" s="44"/>
      <c r="H7" s="324" t="s">
        <v>234</v>
      </c>
      <c r="I7" s="325"/>
      <c r="J7" s="325"/>
      <c r="K7" s="325"/>
      <c r="L7" s="325"/>
      <c r="M7" s="325"/>
      <c r="N7" s="325"/>
      <c r="O7" s="326"/>
      <c r="P7" s="188"/>
      <c r="Q7" s="327" t="s">
        <v>235</v>
      </c>
      <c r="R7" s="328"/>
      <c r="S7" s="328"/>
      <c r="T7" s="328"/>
      <c r="U7" s="328"/>
      <c r="V7" s="328"/>
      <c r="W7" s="328"/>
      <c r="X7" s="328"/>
      <c r="Y7" s="328"/>
      <c r="Z7" s="328"/>
      <c r="AA7" s="329"/>
      <c r="AB7" s="25"/>
    </row>
    <row r="8" spans="1:16382" ht="25.5" customHeight="1">
      <c r="A8" s="25"/>
      <c r="B8" s="316"/>
      <c r="C8" s="368"/>
      <c r="D8" s="369"/>
      <c r="E8" s="368"/>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16382" ht="12.75" customHeight="1">
      <c r="A9" s="25"/>
      <c r="B9" s="316"/>
      <c r="C9" s="368"/>
      <c r="D9" s="369"/>
      <c r="E9" s="368"/>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316"/>
      <c r="C10" s="368"/>
      <c r="D10" s="369"/>
      <c r="E10" s="368"/>
      <c r="F10" s="79" t="s">
        <v>123</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361" t="s">
        <v>102</v>
      </c>
      <c r="C11" s="362"/>
      <c r="D11" s="362"/>
      <c r="E11" s="362"/>
      <c r="F11" s="362"/>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124</v>
      </c>
      <c r="C12" s="378" t="s">
        <v>126</v>
      </c>
      <c r="D12" s="378" t="s">
        <v>125</v>
      </c>
      <c r="E12" s="5" t="s">
        <v>66</v>
      </c>
      <c r="F12" s="402"/>
      <c r="G12" s="44"/>
      <c r="H12" s="107">
        <f t="shared" ref="H12:K13" si="0">787000000/2</f>
        <v>393500000</v>
      </c>
      <c r="I12" s="107">
        <f t="shared" si="0"/>
        <v>393500000</v>
      </c>
      <c r="J12" s="107">
        <f t="shared" si="0"/>
        <v>393500000</v>
      </c>
      <c r="K12" s="107">
        <f t="shared" si="0"/>
        <v>393500000</v>
      </c>
      <c r="L12" s="107">
        <v>320000000</v>
      </c>
      <c r="M12" s="107">
        <v>320000000</v>
      </c>
      <c r="N12" s="107">
        <v>320000000</v>
      </c>
      <c r="O12" s="107">
        <v>320000000</v>
      </c>
      <c r="P12" s="44"/>
      <c r="Q12" s="107">
        <v>320000000</v>
      </c>
      <c r="R12" s="107">
        <v>320000000</v>
      </c>
      <c r="S12" s="107">
        <v>320000000</v>
      </c>
      <c r="T12" s="107">
        <v>384500000</v>
      </c>
      <c r="U12" s="107">
        <v>384500000</v>
      </c>
      <c r="V12" s="107">
        <v>366500000</v>
      </c>
      <c r="W12" s="107">
        <v>366500000</v>
      </c>
      <c r="X12" s="107"/>
      <c r="Y12" s="107"/>
      <c r="Z12" s="107"/>
      <c r="AA12" s="107"/>
      <c r="AB12" s="80"/>
    </row>
    <row r="13" spans="1:16382" s="6" customFormat="1" ht="24" customHeight="1">
      <c r="A13" s="80"/>
      <c r="B13" s="42" t="s">
        <v>74</v>
      </c>
      <c r="C13" s="379"/>
      <c r="D13" s="391"/>
      <c r="E13" s="5" t="s">
        <v>66</v>
      </c>
      <c r="F13" s="403"/>
      <c r="G13" s="44"/>
      <c r="H13" s="107">
        <f t="shared" si="0"/>
        <v>393500000</v>
      </c>
      <c r="I13" s="107">
        <f t="shared" si="0"/>
        <v>393500000</v>
      </c>
      <c r="J13" s="107">
        <f t="shared" si="0"/>
        <v>393500000</v>
      </c>
      <c r="K13" s="107">
        <f t="shared" si="0"/>
        <v>393500000</v>
      </c>
      <c r="L13" s="107">
        <v>320000000</v>
      </c>
      <c r="M13" s="107">
        <v>320000000</v>
      </c>
      <c r="N13" s="107">
        <v>320000000</v>
      </c>
      <c r="O13" s="107">
        <v>320000000</v>
      </c>
      <c r="P13" s="44"/>
      <c r="Q13" s="107">
        <v>320000000</v>
      </c>
      <c r="R13" s="107">
        <v>320000000</v>
      </c>
      <c r="S13" s="107">
        <v>320000000</v>
      </c>
      <c r="T13" s="107">
        <v>384500000</v>
      </c>
      <c r="U13" s="107">
        <v>384500000</v>
      </c>
      <c r="V13" s="107">
        <v>366500000</v>
      </c>
      <c r="W13" s="107">
        <v>366500000</v>
      </c>
      <c r="X13" s="107"/>
      <c r="Y13" s="107"/>
      <c r="Z13" s="107"/>
      <c r="AA13" s="107"/>
      <c r="AB13" s="80"/>
    </row>
    <row r="14" spans="1:16382" s="6" customFormat="1" ht="44.25" customHeight="1">
      <c r="A14" s="80"/>
      <c r="B14" s="42" t="s">
        <v>127</v>
      </c>
      <c r="C14" s="74" t="s">
        <v>128</v>
      </c>
      <c r="D14" s="274" t="s">
        <v>32</v>
      </c>
      <c r="E14" s="5" t="s">
        <v>31</v>
      </c>
      <c r="F14" s="403"/>
      <c r="G14" s="44"/>
      <c r="H14" s="406"/>
      <c r="I14" s="407"/>
      <c r="J14" s="108">
        <v>1.2</v>
      </c>
      <c r="K14" s="108">
        <v>0.3</v>
      </c>
      <c r="L14" s="404"/>
      <c r="M14" s="405"/>
      <c r="N14" s="108">
        <v>1.87995377787944</v>
      </c>
      <c r="O14" s="108">
        <v>1.87995377787944</v>
      </c>
      <c r="P14" s="44"/>
      <c r="Q14" s="108">
        <v>1.87995377787944</v>
      </c>
      <c r="R14" s="108">
        <v>3.6182759</v>
      </c>
      <c r="S14" s="184">
        <v>3.7308773627504843</v>
      </c>
      <c r="T14" s="184">
        <v>5.6396771442458196</v>
      </c>
      <c r="U14" s="184">
        <v>6.1811977914110861</v>
      </c>
      <c r="V14" s="184">
        <v>9.6746478524639468</v>
      </c>
      <c r="W14" s="184">
        <v>11.741797553130784</v>
      </c>
      <c r="X14" s="184"/>
      <c r="Y14" s="184"/>
      <c r="Z14" s="184"/>
      <c r="AA14" s="184"/>
      <c r="AB14" s="80"/>
    </row>
    <row r="15" spans="1:16382" s="6" customFormat="1" ht="29.25" customHeight="1">
      <c r="A15" s="80"/>
      <c r="B15" s="42" t="s">
        <v>226</v>
      </c>
      <c r="C15" s="399" t="s">
        <v>271</v>
      </c>
      <c r="D15" s="378" t="s">
        <v>116</v>
      </c>
      <c r="E15" s="5" t="s">
        <v>31</v>
      </c>
      <c r="F15" s="403"/>
      <c r="G15" s="44"/>
      <c r="H15" s="98">
        <v>0.97905755724002397</v>
      </c>
      <c r="I15" s="98">
        <v>0.97905755724002397</v>
      </c>
      <c r="J15" s="98">
        <v>0.98204837577825499</v>
      </c>
      <c r="K15" s="98">
        <v>0.98204837577825499</v>
      </c>
      <c r="L15" s="98">
        <v>0.95669999999999999</v>
      </c>
      <c r="M15" s="98">
        <v>0.95669999999999999</v>
      </c>
      <c r="N15" s="98">
        <v>0.96860455551436897</v>
      </c>
      <c r="O15" s="183">
        <v>0.98227395339805224</v>
      </c>
      <c r="P15" s="44"/>
      <c r="Q15" s="183">
        <v>0.98227395339805224</v>
      </c>
      <c r="R15" s="410"/>
      <c r="S15" s="411"/>
      <c r="T15" s="411"/>
      <c r="U15" s="411"/>
      <c r="V15" s="411"/>
      <c r="W15" s="411"/>
      <c r="X15" s="411"/>
      <c r="Y15" s="411"/>
      <c r="Z15" s="411"/>
      <c r="AA15" s="412"/>
      <c r="AB15" s="80"/>
    </row>
    <row r="16" spans="1:16382" s="6" customFormat="1" ht="29.25" customHeight="1">
      <c r="A16" s="80"/>
      <c r="B16" s="42" t="s">
        <v>227</v>
      </c>
      <c r="C16" s="400"/>
      <c r="D16" s="391"/>
      <c r="E16" s="5" t="s">
        <v>31</v>
      </c>
      <c r="F16" s="403"/>
      <c r="G16" s="44"/>
      <c r="H16" s="98">
        <v>0.98856452214794954</v>
      </c>
      <c r="I16" s="98">
        <v>0.98856452214794954</v>
      </c>
      <c r="J16" s="98">
        <v>1</v>
      </c>
      <c r="K16" s="98">
        <v>1</v>
      </c>
      <c r="L16" s="98">
        <v>0.98619999999999997</v>
      </c>
      <c r="M16" s="98">
        <v>0.98619999999999997</v>
      </c>
      <c r="N16" s="98">
        <v>1</v>
      </c>
      <c r="O16" s="183">
        <v>0.98153694958574955</v>
      </c>
      <c r="P16" s="44"/>
      <c r="Q16" s="183">
        <v>0.98153694958574955</v>
      </c>
      <c r="R16" s="413"/>
      <c r="S16" s="414"/>
      <c r="T16" s="414"/>
      <c r="U16" s="414"/>
      <c r="V16" s="414"/>
      <c r="W16" s="414"/>
      <c r="X16" s="414"/>
      <c r="Y16" s="414"/>
      <c r="Z16" s="414"/>
      <c r="AA16" s="415"/>
      <c r="AB16" s="80"/>
    </row>
    <row r="17" spans="1:16382" s="6" customFormat="1" ht="28.5" customHeight="1">
      <c r="A17" s="80"/>
      <c r="B17" s="30" t="s">
        <v>223</v>
      </c>
      <c r="C17" s="400"/>
      <c r="D17" s="391"/>
      <c r="E17" s="30" t="s">
        <v>119</v>
      </c>
      <c r="F17" s="403"/>
      <c r="G17" s="44"/>
      <c r="H17" s="107">
        <v>300797469.21500003</v>
      </c>
      <c r="I17" s="107">
        <v>300797469.21500003</v>
      </c>
      <c r="J17" s="107">
        <v>292794167.35698384</v>
      </c>
      <c r="K17" s="107">
        <v>292794167.35698384</v>
      </c>
      <c r="L17" s="107">
        <v>296106141.46700007</v>
      </c>
      <c r="M17" s="107">
        <v>296106141.46700007</v>
      </c>
      <c r="N17" s="107">
        <v>275805404.27200001</v>
      </c>
      <c r="O17" s="107">
        <v>279759249.45200002</v>
      </c>
      <c r="P17" s="44"/>
      <c r="Q17" s="107">
        <v>279759249.45200002</v>
      </c>
      <c r="R17" s="107">
        <v>279759249.45200002</v>
      </c>
      <c r="S17" s="185">
        <v>272343334.949</v>
      </c>
      <c r="T17" s="185">
        <v>272343334.949</v>
      </c>
      <c r="U17" s="185">
        <v>286200367</v>
      </c>
      <c r="V17" s="185">
        <v>286200367</v>
      </c>
      <c r="W17" s="185">
        <v>291212008.685</v>
      </c>
      <c r="X17" s="185"/>
      <c r="Y17" s="185"/>
      <c r="Z17" s="185"/>
      <c r="AA17" s="185"/>
      <c r="AB17" s="80"/>
    </row>
    <row r="18" spans="1:16382" s="6" customFormat="1" ht="31.5" customHeight="1">
      <c r="A18" s="80"/>
      <c r="B18" s="30" t="s">
        <v>224</v>
      </c>
      <c r="C18" s="401"/>
      <c r="D18" s="391"/>
      <c r="E18" s="30" t="s">
        <v>119</v>
      </c>
      <c r="F18" s="403"/>
      <c r="G18" s="44"/>
      <c r="H18" s="107">
        <v>102351089.05600001</v>
      </c>
      <c r="I18" s="107">
        <v>102351089.05600001</v>
      </c>
      <c r="J18" s="107">
        <v>103688989.68281001</v>
      </c>
      <c r="K18" s="107">
        <v>103688989.68281001</v>
      </c>
      <c r="L18" s="107">
        <v>103762503.63999999</v>
      </c>
      <c r="M18" s="107">
        <v>103762503.63999999</v>
      </c>
      <c r="N18" s="107">
        <v>98269992.237999991</v>
      </c>
      <c r="O18" s="107">
        <v>95868333.934</v>
      </c>
      <c r="P18" s="44"/>
      <c r="Q18" s="107">
        <v>95868333.934</v>
      </c>
      <c r="R18" s="107">
        <v>95868333.934</v>
      </c>
      <c r="S18" s="107">
        <v>89570566.975999996</v>
      </c>
      <c r="T18" s="107">
        <v>89570566.975999996</v>
      </c>
      <c r="U18" s="107">
        <v>90304045</v>
      </c>
      <c r="V18" s="107">
        <v>90304045</v>
      </c>
      <c r="W18" s="107">
        <v>94679766.254999995</v>
      </c>
      <c r="X18" s="107"/>
      <c r="Y18" s="107"/>
      <c r="Z18" s="107"/>
      <c r="AA18" s="107"/>
      <c r="AB18" s="80"/>
    </row>
    <row r="19" spans="1:16382" s="3" customFormat="1">
      <c r="A19" s="26"/>
      <c r="B19" s="361" t="s">
        <v>105</v>
      </c>
      <c r="C19" s="362"/>
      <c r="D19" s="362"/>
      <c r="E19" s="362"/>
      <c r="F19" s="362"/>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4">
      <c r="A20" s="80"/>
      <c r="B20" s="358" t="s">
        <v>133</v>
      </c>
      <c r="C20" s="359"/>
      <c r="D20" s="360"/>
      <c r="E20" s="408" t="s">
        <v>109</v>
      </c>
      <c r="F20" s="19"/>
      <c r="G20" s="44"/>
      <c r="H20" s="194">
        <f>IF(H12="","-",((H12*H15)*(1+(H14/100)))/H17)</f>
        <v>1.2807925205600019</v>
      </c>
      <c r="I20" s="194">
        <f t="shared" ref="I20:O20" si="1">IF(I12="","-",((I12*I15)*(1+(I14/100)))/I17)</f>
        <v>1.2807925205600019</v>
      </c>
      <c r="J20" s="194">
        <f t="shared" si="1"/>
        <v>1.335659353563418</v>
      </c>
      <c r="K20" s="194">
        <f t="shared" si="1"/>
        <v>1.3237809601028736</v>
      </c>
      <c r="L20" s="194">
        <f t="shared" si="1"/>
        <v>1.0338995283355803</v>
      </c>
      <c r="M20" s="194">
        <f t="shared" si="1"/>
        <v>1.0338995283355803</v>
      </c>
      <c r="N20" s="194">
        <f t="shared" si="1"/>
        <v>1.1449392746201887</v>
      </c>
      <c r="O20" s="194">
        <f t="shared" si="1"/>
        <v>1.1446873714788544</v>
      </c>
      <c r="P20" s="44"/>
      <c r="Q20" s="194">
        <f t="shared" ref="Q20" si="2">IF(Q12="","-",((Q12*Q15)*(1+(Q14/100)))/Q17)</f>
        <v>1.1446873714788544</v>
      </c>
      <c r="R20" s="194">
        <f>IF(R12="","-",((R12)*(1+(R14/100)))/R17)</f>
        <v>1.1852279541409441</v>
      </c>
      <c r="S20" s="194">
        <f t="shared" ref="S20:AA20" si="3">IF(S12="","-",((S12)*(1+(S14/100)))/S17)</f>
        <v>1.2188247882877752</v>
      </c>
      <c r="T20" s="194">
        <f>IF(T12="","-",((T12)*(1+(T14/100)))/T17)</f>
        <v>1.4914429930722879</v>
      </c>
      <c r="U20" s="194">
        <f t="shared" si="3"/>
        <v>1.4265065757514408</v>
      </c>
      <c r="V20" s="194">
        <f t="shared" si="3"/>
        <v>1.4044621556312693</v>
      </c>
      <c r="W20" s="194">
        <f t="shared" si="3"/>
        <v>1.406307692740828</v>
      </c>
      <c r="X20" s="194" t="str">
        <f t="shared" si="3"/>
        <v>-</v>
      </c>
      <c r="Y20" s="194" t="str">
        <f t="shared" si="3"/>
        <v>-</v>
      </c>
      <c r="Z20" s="194" t="str">
        <f t="shared" si="3"/>
        <v>-</v>
      </c>
      <c r="AA20" s="194" t="str">
        <f t="shared" si="3"/>
        <v>-</v>
      </c>
      <c r="AB20" s="109"/>
    </row>
    <row r="21" spans="1:16382">
      <c r="A21" s="25"/>
      <c r="B21" s="358" t="s">
        <v>134</v>
      </c>
      <c r="C21" s="359"/>
      <c r="D21" s="360"/>
      <c r="E21" s="409"/>
      <c r="F21" s="19"/>
      <c r="G21" s="44"/>
      <c r="H21" s="194">
        <f>IF(H13="","-",((H13*H16)*(1+(H14/100)))/H18)</f>
        <v>3.800644849537282</v>
      </c>
      <c r="I21" s="194">
        <f t="shared" ref="I21:O21" si="4">IF(I13="","-",((I13*I16)*(1+(I14/100)))/I18)</f>
        <v>3.800644849537282</v>
      </c>
      <c r="J21" s="194">
        <f t="shared" si="4"/>
        <v>3.840542773328024</v>
      </c>
      <c r="K21" s="194">
        <f t="shared" si="4"/>
        <v>3.8063877486640387</v>
      </c>
      <c r="L21" s="194">
        <f t="shared" si="4"/>
        <v>3.0414069526975425</v>
      </c>
      <c r="M21" s="194">
        <f t="shared" si="4"/>
        <v>3.0414069526975425</v>
      </c>
      <c r="N21" s="194">
        <f>IF(N13="","-",((N13*N16)*(1+(N14/100)))/N18)</f>
        <v>3.3175524355353234</v>
      </c>
      <c r="O21" s="194">
        <f t="shared" si="4"/>
        <v>3.3378759371842848</v>
      </c>
      <c r="P21" s="44"/>
      <c r="Q21" s="194">
        <f t="shared" ref="Q21" si="5">IF(Q13="","-",((Q13*Q16)*(1+(Q14/100)))/Q18)</f>
        <v>3.3378759371842848</v>
      </c>
      <c r="R21" s="194">
        <f>IF(R13="","-",((R13)*(1+(R14/100)))/R18)</f>
        <v>3.458686192546887</v>
      </c>
      <c r="S21" s="194">
        <f t="shared" ref="S21:AA21" si="6">IF(S13="","-",((S13)*(1+(S14/100)))/S18)</f>
        <v>3.7058915530784011</v>
      </c>
      <c r="T21" s="194">
        <f>IF(T13="","-",((T13)*(1+(T14/100)))/T18)</f>
        <v>4.5347994584924356</v>
      </c>
      <c r="U21" s="194">
        <f>IF(U13="","-",((U13)*(1+(U14/100)))/U18)</f>
        <v>4.5210234547962456</v>
      </c>
      <c r="V21" s="194">
        <f t="shared" si="6"/>
        <v>4.4511581333846166</v>
      </c>
      <c r="W21" s="194">
        <f t="shared" si="6"/>
        <v>4.3254615450700591</v>
      </c>
      <c r="X21" s="194" t="str">
        <f t="shared" si="6"/>
        <v>-</v>
      </c>
      <c r="Y21" s="194" t="str">
        <f t="shared" si="6"/>
        <v>-</v>
      </c>
      <c r="Z21" s="194" t="str">
        <f t="shared" si="6"/>
        <v>-</v>
      </c>
      <c r="AA21" s="194" t="str">
        <f t="shared" si="6"/>
        <v>-</v>
      </c>
      <c r="AB21" s="25"/>
    </row>
    <row r="22" spans="1:16382" s="25" customFormat="1">
      <c r="H22" s="94"/>
      <c r="I22" s="94"/>
      <c r="J22" s="94"/>
      <c r="K22" s="94"/>
    </row>
    <row r="23" spans="1:16382" s="25" customFormat="1">
      <c r="H23" s="94"/>
      <c r="I23" s="94"/>
      <c r="J23" s="94"/>
      <c r="K23" s="94"/>
    </row>
    <row r="24" spans="1:16382" s="25" customFormat="1">
      <c r="H24" s="94"/>
      <c r="I24" s="94"/>
      <c r="J24" s="94"/>
      <c r="K24" s="94"/>
    </row>
    <row r="25" spans="1:16382" s="25" customFormat="1">
      <c r="B25" s="95"/>
      <c r="C25" s="95"/>
      <c r="H25" s="94"/>
      <c r="I25" s="94"/>
      <c r="J25" s="94"/>
      <c r="K25" s="94"/>
      <c r="W25" s="275"/>
    </row>
    <row r="26" spans="1:16382" s="25" customFormat="1">
      <c r="H26" s="94"/>
      <c r="I26" s="94"/>
      <c r="J26" s="94"/>
      <c r="K26" s="94"/>
    </row>
    <row r="27" spans="1:16382" s="25" customFormat="1">
      <c r="H27" s="94"/>
      <c r="I27" s="94"/>
      <c r="J27" s="94"/>
      <c r="K27" s="94"/>
    </row>
    <row r="28" spans="1:16382" s="25" customFormat="1">
      <c r="H28" s="94"/>
      <c r="I28" s="94"/>
      <c r="J28" s="94"/>
      <c r="K28" s="94"/>
    </row>
    <row r="29" spans="1:16382" s="25" customFormat="1">
      <c r="G29"/>
      <c r="H29" s="94"/>
      <c r="I29" s="94"/>
      <c r="J29" s="94"/>
      <c r="K29" s="94"/>
      <c r="P29"/>
    </row>
    <row r="30" spans="1:16382" s="25" customFormat="1" hidden="1">
      <c r="G30"/>
      <c r="H30" s="94"/>
      <c r="I30" s="94"/>
      <c r="J30" s="94"/>
      <c r="K30" s="94"/>
      <c r="M30" s="104"/>
      <c r="P30"/>
    </row>
    <row r="31" spans="1:16382" s="25" customFormat="1" hidden="1">
      <c r="G31"/>
      <c r="H31" s="94"/>
      <c r="I31" s="94"/>
      <c r="J31" s="94"/>
      <c r="K31" s="94"/>
      <c r="M31" s="104"/>
      <c r="P31"/>
    </row>
    <row r="32" spans="1:16382" s="25" customFormat="1" hidden="1">
      <c r="G32"/>
      <c r="H32" s="94"/>
      <c r="I32" s="94"/>
      <c r="J32" s="94"/>
      <c r="K32" s="105"/>
      <c r="M32" s="106"/>
      <c r="P32"/>
    </row>
    <row r="33" spans="1:28" hidden="1">
      <c r="A33" s="25"/>
      <c r="AB33" s="25"/>
    </row>
    <row r="34" spans="1:28" hidden="1">
      <c r="A34" s="25"/>
      <c r="AB34" s="25"/>
    </row>
    <row r="35" spans="1:28" hidden="1">
      <c r="A35" s="25"/>
    </row>
  </sheetData>
  <mergeCells count="23">
    <mergeCell ref="R15:AA16"/>
    <mergeCell ref="Q7:AA7"/>
    <mergeCell ref="B6:B10"/>
    <mergeCell ref="C6:C10"/>
    <mergeCell ref="D6:D10"/>
    <mergeCell ref="E6:E10"/>
    <mergeCell ref="F6:F7"/>
    <mergeCell ref="H6:O6"/>
    <mergeCell ref="Q6:AA6"/>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s>
  <hyperlinks>
    <hyperlink ref="D14" r:id="rId1" xr:uid="{00000000-0004-0000-0B00-000000000000}"/>
  </hyperlinks>
  <pageMargins left="0.7" right="0.7" top="0.75" bottom="0.75" header="0.3" footer="0.3"/>
  <pageSetup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N39"/>
  <sheetViews>
    <sheetView zoomScale="80" zoomScaleNormal="80" workbookViewId="0"/>
  </sheetViews>
  <sheetFormatPr defaultColWidth="0" defaultRowHeight="12.6" zeroHeight="1"/>
  <cols>
    <col min="1" max="1" width="3" customWidth="1"/>
    <col min="2" max="2" width="36" customWidth="1"/>
    <col min="3" max="3" width="40" customWidth="1"/>
    <col min="4" max="4" width="22.90625" customWidth="1"/>
    <col min="5" max="5" width="9" customWidth="1"/>
    <col min="6" max="6" width="20.453125" customWidth="1"/>
    <col min="7" max="7" width="1.453125" customWidth="1"/>
    <col min="8" max="8" width="18" style="10" customWidth="1"/>
    <col min="9" max="9" width="13" style="10" customWidth="1"/>
    <col min="10" max="10" width="16" style="10" customWidth="1"/>
    <col min="11" max="11" width="11.453125" style="10" customWidth="1"/>
    <col min="12" max="12" width="15.6328125" customWidth="1"/>
    <col min="13" max="13" width="13.90625" customWidth="1"/>
    <col min="14" max="15" width="13" customWidth="1"/>
    <col min="16" max="16" width="1.453125" customWidth="1"/>
    <col min="17" max="27" width="15.6328125" customWidth="1"/>
    <col min="28" max="28" width="8.6328125" style="4" hidden="1"/>
  </cols>
  <sheetData>
    <row r="1" spans="1:40" s="2" customFormat="1" ht="12.75" customHeight="1">
      <c r="E1" s="56"/>
    </row>
    <row r="2" spans="1:40" s="2" customFormat="1" ht="18.75" customHeight="1">
      <c r="B2" s="57" t="s">
        <v>82</v>
      </c>
      <c r="C2" s="57"/>
      <c r="E2" s="56"/>
    </row>
    <row r="3" spans="1:40" s="2" customFormat="1" ht="42" customHeight="1">
      <c r="B3" s="312" t="s">
        <v>272</v>
      </c>
      <c r="C3" s="312"/>
      <c r="D3" s="312"/>
      <c r="E3" s="312"/>
      <c r="F3" s="312"/>
      <c r="G3" s="56"/>
      <c r="H3" s="56"/>
      <c r="I3" s="56"/>
      <c r="J3" s="56"/>
      <c r="K3" s="56"/>
      <c r="L3" s="56"/>
      <c r="M3" s="56"/>
      <c r="N3" s="56"/>
      <c r="O3" s="56"/>
      <c r="P3" s="56"/>
      <c r="Q3" s="56"/>
      <c r="R3" s="56"/>
      <c r="S3" s="56"/>
      <c r="T3" s="56"/>
    </row>
    <row r="4" spans="1:40" s="2" customFormat="1" ht="12.75" customHeight="1">
      <c r="E4" s="56"/>
    </row>
    <row r="5" spans="1:40" s="25" customFormat="1">
      <c r="G5" s="88"/>
      <c r="H5" s="94"/>
      <c r="I5" s="94"/>
      <c r="J5" s="94"/>
      <c r="K5" s="94"/>
      <c r="P5" s="88"/>
    </row>
    <row r="6" spans="1:40" ht="12.75" customHeight="1">
      <c r="A6" s="25"/>
      <c r="B6" s="316" t="s">
        <v>24</v>
      </c>
      <c r="C6" s="368" t="s">
        <v>95</v>
      </c>
      <c r="D6" s="369" t="s">
        <v>25</v>
      </c>
      <c r="E6" s="368" t="s">
        <v>27</v>
      </c>
      <c r="F6" s="317"/>
      <c r="G6" s="44"/>
      <c r="H6" s="330" t="s">
        <v>232</v>
      </c>
      <c r="I6" s="331"/>
      <c r="J6" s="331"/>
      <c r="K6" s="331"/>
      <c r="L6" s="331"/>
      <c r="M6" s="331"/>
      <c r="N6" s="331"/>
      <c r="O6" s="332"/>
      <c r="P6" s="188"/>
      <c r="Q6" s="321" t="s">
        <v>233</v>
      </c>
      <c r="R6" s="322"/>
      <c r="S6" s="322"/>
      <c r="T6" s="322"/>
      <c r="U6" s="322"/>
      <c r="V6" s="322"/>
      <c r="W6" s="322"/>
      <c r="X6" s="322"/>
      <c r="Y6" s="322"/>
      <c r="Z6" s="322"/>
      <c r="AA6" s="323"/>
      <c r="AB6"/>
    </row>
    <row r="7" spans="1:40" ht="12.75" customHeight="1">
      <c r="A7" s="25"/>
      <c r="B7" s="316"/>
      <c r="C7" s="368"/>
      <c r="D7" s="369"/>
      <c r="E7" s="368"/>
      <c r="F7" s="317"/>
      <c r="G7" s="44"/>
      <c r="H7" s="324" t="s">
        <v>234</v>
      </c>
      <c r="I7" s="325"/>
      <c r="J7" s="325"/>
      <c r="K7" s="325"/>
      <c r="L7" s="325"/>
      <c r="M7" s="325"/>
      <c r="N7" s="325"/>
      <c r="O7" s="326"/>
      <c r="P7" s="188"/>
      <c r="Q7" s="327" t="s">
        <v>235</v>
      </c>
      <c r="R7" s="328"/>
      <c r="S7" s="328"/>
      <c r="T7" s="328"/>
      <c r="U7" s="328"/>
      <c r="V7" s="328"/>
      <c r="W7" s="328"/>
      <c r="X7" s="328"/>
      <c r="Y7" s="328"/>
      <c r="Z7" s="328"/>
      <c r="AA7" s="329"/>
      <c r="AB7"/>
    </row>
    <row r="8" spans="1:40" ht="25.5" customHeight="1">
      <c r="A8" s="25"/>
      <c r="B8" s="316"/>
      <c r="C8" s="368"/>
      <c r="D8" s="369"/>
      <c r="E8" s="368"/>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row>
    <row r="9" spans="1:40" ht="12.75" customHeight="1">
      <c r="A9" s="25"/>
      <c r="B9" s="316"/>
      <c r="C9" s="368"/>
      <c r="D9" s="369"/>
      <c r="E9" s="368"/>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row>
    <row r="10" spans="1:40" ht="12.75" customHeight="1">
      <c r="A10" s="25"/>
      <c r="B10" s="316"/>
      <c r="C10" s="368"/>
      <c r="D10" s="369"/>
      <c r="E10" s="368"/>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40" s="77" customFormat="1">
      <c r="A11" s="26"/>
      <c r="B11" s="361" t="s">
        <v>102</v>
      </c>
      <c r="C11" s="362"/>
      <c r="D11" s="362"/>
      <c r="E11" s="362"/>
      <c r="F11" s="362"/>
      <c r="G11" s="44"/>
      <c r="H11" s="71"/>
      <c r="I11" s="71"/>
      <c r="J11" s="71"/>
      <c r="K11" s="71"/>
      <c r="L11" s="71"/>
      <c r="M11" s="72"/>
      <c r="N11" s="71"/>
      <c r="O11" s="71"/>
      <c r="P11" s="44"/>
      <c r="Q11" s="71"/>
      <c r="R11" s="71"/>
      <c r="S11" s="71"/>
      <c r="T11" s="73"/>
      <c r="U11" s="71"/>
      <c r="V11" s="71"/>
      <c r="W11" s="71"/>
      <c r="X11" s="71"/>
      <c r="Y11" s="71"/>
      <c r="Z11" s="71"/>
      <c r="AA11" s="71"/>
    </row>
    <row r="12" spans="1:40" s="6" customFormat="1" ht="22.8">
      <c r="A12" s="80"/>
      <c r="B12" s="42" t="s">
        <v>71</v>
      </c>
      <c r="C12" s="42"/>
      <c r="D12" s="42" t="s">
        <v>118</v>
      </c>
      <c r="E12" s="5" t="s">
        <v>66</v>
      </c>
      <c r="F12" s="363"/>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v>357000000</v>
      </c>
      <c r="W12" s="29">
        <v>354000000</v>
      </c>
      <c r="X12" s="29"/>
      <c r="Y12" s="29"/>
      <c r="Z12" s="29"/>
      <c r="AA12" s="29"/>
      <c r="AB12" s="20"/>
    </row>
    <row r="13" spans="1:40" s="6" customFormat="1" ht="11.4">
      <c r="A13" s="80"/>
      <c r="B13" s="39" t="s">
        <v>114</v>
      </c>
      <c r="C13" s="394"/>
      <c r="D13" s="378" t="s">
        <v>68</v>
      </c>
      <c r="E13" s="5" t="s">
        <v>66</v>
      </c>
      <c r="F13" s="364"/>
      <c r="G13" s="44"/>
      <c r="H13" s="418"/>
      <c r="I13" s="419"/>
      <c r="J13" s="419"/>
      <c r="K13" s="420"/>
      <c r="L13" s="99">
        <v>174000000</v>
      </c>
      <c r="M13" s="99">
        <f>174000000</f>
        <v>174000000</v>
      </c>
      <c r="N13" s="99">
        <v>160000000</v>
      </c>
      <c r="O13" s="99">
        <v>160000000</v>
      </c>
      <c r="P13" s="44"/>
      <c r="Q13" s="99">
        <v>160000000</v>
      </c>
      <c r="R13" s="29">
        <v>164000000</v>
      </c>
      <c r="S13" s="29">
        <v>153000000</v>
      </c>
      <c r="T13" s="29">
        <v>157000000</v>
      </c>
      <c r="U13" s="29">
        <v>147000000</v>
      </c>
      <c r="V13" s="29">
        <v>148000000</v>
      </c>
      <c r="W13" s="29">
        <v>130000000</v>
      </c>
      <c r="X13" s="29"/>
      <c r="Y13" s="29"/>
      <c r="Z13" s="29"/>
      <c r="AA13" s="29"/>
      <c r="AB13" s="20"/>
      <c r="AC13" s="416"/>
      <c r="AD13" s="416"/>
      <c r="AE13" s="416"/>
      <c r="AF13" s="416"/>
      <c r="AG13" s="416"/>
      <c r="AH13" s="416"/>
      <c r="AI13" s="416"/>
      <c r="AJ13" s="416"/>
      <c r="AK13" s="416"/>
      <c r="AL13" s="416"/>
      <c r="AM13" s="416"/>
      <c r="AN13" s="416"/>
    </row>
    <row r="14" spans="1:40" s="6" customFormat="1" ht="11.4">
      <c r="A14" s="80"/>
      <c r="B14" s="39" t="s">
        <v>115</v>
      </c>
      <c r="C14" s="396"/>
      <c r="D14" s="379"/>
      <c r="E14" s="5" t="s">
        <v>66</v>
      </c>
      <c r="F14" s="364"/>
      <c r="G14" s="44"/>
      <c r="H14" s="421"/>
      <c r="I14" s="422"/>
      <c r="J14" s="422"/>
      <c r="K14" s="423"/>
      <c r="L14" s="99">
        <v>155000000</v>
      </c>
      <c r="M14" s="99">
        <v>155000000</v>
      </c>
      <c r="N14" s="99">
        <v>180000000</v>
      </c>
      <c r="O14" s="99">
        <v>180000000</v>
      </c>
      <c r="P14" s="44"/>
      <c r="Q14" s="99">
        <v>180000000</v>
      </c>
      <c r="R14" s="29">
        <v>184000000</v>
      </c>
      <c r="S14" s="29">
        <v>194000000</v>
      </c>
      <c r="T14" s="29">
        <v>198000000</v>
      </c>
      <c r="U14" s="29">
        <v>207000000</v>
      </c>
      <c r="V14" s="29">
        <v>209000000</v>
      </c>
      <c r="W14" s="29">
        <v>224000000</v>
      </c>
      <c r="X14" s="29"/>
      <c r="Y14" s="29"/>
      <c r="Z14" s="29"/>
      <c r="AA14" s="29"/>
      <c r="AB14" s="20"/>
    </row>
    <row r="15" spans="1:40" s="6" customFormat="1" ht="31.5" customHeight="1">
      <c r="A15" s="80"/>
      <c r="B15" s="38" t="s">
        <v>100</v>
      </c>
      <c r="C15" s="378" t="s">
        <v>117</v>
      </c>
      <c r="D15" s="378" t="s">
        <v>116</v>
      </c>
      <c r="E15" s="38" t="s">
        <v>113</v>
      </c>
      <c r="F15" s="364"/>
      <c r="G15" s="44"/>
      <c r="H15" s="29">
        <v>48804601</v>
      </c>
      <c r="I15" s="99">
        <v>48804601</v>
      </c>
      <c r="J15" s="99">
        <v>48793487</v>
      </c>
      <c r="K15" s="99">
        <v>48793487</v>
      </c>
      <c r="L15" s="99">
        <v>49081370</v>
      </c>
      <c r="M15" s="99">
        <v>49081370</v>
      </c>
      <c r="N15" s="99">
        <v>47655700</v>
      </c>
      <c r="O15" s="99">
        <v>47655700</v>
      </c>
      <c r="P15" s="44"/>
      <c r="Q15" s="99">
        <v>47655700</v>
      </c>
      <c r="R15" s="29">
        <v>47655700</v>
      </c>
      <c r="S15" s="29">
        <v>48171495</v>
      </c>
      <c r="T15" s="29">
        <v>48171495</v>
      </c>
      <c r="U15" s="29">
        <v>50203694</v>
      </c>
      <c r="V15" s="29">
        <v>50203694</v>
      </c>
      <c r="W15" s="29">
        <v>50687416</v>
      </c>
      <c r="X15" s="29"/>
      <c r="Y15" s="29"/>
      <c r="Z15" s="29"/>
      <c r="AA15" s="29"/>
      <c r="AB15" s="20"/>
    </row>
    <row r="16" spans="1:40" s="6" customFormat="1" ht="31.5" customHeight="1">
      <c r="A16" s="80"/>
      <c r="B16" s="30" t="s">
        <v>101</v>
      </c>
      <c r="C16" s="379"/>
      <c r="D16" s="379"/>
      <c r="E16" s="30" t="s">
        <v>31</v>
      </c>
      <c r="F16" s="365"/>
      <c r="G16" s="44"/>
      <c r="H16" s="406"/>
      <c r="I16" s="417"/>
      <c r="J16" s="417"/>
      <c r="K16" s="407"/>
      <c r="L16" s="98">
        <v>0.99897000000000002</v>
      </c>
      <c r="M16" s="98">
        <v>0.99897000000000002</v>
      </c>
      <c r="N16" s="98">
        <v>0.99363000000000001</v>
      </c>
      <c r="O16" s="98">
        <v>0.99363000000000001</v>
      </c>
      <c r="P16" s="44"/>
      <c r="Q16" s="98">
        <v>0.99363000000000001</v>
      </c>
      <c r="R16" s="98">
        <v>0.99363000000000001</v>
      </c>
      <c r="S16" s="206">
        <v>0.99690000000000001</v>
      </c>
      <c r="T16" s="206">
        <v>0.99690000000000001</v>
      </c>
      <c r="U16" s="206">
        <v>0.99929999999999997</v>
      </c>
      <c r="V16" s="206">
        <v>0.99929999999999997</v>
      </c>
      <c r="W16" s="280">
        <v>0.99960000000000004</v>
      </c>
      <c r="X16" s="29"/>
      <c r="Y16" s="29"/>
      <c r="Z16" s="29"/>
      <c r="AA16" s="29"/>
      <c r="AB16" s="20"/>
      <c r="AC16" s="416"/>
      <c r="AD16" s="416"/>
      <c r="AE16" s="416"/>
      <c r="AF16" s="416"/>
      <c r="AG16" s="416"/>
      <c r="AH16" s="416"/>
      <c r="AI16" s="416"/>
      <c r="AJ16" s="416"/>
      <c r="AK16" s="416"/>
      <c r="AL16" s="416"/>
      <c r="AM16" s="416"/>
      <c r="AN16" s="416"/>
    </row>
    <row r="17" spans="1:28" s="77" customFormat="1">
      <c r="A17" s="26"/>
      <c r="B17" s="361" t="s">
        <v>105</v>
      </c>
      <c r="C17" s="362"/>
      <c r="D17" s="362"/>
      <c r="E17" s="362"/>
      <c r="F17" s="362"/>
      <c r="G17" s="44"/>
      <c r="H17" s="71"/>
      <c r="I17" s="71"/>
      <c r="J17" s="71"/>
      <c r="K17" s="71"/>
      <c r="L17" s="71"/>
      <c r="M17" s="72"/>
      <c r="N17" s="71"/>
      <c r="O17" s="71"/>
      <c r="P17" s="44"/>
      <c r="Q17" s="71"/>
      <c r="R17" s="71"/>
      <c r="S17" s="71"/>
      <c r="T17" s="73"/>
      <c r="U17" s="71"/>
      <c r="V17" s="71"/>
      <c r="W17" s="71"/>
      <c r="X17" s="71"/>
      <c r="Y17" s="71"/>
      <c r="Z17" s="71"/>
      <c r="AA17" s="71"/>
    </row>
    <row r="18" spans="1:28" s="6" customFormat="1" ht="11.4">
      <c r="A18" s="80"/>
      <c r="B18" s="392" t="s">
        <v>131</v>
      </c>
      <c r="C18" s="392"/>
      <c r="D18" s="392"/>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f t="shared" si="0"/>
        <v>7.1089669218364691</v>
      </c>
      <c r="W18" s="9">
        <f t="shared" si="0"/>
        <v>6.9829560851947949</v>
      </c>
      <c r="X18" s="9" t="str">
        <f t="shared" si="0"/>
        <v/>
      </c>
      <c r="Y18" s="9" t="str">
        <f t="shared" si="0"/>
        <v/>
      </c>
      <c r="Z18" s="9" t="str">
        <f t="shared" si="0"/>
        <v/>
      </c>
      <c r="AA18" s="9" t="str">
        <f t="shared" si="0"/>
        <v/>
      </c>
      <c r="AB18" s="11"/>
    </row>
    <row r="19" spans="1:28" s="25" customFormat="1">
      <c r="B19" s="91"/>
      <c r="C19" s="91"/>
      <c r="D19" s="91"/>
      <c r="G19" s="88"/>
      <c r="H19" s="92"/>
      <c r="I19" s="93"/>
      <c r="J19" s="93"/>
      <c r="K19" s="93"/>
      <c r="P19" s="88"/>
    </row>
    <row r="20" spans="1:28" s="25" customFormat="1">
      <c r="G20" s="88"/>
      <c r="H20" s="94"/>
      <c r="I20" s="94"/>
      <c r="J20" s="94"/>
      <c r="K20" s="94"/>
      <c r="P20" s="88"/>
    </row>
    <row r="21" spans="1:28" s="25" customFormat="1">
      <c r="H21" s="94"/>
      <c r="I21" s="94"/>
      <c r="J21" s="94"/>
      <c r="K21" s="94"/>
    </row>
    <row r="22" spans="1:28" s="25" customFormat="1">
      <c r="H22" s="94"/>
      <c r="I22" s="94"/>
      <c r="J22" s="94"/>
      <c r="K22" s="94"/>
    </row>
    <row r="23" spans="1:28" s="25" customFormat="1">
      <c r="H23" s="94"/>
      <c r="I23" s="94"/>
      <c r="J23" s="94"/>
      <c r="K23" s="94"/>
    </row>
    <row r="24" spans="1:28" s="25" customFormat="1">
      <c r="H24" s="94"/>
      <c r="I24" s="94"/>
      <c r="J24" s="94"/>
      <c r="K24" s="94"/>
    </row>
    <row r="25" spans="1:28" s="25" customFormat="1">
      <c r="H25" s="94"/>
      <c r="I25" s="94"/>
      <c r="J25" s="94"/>
      <c r="K25" s="94"/>
    </row>
    <row r="26" spans="1:28" s="25" customFormat="1">
      <c r="H26" s="94"/>
      <c r="I26" s="94"/>
      <c r="J26" s="94"/>
      <c r="K26" s="94"/>
      <c r="Y26" s="278"/>
      <c r="Z26" s="276"/>
    </row>
    <row r="27" spans="1:28" s="25" customFormat="1">
      <c r="B27" s="95"/>
      <c r="C27" s="95"/>
      <c r="H27" s="94"/>
      <c r="I27" s="94"/>
      <c r="J27" s="94"/>
      <c r="K27" s="94"/>
      <c r="Y27" s="278"/>
      <c r="Z27" s="276"/>
    </row>
    <row r="28" spans="1:28" s="25" customFormat="1">
      <c r="H28" s="94"/>
      <c r="I28" s="94"/>
      <c r="J28" s="94"/>
      <c r="K28" s="94"/>
      <c r="Y28" s="279"/>
    </row>
    <row r="29" spans="1:28" s="25" customFormat="1">
      <c r="H29" s="96"/>
      <c r="I29" s="96"/>
      <c r="J29" s="96"/>
      <c r="K29" s="94"/>
    </row>
    <row r="30" spans="1:28" s="25" customFormat="1">
      <c r="H30" s="94"/>
      <c r="I30" s="94"/>
      <c r="J30" s="94"/>
      <c r="K30" s="94"/>
    </row>
    <row r="31" spans="1:28" s="25" customFormat="1">
      <c r="H31" s="94"/>
      <c r="I31" s="94"/>
      <c r="J31" s="94"/>
      <c r="K31" s="94"/>
    </row>
    <row r="32" spans="1:28" s="25" customFormat="1">
      <c r="H32" s="94"/>
      <c r="I32" s="94"/>
      <c r="J32" s="96"/>
      <c r="K32" s="94"/>
    </row>
    <row r="33" spans="8:15" s="25" customFormat="1">
      <c r="H33" s="94"/>
      <c r="I33" s="94"/>
      <c r="J33" s="94"/>
      <c r="K33" s="94"/>
      <c r="M33" s="97"/>
    </row>
    <row r="38" spans="8:15" hidden="1">
      <c r="K38" s="22"/>
      <c r="L38" s="36"/>
      <c r="M38" s="36"/>
      <c r="N38" s="36"/>
      <c r="O38" s="36"/>
    </row>
    <row r="39" spans="8:15" hidden="1">
      <c r="K39" s="22"/>
      <c r="L39" s="36"/>
      <c r="M39" s="36"/>
      <c r="N39" s="36"/>
      <c r="O39" s="36"/>
    </row>
  </sheetData>
  <mergeCells count="22">
    <mergeCell ref="B3:F3"/>
    <mergeCell ref="D15:D16"/>
    <mergeCell ref="B11:F11"/>
    <mergeCell ref="B17:F17"/>
    <mergeCell ref="C15:C16"/>
    <mergeCell ref="E6:E10"/>
    <mergeCell ref="F6:F7"/>
    <mergeCell ref="Q6:AA6"/>
    <mergeCell ref="H7:O7"/>
    <mergeCell ref="Q7:AA7"/>
    <mergeCell ref="AC16:AN16"/>
    <mergeCell ref="AC13:AN13"/>
    <mergeCell ref="H16:K16"/>
    <mergeCell ref="H13:K14"/>
    <mergeCell ref="B18:D18"/>
    <mergeCell ref="B6:B10"/>
    <mergeCell ref="C6:C10"/>
    <mergeCell ref="D6:D10"/>
    <mergeCell ref="H6:O6"/>
    <mergeCell ref="D13:D14"/>
    <mergeCell ref="C13:C14"/>
    <mergeCell ref="F12:F16"/>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B30"/>
  <sheetViews>
    <sheetView zoomScale="85" zoomScaleNormal="85" workbookViewId="0"/>
  </sheetViews>
  <sheetFormatPr defaultColWidth="0" defaultRowHeight="12.6" zeroHeight="1"/>
  <cols>
    <col min="1" max="1" width="2.90625" style="3" customWidth="1"/>
    <col min="2" max="2" width="38.08984375" style="3" customWidth="1"/>
    <col min="3" max="3" width="41" style="3" customWidth="1"/>
    <col min="4" max="4" width="35" style="23" customWidth="1"/>
    <col min="5" max="5" width="13.08984375" style="3" customWidth="1"/>
    <col min="6" max="6" width="24.453125" style="3" customWidth="1"/>
    <col min="7" max="7" width="1.453125" customWidth="1"/>
    <col min="8" max="8" width="15.6328125" style="24" customWidth="1"/>
    <col min="9" max="9" width="12" style="24" customWidth="1"/>
    <col min="10" max="10" width="13.453125" style="24" customWidth="1"/>
    <col min="11" max="11" width="13.7265625" style="24" customWidth="1"/>
    <col min="12" max="12" width="14.90625" style="3" customWidth="1"/>
    <col min="13" max="13" width="15.6328125" style="3" customWidth="1"/>
    <col min="14" max="15" width="13.90625" style="3" customWidth="1"/>
    <col min="16" max="16" width="1.453125" customWidth="1"/>
    <col min="17" max="27" width="15.6328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259</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316" t="s">
        <v>24</v>
      </c>
      <c r="C6" s="368" t="s">
        <v>95</v>
      </c>
      <c r="D6" s="369" t="s">
        <v>25</v>
      </c>
      <c r="E6" s="368" t="s">
        <v>27</v>
      </c>
      <c r="F6" s="317"/>
      <c r="G6" s="66"/>
      <c r="H6" s="330" t="s">
        <v>232</v>
      </c>
      <c r="I6" s="331"/>
      <c r="J6" s="331"/>
      <c r="K6" s="331"/>
      <c r="L6" s="331"/>
      <c r="M6" s="331"/>
      <c r="N6" s="331"/>
      <c r="O6" s="332"/>
      <c r="P6" s="188"/>
      <c r="Q6" s="321" t="s">
        <v>233</v>
      </c>
      <c r="R6" s="322"/>
      <c r="S6" s="322"/>
      <c r="T6" s="322"/>
      <c r="U6" s="322"/>
      <c r="V6" s="322"/>
      <c r="W6" s="322"/>
      <c r="X6" s="322"/>
      <c r="Y6" s="322"/>
      <c r="Z6" s="322"/>
      <c r="AA6" s="323"/>
    </row>
    <row r="7" spans="1:27" ht="12.75" customHeight="1">
      <c r="A7" s="26"/>
      <c r="B7" s="316"/>
      <c r="C7" s="368"/>
      <c r="D7" s="369"/>
      <c r="E7" s="368"/>
      <c r="F7" s="317"/>
      <c r="G7" s="66"/>
      <c r="H7" s="324" t="s">
        <v>234</v>
      </c>
      <c r="I7" s="325"/>
      <c r="J7" s="325"/>
      <c r="K7" s="325"/>
      <c r="L7" s="325"/>
      <c r="M7" s="325"/>
      <c r="N7" s="325"/>
      <c r="O7" s="326"/>
      <c r="P7" s="188"/>
      <c r="Q7" s="327" t="s">
        <v>235</v>
      </c>
      <c r="R7" s="328"/>
      <c r="S7" s="328"/>
      <c r="T7" s="328"/>
      <c r="U7" s="328"/>
      <c r="V7" s="328"/>
      <c r="W7" s="328"/>
      <c r="X7" s="328"/>
      <c r="Y7" s="328"/>
      <c r="Z7" s="328"/>
      <c r="AA7" s="329"/>
    </row>
    <row r="8" spans="1:27" ht="22.8">
      <c r="A8" s="26"/>
      <c r="B8" s="316"/>
      <c r="C8" s="368"/>
      <c r="D8" s="369"/>
      <c r="E8" s="368"/>
      <c r="F8" s="78" t="s">
        <v>103</v>
      </c>
      <c r="G8" s="66"/>
      <c r="H8" s="45" t="s">
        <v>97</v>
      </c>
      <c r="I8" s="45" t="s">
        <v>99</v>
      </c>
      <c r="J8" s="45" t="s">
        <v>93</v>
      </c>
      <c r="K8" s="45" t="s">
        <v>94</v>
      </c>
      <c r="L8" s="45" t="s">
        <v>47</v>
      </c>
      <c r="M8" s="46" t="s">
        <v>46</v>
      </c>
      <c r="N8" s="45" t="s">
        <v>48</v>
      </c>
      <c r="O8" s="49" t="s">
        <v>169</v>
      </c>
      <c r="P8" s="66"/>
      <c r="Q8" s="45" t="s">
        <v>225</v>
      </c>
      <c r="R8" s="45" t="s">
        <v>2</v>
      </c>
      <c r="S8" s="45" t="s">
        <v>3</v>
      </c>
      <c r="T8" s="51" t="s">
        <v>4</v>
      </c>
      <c r="U8" s="45" t="s">
        <v>5</v>
      </c>
      <c r="V8" s="45" t="s">
        <v>6</v>
      </c>
      <c r="W8" s="45" t="s">
        <v>7</v>
      </c>
      <c r="X8" s="45" t="s">
        <v>8</v>
      </c>
      <c r="Y8" s="45" t="s">
        <v>9</v>
      </c>
      <c r="Z8" s="45" t="s">
        <v>10</v>
      </c>
      <c r="AA8" s="45" t="s">
        <v>11</v>
      </c>
    </row>
    <row r="9" spans="1:27" s="26" customFormat="1" ht="12.75" customHeight="1">
      <c r="B9" s="316"/>
      <c r="C9" s="368"/>
      <c r="D9" s="369"/>
      <c r="E9" s="368"/>
      <c r="F9" s="78" t="s">
        <v>49</v>
      </c>
      <c r="G9" s="66"/>
      <c r="H9" s="47" t="s">
        <v>98</v>
      </c>
      <c r="I9" s="47" t="s">
        <v>90</v>
      </c>
      <c r="J9" s="47" t="s">
        <v>91</v>
      </c>
      <c r="K9" s="47" t="s">
        <v>92</v>
      </c>
      <c r="L9" s="47" t="s">
        <v>50</v>
      </c>
      <c r="M9" s="48" t="s">
        <v>51</v>
      </c>
      <c r="N9" s="47" t="s">
        <v>18</v>
      </c>
      <c r="O9" s="47" t="s">
        <v>170</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316"/>
      <c r="C10" s="368"/>
      <c r="D10" s="369"/>
      <c r="E10" s="368"/>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361" t="s">
        <v>102</v>
      </c>
      <c r="C11" s="362"/>
      <c r="D11" s="362"/>
      <c r="E11" s="362"/>
      <c r="F11" s="362"/>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1" t="s">
        <v>56</v>
      </c>
      <c r="E12" s="5" t="s">
        <v>179</v>
      </c>
      <c r="F12" s="430"/>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54">
        <v>4.0426999999999998E-2</v>
      </c>
      <c r="X12" s="41"/>
      <c r="Y12" s="70"/>
      <c r="Z12" s="41"/>
      <c r="AA12" s="70"/>
    </row>
    <row r="13" spans="1:27" s="26" customFormat="1">
      <c r="B13" s="42" t="s">
        <v>58</v>
      </c>
      <c r="C13" s="434" t="s">
        <v>327</v>
      </c>
      <c r="D13" s="111" t="s">
        <v>56</v>
      </c>
      <c r="E13" s="5" t="s">
        <v>179</v>
      </c>
      <c r="F13" s="431"/>
      <c r="G13" s="66"/>
      <c r="H13" s="54">
        <v>2.1361000000000002E-2</v>
      </c>
      <c r="I13" s="428"/>
      <c r="J13" s="54">
        <v>2.1649000000000002E-2</v>
      </c>
      <c r="K13" s="426"/>
      <c r="L13" s="54">
        <v>2.3129E-2</v>
      </c>
      <c r="M13" s="424"/>
      <c r="N13" s="54">
        <v>2.3116000000000001E-2</v>
      </c>
      <c r="O13" s="424"/>
      <c r="P13" s="66"/>
      <c r="Q13" s="373"/>
      <c r="R13" s="54">
        <v>2.4527E-2</v>
      </c>
      <c r="S13" s="373"/>
      <c r="T13" s="54">
        <v>2.6270000000000002E-2</v>
      </c>
      <c r="U13" s="373"/>
      <c r="V13" s="54">
        <f>0.030446+0.012483</f>
        <v>4.2929000000000002E-2</v>
      </c>
      <c r="W13" s="373"/>
      <c r="X13" s="70"/>
      <c r="Y13" s="373"/>
      <c r="Z13" s="70"/>
      <c r="AA13" s="373"/>
    </row>
    <row r="14" spans="1:27" s="26" customFormat="1" ht="42" customHeight="1">
      <c r="B14" s="42" t="s">
        <v>111</v>
      </c>
      <c r="C14" s="435"/>
      <c r="D14" s="274" t="s">
        <v>110</v>
      </c>
      <c r="E14" s="5" t="s">
        <v>31</v>
      </c>
      <c r="F14" s="431"/>
      <c r="G14" s="66"/>
      <c r="H14" s="69">
        <v>3</v>
      </c>
      <c r="I14" s="429"/>
      <c r="J14" s="211">
        <v>2.4</v>
      </c>
      <c r="K14" s="427"/>
      <c r="L14" s="55">
        <v>1.8</v>
      </c>
      <c r="M14" s="425"/>
      <c r="N14" s="211">
        <v>3.8211141420510399</v>
      </c>
      <c r="O14" s="425"/>
      <c r="P14" s="66"/>
      <c r="Q14" s="374"/>
      <c r="R14" s="211">
        <v>3.3906618707162863</v>
      </c>
      <c r="S14" s="374"/>
      <c r="T14" s="211">
        <v>2.9462716452876094</v>
      </c>
      <c r="U14" s="374"/>
      <c r="V14" s="215">
        <v>1.1073457872565307</v>
      </c>
      <c r="W14" s="374"/>
      <c r="X14" s="70"/>
      <c r="Y14" s="374"/>
      <c r="Z14" s="70"/>
      <c r="AA14" s="374"/>
    </row>
    <row r="15" spans="1:27" s="26" customFormat="1">
      <c r="B15" s="361" t="s">
        <v>105</v>
      </c>
      <c r="C15" s="362"/>
      <c r="D15" s="362"/>
      <c r="E15" s="362"/>
      <c r="F15" s="362"/>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358" t="s">
        <v>112</v>
      </c>
      <c r="C16" s="359"/>
      <c r="D16" s="360"/>
      <c r="E16" s="15" t="s">
        <v>30</v>
      </c>
      <c r="F16" s="432"/>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f t="shared" si="1"/>
        <v>4.3404372473011356E-2</v>
      </c>
      <c r="W16" s="9" t="str">
        <f t="shared" si="1"/>
        <v/>
      </c>
      <c r="X16" s="9" t="str">
        <f>IF(X13="","",X13*(1+X14/100))</f>
        <v/>
      </c>
      <c r="Y16" s="9" t="str">
        <f t="shared" si="1"/>
        <v/>
      </c>
      <c r="Z16" s="9" t="str">
        <f t="shared" si="1"/>
        <v/>
      </c>
      <c r="AA16" s="9" t="str">
        <f t="shared" si="1"/>
        <v/>
      </c>
    </row>
    <row r="17" spans="1:28" s="6" customFormat="1" ht="11.4">
      <c r="A17" s="80"/>
      <c r="B17" s="370" t="s">
        <v>130</v>
      </c>
      <c r="C17" s="371"/>
      <c r="D17" s="372"/>
      <c r="E17" s="19" t="s">
        <v>173</v>
      </c>
      <c r="F17" s="433"/>
      <c r="G17" s="66"/>
      <c r="H17" s="9">
        <f>IF(H12="",IF(H16="","-",H16*10),H12*10)</f>
        <v>0.22001830000000003</v>
      </c>
      <c r="I17" s="9">
        <f t="shared" ref="I17:O17" si="2">IF(I12="",IF(I16="","-",I16*10),I12*10)</f>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f t="shared" si="3"/>
        <v>0.43404372473011354</v>
      </c>
      <c r="W17" s="9">
        <f t="shared" si="3"/>
        <v>0.40426999999999996</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sheetData>
  <mergeCells count="26">
    <mergeCell ref="B16:D16"/>
    <mergeCell ref="F12:F14"/>
    <mergeCell ref="F16:F17"/>
    <mergeCell ref="B11:F11"/>
    <mergeCell ref="B15:F15"/>
    <mergeCell ref="B17:D17"/>
    <mergeCell ref="C13:C14"/>
    <mergeCell ref="E6:E10"/>
    <mergeCell ref="D6:D10"/>
    <mergeCell ref="C6:C10"/>
    <mergeCell ref="B6:B10"/>
    <mergeCell ref="F6:F7"/>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s>
  <hyperlinks>
    <hyperlink ref="D12" r:id="rId1" xr:uid="{00000000-0004-0000-0D00-000000000000}"/>
    <hyperlink ref="D13" r:id="rId2" xr:uid="{00000000-0004-0000-0D00-000001000000}"/>
    <hyperlink ref="D14" r:id="rId3" xr:uid="{00000000-0004-0000-0D00-000002000000}"/>
  </hyperlinks>
  <pageMargins left="0.70866141732283472" right="0.70866141732283472" top="0.74803149606299213" bottom="0.74803149606299213" header="0.31496062992125984" footer="0.31496062992125984"/>
  <pageSetup orientation="landscape"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T155"/>
  <sheetViews>
    <sheetView zoomScale="70" zoomScaleNormal="70" workbookViewId="0"/>
  </sheetViews>
  <sheetFormatPr defaultColWidth="0" defaultRowHeight="12.6" zeroHeight="1"/>
  <cols>
    <col min="1" max="1" width="8.7265625" customWidth="1"/>
    <col min="2" max="2" width="17.453125" customWidth="1"/>
    <col min="3" max="3" width="15.08984375" customWidth="1"/>
    <col min="4" max="4" width="31.453125" customWidth="1"/>
    <col min="5" max="5" width="26.08984375" customWidth="1"/>
    <col min="6" max="6" width="13.6328125" customWidth="1"/>
    <col min="7" max="7" width="17.08984375" customWidth="1"/>
    <col min="8" max="8" width="14.453125" customWidth="1"/>
    <col min="9" max="9" width="15.453125" customWidth="1"/>
    <col min="10" max="10" width="14.453125" customWidth="1"/>
    <col min="11" max="11" width="15.08984375" customWidth="1"/>
    <col min="12" max="12" width="14.453125" customWidth="1"/>
    <col min="13" max="13" width="15.08984375" customWidth="1"/>
    <col min="14" max="14" width="17.6328125" bestFit="1" customWidth="1"/>
    <col min="15" max="16" width="15.6328125" customWidth="1"/>
    <col min="17" max="17" width="14.6328125" bestFit="1" customWidth="1"/>
    <col min="18" max="18" width="12.453125" customWidth="1"/>
    <col min="19" max="19" width="16.08984375" customWidth="1"/>
    <col min="20" max="20" width="15.453125" customWidth="1"/>
    <col min="21" max="21" width="8.7265625" customWidth="1"/>
    <col min="22" max="1320" width="0" style="4" hidden="1" customWidth="1"/>
    <col min="1321" max="16384" width="8.7265625" style="4" hidden="1"/>
  </cols>
  <sheetData>
    <row r="1" spans="1:24" ht="17.100000000000001" customHeight="1">
      <c r="A1" s="2"/>
      <c r="B1" s="216"/>
      <c r="C1" s="216"/>
      <c r="D1" s="216"/>
      <c r="E1" s="216"/>
      <c r="F1" s="216"/>
      <c r="G1" s="216"/>
      <c r="H1" s="216"/>
      <c r="I1" s="216"/>
      <c r="J1" s="216"/>
      <c r="K1" s="216"/>
      <c r="L1" s="216"/>
      <c r="M1" s="216"/>
      <c r="N1" s="216"/>
      <c r="O1" s="216"/>
      <c r="P1" s="216"/>
      <c r="Q1" s="216"/>
      <c r="R1" s="216"/>
      <c r="S1" s="216"/>
      <c r="T1" s="216"/>
      <c r="U1" s="216"/>
      <c r="V1" s="232"/>
      <c r="W1" s="232"/>
      <c r="X1" s="232"/>
    </row>
    <row r="2" spans="1:24" ht="19.2" customHeight="1">
      <c r="A2" s="2"/>
      <c r="B2" s="57" t="s">
        <v>321</v>
      </c>
      <c r="C2" s="57"/>
      <c r="D2" s="57"/>
      <c r="E2" s="57"/>
      <c r="F2" s="57"/>
      <c r="G2" s="2"/>
      <c r="H2" s="2"/>
      <c r="I2" s="2"/>
      <c r="J2" s="2"/>
      <c r="K2" s="2"/>
      <c r="L2" s="2"/>
      <c r="M2" s="2"/>
      <c r="N2" s="2"/>
      <c r="O2" s="2"/>
      <c r="P2" s="216"/>
      <c r="Q2" s="216"/>
      <c r="R2" s="216"/>
      <c r="S2" s="216"/>
      <c r="T2" s="216"/>
      <c r="U2" s="216"/>
      <c r="V2" s="232"/>
      <c r="W2" s="232"/>
      <c r="X2" s="232"/>
    </row>
    <row r="3" spans="1:24" ht="29.25" customHeight="1">
      <c r="A3" s="2"/>
      <c r="B3" s="436" t="s">
        <v>365</v>
      </c>
      <c r="C3" s="436"/>
      <c r="D3" s="436"/>
      <c r="E3" s="436"/>
      <c r="F3" s="436"/>
      <c r="G3" s="436"/>
      <c r="H3" s="436"/>
      <c r="I3" s="436"/>
      <c r="J3" s="436"/>
      <c r="K3" s="436"/>
      <c r="L3" s="436"/>
      <c r="M3" s="436"/>
      <c r="N3" s="436"/>
      <c r="O3" s="436"/>
      <c r="P3" s="217"/>
      <c r="Q3" s="217"/>
      <c r="R3" s="217"/>
      <c r="S3" s="216"/>
      <c r="T3" s="216"/>
      <c r="U3" s="216"/>
      <c r="V3" s="232"/>
      <c r="W3" s="232"/>
      <c r="X3" s="232"/>
    </row>
    <row r="4" spans="1:24" s="20" customFormat="1" ht="21" customHeight="1">
      <c r="A4" s="80"/>
      <c r="B4" s="80"/>
      <c r="C4" s="80"/>
      <c r="D4" s="80"/>
      <c r="E4" s="80"/>
      <c r="F4" s="80"/>
      <c r="G4" s="80"/>
      <c r="H4" s="80"/>
      <c r="I4" s="80"/>
      <c r="J4" s="80"/>
      <c r="K4" s="80"/>
      <c r="L4" s="80"/>
      <c r="M4" s="80"/>
      <c r="N4" s="80"/>
      <c r="O4" s="80"/>
      <c r="P4" s="80"/>
      <c r="Q4" s="80"/>
      <c r="R4" s="80"/>
      <c r="S4" s="80"/>
      <c r="T4" s="80"/>
      <c r="U4" s="80"/>
    </row>
    <row r="5" spans="1:24" s="122" customFormat="1" ht="28.2" customHeight="1">
      <c r="A5" s="120"/>
      <c r="B5" s="121" t="s">
        <v>341</v>
      </c>
      <c r="C5" s="121"/>
      <c r="D5" s="120"/>
      <c r="E5" s="120"/>
      <c r="F5" s="120"/>
      <c r="G5" s="120"/>
      <c r="H5" s="120"/>
      <c r="I5" s="120"/>
      <c r="J5" s="120"/>
      <c r="K5" s="120"/>
      <c r="L5" s="120"/>
      <c r="M5" s="120"/>
      <c r="N5" s="120"/>
      <c r="O5" s="120"/>
      <c r="P5" s="120"/>
      <c r="Q5" s="120"/>
      <c r="R5" s="120"/>
      <c r="S5" s="120"/>
      <c r="T5" s="120"/>
      <c r="U5" s="120"/>
    </row>
    <row r="6" spans="1:24" s="20" customFormat="1" ht="22.2" customHeight="1">
      <c r="A6" s="80"/>
      <c r="B6" s="80"/>
      <c r="C6" s="80"/>
      <c r="D6" s="80"/>
      <c r="E6" s="80"/>
      <c r="F6" s="80"/>
      <c r="G6" s="80"/>
      <c r="H6" s="80"/>
      <c r="I6" s="80"/>
      <c r="J6" s="80"/>
      <c r="K6" s="80"/>
      <c r="L6" s="80"/>
      <c r="M6" s="80"/>
      <c r="N6" s="80"/>
      <c r="O6" s="80"/>
      <c r="P6" s="80"/>
      <c r="Q6" s="80"/>
      <c r="R6" s="80"/>
      <c r="S6" s="80"/>
      <c r="T6" s="80"/>
      <c r="U6" s="80"/>
    </row>
    <row r="7" spans="1:24" s="122" customFormat="1" ht="18" customHeight="1">
      <c r="A7" s="254"/>
      <c r="B7" s="255" t="s">
        <v>357</v>
      </c>
      <c r="C7" s="254"/>
      <c r="D7" s="254"/>
      <c r="E7" s="254"/>
      <c r="F7" s="254"/>
      <c r="G7" s="254"/>
      <c r="H7" s="254"/>
      <c r="I7" s="254"/>
      <c r="J7" s="254"/>
      <c r="K7" s="254"/>
      <c r="L7" s="254"/>
      <c r="M7" s="254"/>
      <c r="N7" s="254"/>
      <c r="O7" s="254"/>
      <c r="P7" s="254"/>
      <c r="Q7" s="254"/>
      <c r="R7" s="254"/>
      <c r="S7" s="254"/>
      <c r="T7" s="254"/>
      <c r="U7" s="254"/>
    </row>
    <row r="8" spans="1:24" s="122" customFormat="1" ht="21" customHeight="1">
      <c r="A8" s="222"/>
      <c r="B8" s="264" t="s">
        <v>358</v>
      </c>
      <c r="C8" s="224"/>
      <c r="D8" s="222"/>
      <c r="E8" s="222"/>
      <c r="F8" s="222"/>
      <c r="G8" s="222"/>
      <c r="H8" s="222"/>
      <c r="I8" s="222"/>
      <c r="J8" s="222"/>
      <c r="K8" s="222"/>
      <c r="L8" s="222"/>
      <c r="M8" s="222"/>
      <c r="N8" s="222"/>
      <c r="O8" s="222"/>
      <c r="P8" s="222"/>
      <c r="Q8" s="222"/>
      <c r="R8" s="222"/>
      <c r="S8" s="222"/>
      <c r="T8" s="222"/>
      <c r="U8" s="222"/>
    </row>
    <row r="9" spans="1:24" s="20" customFormat="1" ht="22.2" customHeight="1">
      <c r="A9" s="267"/>
      <c r="B9" s="264" t="s">
        <v>360</v>
      </c>
      <c r="C9" s="267"/>
      <c r="D9" s="267"/>
      <c r="E9" s="267"/>
      <c r="F9" s="267"/>
      <c r="G9" s="267"/>
      <c r="H9" s="267"/>
      <c r="I9" s="267"/>
      <c r="J9" s="267"/>
      <c r="K9" s="267"/>
      <c r="L9" s="267"/>
      <c r="M9" s="267"/>
      <c r="N9" s="267"/>
      <c r="O9" s="267"/>
      <c r="P9" s="267"/>
      <c r="Q9" s="267"/>
      <c r="R9" s="267"/>
      <c r="S9" s="267"/>
      <c r="T9" s="267"/>
      <c r="U9" s="267"/>
    </row>
    <row r="10" spans="1:24" s="20" customFormat="1" ht="22.2" customHeight="1"/>
    <row r="11" spans="1:24" s="20" customFormat="1" ht="40.200000000000003" customHeight="1">
      <c r="B11" s="225" t="s">
        <v>304</v>
      </c>
      <c r="C11" s="226" t="s">
        <v>241</v>
      </c>
      <c r="D11" s="226" t="s">
        <v>352</v>
      </c>
    </row>
    <row r="12" spans="1:24" s="20" customFormat="1" ht="22.2" customHeight="1">
      <c r="B12" s="246">
        <v>7</v>
      </c>
      <c r="C12" s="246" t="s">
        <v>335</v>
      </c>
      <c r="D12" s="262">
        <v>8117254</v>
      </c>
    </row>
    <row r="13" spans="1:24" s="20" customFormat="1" ht="22.2" customHeight="1"/>
    <row r="14" spans="1:24" s="20" customFormat="1" ht="22.2" customHeight="1">
      <c r="B14" s="225" t="s">
        <v>359</v>
      </c>
    </row>
    <row r="15" spans="1:24" s="20" customFormat="1" ht="22.2" customHeight="1">
      <c r="B15" s="268">
        <v>0.1</v>
      </c>
    </row>
    <row r="16" spans="1:24" s="20" customFormat="1" ht="21" customHeight="1"/>
    <row r="17" spans="1:21" s="122" customFormat="1" ht="19.5" customHeight="1">
      <c r="A17" s="254"/>
      <c r="B17" s="269" t="s">
        <v>361</v>
      </c>
      <c r="C17" s="269"/>
      <c r="D17" s="254"/>
      <c r="E17" s="254"/>
      <c r="F17" s="254"/>
      <c r="G17" s="254"/>
      <c r="H17" s="254"/>
      <c r="I17" s="254"/>
      <c r="J17" s="254"/>
      <c r="K17" s="254"/>
      <c r="L17" s="254"/>
      <c r="M17" s="254"/>
      <c r="N17" s="254"/>
      <c r="O17" s="254"/>
      <c r="P17" s="254"/>
      <c r="Q17" s="254"/>
      <c r="R17" s="254"/>
      <c r="S17" s="254"/>
      <c r="T17" s="254"/>
      <c r="U17" s="254"/>
    </row>
    <row r="18" spans="1:21" s="122" customFormat="1" ht="24.75" customHeight="1">
      <c r="A18" s="222"/>
      <c r="B18" s="264" t="s">
        <v>364</v>
      </c>
      <c r="C18" s="224"/>
      <c r="D18" s="222"/>
      <c r="E18" s="222"/>
      <c r="F18" s="222"/>
      <c r="G18" s="222"/>
      <c r="H18" s="222"/>
      <c r="I18" s="222"/>
      <c r="J18" s="222"/>
      <c r="K18" s="222"/>
      <c r="L18" s="222"/>
      <c r="M18" s="222"/>
      <c r="N18" s="222"/>
      <c r="O18" s="222"/>
      <c r="P18" s="222"/>
      <c r="Q18" s="222"/>
      <c r="R18" s="222"/>
      <c r="S18" s="222"/>
      <c r="T18" s="222"/>
      <c r="U18" s="222"/>
    </row>
    <row r="19" spans="1:21" s="122" customFormat="1" ht="27" customHeight="1">
      <c r="A19" s="222"/>
      <c r="B19" s="264" t="s">
        <v>354</v>
      </c>
      <c r="C19" s="224"/>
      <c r="D19" s="222"/>
      <c r="E19" s="222"/>
      <c r="F19" s="222"/>
      <c r="G19" s="222"/>
      <c r="H19" s="222"/>
      <c r="I19" s="222"/>
      <c r="J19" s="222"/>
      <c r="K19" s="222"/>
      <c r="L19" s="222"/>
      <c r="M19" s="222"/>
      <c r="N19" s="222"/>
      <c r="O19" s="222"/>
      <c r="P19" s="222"/>
      <c r="Q19" s="222"/>
      <c r="R19" s="222"/>
      <c r="S19" s="222"/>
      <c r="T19" s="222"/>
      <c r="U19" s="222"/>
    </row>
    <row r="20" spans="1:21" s="20" customFormat="1" ht="17.100000000000001" customHeight="1"/>
    <row r="21" spans="1:21" s="20" customFormat="1" ht="50.25" customHeight="1">
      <c r="B21" s="225" t="s">
        <v>304</v>
      </c>
      <c r="C21" s="226" t="s">
        <v>241</v>
      </c>
      <c r="D21" s="226" t="s">
        <v>352</v>
      </c>
      <c r="E21" s="226" t="s">
        <v>355</v>
      </c>
    </row>
    <row r="22" spans="1:21" s="20" customFormat="1" ht="17.100000000000001" customHeight="1">
      <c r="B22" s="265">
        <v>6</v>
      </c>
      <c r="C22" s="265" t="s">
        <v>334</v>
      </c>
      <c r="D22" s="265"/>
      <c r="E22" s="266" t="str">
        <f>IF(D22="","",D22/4)</f>
        <v/>
      </c>
    </row>
    <row r="23" spans="1:21" s="20" customFormat="1" ht="17.100000000000001" customHeight="1">
      <c r="B23" s="246">
        <v>7</v>
      </c>
      <c r="C23" s="246" t="s">
        <v>335</v>
      </c>
      <c r="D23" s="263">
        <f>IF(B23=$B$12,$D$12,D22*(1+$B$15))</f>
        <v>8117254</v>
      </c>
      <c r="E23" s="263">
        <f t="shared" ref="E23:E29" si="0">IF(D23="","",D23/4)</f>
        <v>2029313.5</v>
      </c>
    </row>
    <row r="24" spans="1:21" s="20" customFormat="1" ht="17.100000000000001" customHeight="1">
      <c r="B24" s="246">
        <v>8</v>
      </c>
      <c r="C24" s="246" t="s">
        <v>336</v>
      </c>
      <c r="D24" s="263">
        <f t="shared" ref="D24:D29" si="1">IF(B24=$B$12,$D$12,D23*(1+$B$15))</f>
        <v>8928979.4000000004</v>
      </c>
      <c r="E24" s="263">
        <f t="shared" si="0"/>
        <v>2232244.85</v>
      </c>
    </row>
    <row r="25" spans="1:21" s="20" customFormat="1" ht="17.100000000000001" customHeight="1">
      <c r="B25" s="246">
        <v>9</v>
      </c>
      <c r="C25" s="246" t="s">
        <v>86</v>
      </c>
      <c r="D25" s="263">
        <f t="shared" si="1"/>
        <v>9821877.3400000017</v>
      </c>
      <c r="E25" s="263">
        <f t="shared" si="0"/>
        <v>2455469.3350000004</v>
      </c>
    </row>
    <row r="26" spans="1:21" s="20" customFormat="1" ht="17.100000000000001" customHeight="1">
      <c r="B26" s="246">
        <v>10</v>
      </c>
      <c r="C26" s="246" t="s">
        <v>35</v>
      </c>
      <c r="D26" s="263">
        <f t="shared" si="1"/>
        <v>10804065.074000003</v>
      </c>
      <c r="E26" s="263">
        <f t="shared" si="0"/>
        <v>2701016.2685000007</v>
      </c>
    </row>
    <row r="27" spans="1:21" s="20" customFormat="1" ht="17.100000000000001" customHeight="1">
      <c r="B27" s="246">
        <v>11</v>
      </c>
      <c r="C27" s="246" t="s">
        <v>36</v>
      </c>
      <c r="D27" s="263">
        <f t="shared" si="1"/>
        <v>11884471.581400003</v>
      </c>
      <c r="E27" s="263">
        <f t="shared" si="0"/>
        <v>2971117.8953500008</v>
      </c>
    </row>
    <row r="28" spans="1:21" s="20" customFormat="1" ht="17.100000000000001" customHeight="1">
      <c r="B28" s="246">
        <v>12</v>
      </c>
      <c r="C28" s="246" t="s">
        <v>37</v>
      </c>
      <c r="D28" s="263">
        <f t="shared" si="1"/>
        <v>13072918.739540005</v>
      </c>
      <c r="E28" s="263">
        <f t="shared" si="0"/>
        <v>3268229.6848850013</v>
      </c>
    </row>
    <row r="29" spans="1:21" s="20" customFormat="1" ht="17.100000000000001" customHeight="1">
      <c r="B29" s="246">
        <v>13</v>
      </c>
      <c r="C29" s="246" t="s">
        <v>38</v>
      </c>
      <c r="D29" s="263">
        <f t="shared" si="1"/>
        <v>14380210.613494007</v>
      </c>
      <c r="E29" s="263">
        <f t="shared" si="0"/>
        <v>3595052.6533735017</v>
      </c>
    </row>
    <row r="30" spans="1:21" s="20" customFormat="1" ht="17.100000000000001" customHeight="1"/>
    <row r="31" spans="1:21" s="20" customFormat="1" ht="17.100000000000001" customHeight="1"/>
    <row r="32" spans="1:21" s="20" customFormat="1" ht="17.100000000000001" customHeight="1"/>
    <row r="33" spans="1:21" s="122" customFormat="1" ht="25.5" customHeight="1">
      <c r="A33" s="120"/>
      <c r="B33" s="121" t="s">
        <v>344</v>
      </c>
      <c r="C33" s="121"/>
      <c r="D33" s="120"/>
      <c r="E33" s="120"/>
      <c r="F33" s="120"/>
      <c r="G33" s="120"/>
      <c r="H33" s="120"/>
      <c r="I33" s="120"/>
      <c r="J33" s="120"/>
      <c r="K33" s="120"/>
      <c r="L33" s="120"/>
      <c r="M33" s="120"/>
      <c r="N33" s="120"/>
      <c r="O33" s="120"/>
      <c r="P33" s="120"/>
      <c r="Q33" s="120"/>
      <c r="R33" s="120"/>
      <c r="S33" s="120"/>
      <c r="T33" s="120"/>
      <c r="U33" s="120"/>
    </row>
    <row r="34" spans="1:21" s="122" customFormat="1" ht="42.75" customHeight="1">
      <c r="A34" s="222"/>
      <c r="B34" s="223" t="s">
        <v>368</v>
      </c>
      <c r="C34" s="224"/>
      <c r="D34" s="222"/>
      <c r="E34" s="222"/>
      <c r="F34" s="222"/>
      <c r="G34" s="222"/>
      <c r="H34" s="222"/>
      <c r="I34" s="222"/>
      <c r="J34" s="222"/>
      <c r="K34" s="222"/>
      <c r="L34" s="222"/>
      <c r="M34" s="222"/>
      <c r="N34" s="222"/>
      <c r="O34" s="222"/>
      <c r="P34" s="222"/>
      <c r="Q34" s="222"/>
      <c r="R34" s="222"/>
      <c r="S34" s="222"/>
      <c r="T34" s="222"/>
      <c r="U34" s="222"/>
    </row>
    <row r="35" spans="1:21" s="122" customFormat="1" ht="22.2" customHeight="1">
      <c r="A35" s="222"/>
      <c r="B35" s="223" t="s">
        <v>362</v>
      </c>
      <c r="C35" s="224"/>
      <c r="D35" s="222"/>
      <c r="E35" s="222"/>
      <c r="F35" s="222"/>
      <c r="G35" s="222"/>
      <c r="H35" s="222"/>
      <c r="I35" s="222"/>
      <c r="J35" s="222"/>
      <c r="K35" s="222"/>
      <c r="L35" s="222"/>
      <c r="M35" s="222"/>
      <c r="N35" s="222"/>
      <c r="O35" s="222"/>
      <c r="P35" s="222"/>
      <c r="Q35" s="222"/>
      <c r="R35" s="222"/>
      <c r="S35" s="222"/>
      <c r="T35" s="222"/>
      <c r="U35" s="222"/>
    </row>
    <row r="36" spans="1:21"/>
    <row r="37" spans="1:21" ht="67.349999999999994" customHeight="1">
      <c r="B37" s="225" t="s">
        <v>304</v>
      </c>
      <c r="C37" s="226" t="s">
        <v>241</v>
      </c>
      <c r="D37" s="226" t="s">
        <v>305</v>
      </c>
      <c r="E37" s="226" t="s">
        <v>313</v>
      </c>
      <c r="F37" s="227" t="s">
        <v>306</v>
      </c>
      <c r="G37" s="228" t="s">
        <v>322</v>
      </c>
      <c r="H37" s="226" t="s">
        <v>353</v>
      </c>
      <c r="I37" s="226" t="s">
        <v>343</v>
      </c>
      <c r="J37" s="226" t="s">
        <v>307</v>
      </c>
      <c r="K37" s="226" t="s">
        <v>308</v>
      </c>
    </row>
    <row r="38" spans="1:21" ht="15.75" customHeight="1">
      <c r="B38" s="246">
        <v>6</v>
      </c>
      <c r="C38" s="246" t="s">
        <v>334</v>
      </c>
      <c r="D38" s="246" t="s">
        <v>309</v>
      </c>
      <c r="E38" s="123" t="s">
        <v>314</v>
      </c>
      <c r="F38" s="229">
        <v>284128916</v>
      </c>
      <c r="G38" s="229">
        <v>68043095</v>
      </c>
      <c r="H38" s="277">
        <f>SUMIF($B$22:$B$29,B38,$E$22:$E$29)</f>
        <v>0</v>
      </c>
      <c r="I38" s="229">
        <v>0</v>
      </c>
      <c r="J38" s="123" t="s">
        <v>323</v>
      </c>
      <c r="K38" s="123" t="s">
        <v>289</v>
      </c>
    </row>
    <row r="39" spans="1:21">
      <c r="B39" s="246">
        <v>6</v>
      </c>
      <c r="C39" s="246" t="s">
        <v>334</v>
      </c>
      <c r="D39" s="246" t="s">
        <v>310</v>
      </c>
      <c r="E39" s="123" t="s">
        <v>315</v>
      </c>
      <c r="F39" s="229">
        <v>336650457</v>
      </c>
      <c r="G39" s="229">
        <v>66434179</v>
      </c>
      <c r="H39" s="277">
        <f t="shared" ref="H39:H69" si="2">SUMIF($B$22:$B$29,B39,$E$22:$E$29)</f>
        <v>0</v>
      </c>
      <c r="I39" s="229">
        <v>0</v>
      </c>
      <c r="J39" s="123" t="s">
        <v>323</v>
      </c>
      <c r="K39" s="123" t="s">
        <v>289</v>
      </c>
    </row>
    <row r="40" spans="1:21">
      <c r="B40" s="246">
        <v>6</v>
      </c>
      <c r="C40" s="246" t="s">
        <v>334</v>
      </c>
      <c r="D40" s="246" t="s">
        <v>311</v>
      </c>
      <c r="E40" s="123" t="s">
        <v>316</v>
      </c>
      <c r="F40" s="229">
        <v>263719607</v>
      </c>
      <c r="G40" s="229">
        <v>75616418</v>
      </c>
      <c r="H40" s="277">
        <f t="shared" si="2"/>
        <v>0</v>
      </c>
      <c r="I40" s="229">
        <v>0</v>
      </c>
      <c r="J40" s="123" t="s">
        <v>290</v>
      </c>
      <c r="K40" s="123" t="s">
        <v>289</v>
      </c>
    </row>
    <row r="41" spans="1:21">
      <c r="B41" s="246">
        <v>6</v>
      </c>
      <c r="C41" s="246" t="s">
        <v>334</v>
      </c>
      <c r="D41" s="246" t="s">
        <v>312</v>
      </c>
      <c r="E41" s="123" t="s">
        <v>317</v>
      </c>
      <c r="F41" s="229">
        <v>218652465</v>
      </c>
      <c r="G41" s="229">
        <v>78992633</v>
      </c>
      <c r="H41" s="277">
        <f t="shared" si="2"/>
        <v>0</v>
      </c>
      <c r="I41" s="229">
        <v>0</v>
      </c>
      <c r="J41" s="123" t="s">
        <v>290</v>
      </c>
      <c r="K41" s="123" t="s">
        <v>289</v>
      </c>
    </row>
    <row r="42" spans="1:21">
      <c r="B42" s="246">
        <v>7</v>
      </c>
      <c r="C42" s="246" t="s">
        <v>335</v>
      </c>
      <c r="D42" s="246" t="s">
        <v>309</v>
      </c>
      <c r="E42" s="123" t="s">
        <v>314</v>
      </c>
      <c r="F42" s="229">
        <v>317031811</v>
      </c>
      <c r="G42" s="229">
        <v>67196932</v>
      </c>
      <c r="H42" s="277">
        <f t="shared" si="2"/>
        <v>2029313.5</v>
      </c>
      <c r="I42" s="229">
        <v>0</v>
      </c>
      <c r="J42" s="123" t="s">
        <v>290</v>
      </c>
      <c r="K42" s="123" t="s">
        <v>291</v>
      </c>
    </row>
    <row r="43" spans="1:21">
      <c r="B43" s="246">
        <v>7</v>
      </c>
      <c r="C43" s="246" t="s">
        <v>335</v>
      </c>
      <c r="D43" s="246" t="s">
        <v>310</v>
      </c>
      <c r="E43" s="123" t="s">
        <v>315</v>
      </c>
      <c r="F43" s="229">
        <v>403937380</v>
      </c>
      <c r="G43" s="229">
        <v>65223232</v>
      </c>
      <c r="H43" s="277">
        <f t="shared" si="2"/>
        <v>2029313.5</v>
      </c>
      <c r="I43" s="229">
        <v>0</v>
      </c>
      <c r="J43" s="123" t="s">
        <v>290</v>
      </c>
      <c r="K43" s="123" t="s">
        <v>291</v>
      </c>
    </row>
    <row r="44" spans="1:21">
      <c r="B44" s="246">
        <v>7</v>
      </c>
      <c r="C44" s="246" t="s">
        <v>335</v>
      </c>
      <c r="D44" s="246" t="s">
        <v>311</v>
      </c>
      <c r="E44" s="123" t="s">
        <v>316</v>
      </c>
      <c r="F44" s="229">
        <v>305953122.12</v>
      </c>
      <c r="G44" s="229">
        <v>76952244</v>
      </c>
      <c r="H44" s="277">
        <f t="shared" si="2"/>
        <v>2029313.5</v>
      </c>
      <c r="I44" s="229">
        <v>0</v>
      </c>
      <c r="J44" s="123" t="s">
        <v>292</v>
      </c>
      <c r="K44" s="123" t="s">
        <v>291</v>
      </c>
    </row>
    <row r="45" spans="1:21">
      <c r="B45" s="246">
        <v>7</v>
      </c>
      <c r="C45" s="246" t="s">
        <v>335</v>
      </c>
      <c r="D45" s="246" t="s">
        <v>312</v>
      </c>
      <c r="E45" s="123" t="s">
        <v>317</v>
      </c>
      <c r="F45" s="229">
        <v>252277845</v>
      </c>
      <c r="G45" s="229">
        <v>78055804</v>
      </c>
      <c r="H45" s="277">
        <f t="shared" si="2"/>
        <v>2029313.5</v>
      </c>
      <c r="I45" s="229">
        <v>0</v>
      </c>
      <c r="J45" s="123" t="s">
        <v>292</v>
      </c>
      <c r="K45" s="123" t="s">
        <v>291</v>
      </c>
    </row>
    <row r="46" spans="1:21">
      <c r="B46" s="246">
        <v>8</v>
      </c>
      <c r="C46" s="246" t="s">
        <v>336</v>
      </c>
      <c r="D46" s="246" t="s">
        <v>309</v>
      </c>
      <c r="E46" s="123" t="s">
        <v>314</v>
      </c>
      <c r="F46" s="229">
        <v>370345733</v>
      </c>
      <c r="G46" s="229">
        <v>65511193</v>
      </c>
      <c r="H46" s="277">
        <f t="shared" si="2"/>
        <v>2232244.85</v>
      </c>
      <c r="I46" s="229">
        <v>0</v>
      </c>
      <c r="J46" s="123" t="s">
        <v>292</v>
      </c>
      <c r="K46" s="123" t="s">
        <v>293</v>
      </c>
    </row>
    <row r="47" spans="1:21">
      <c r="B47" s="246">
        <v>8</v>
      </c>
      <c r="C47" s="246" t="s">
        <v>336</v>
      </c>
      <c r="D47" s="246" t="s">
        <v>310</v>
      </c>
      <c r="E47" s="123" t="s">
        <v>315</v>
      </c>
      <c r="F47" s="229">
        <v>408397207</v>
      </c>
      <c r="G47" s="229">
        <v>64302061</v>
      </c>
      <c r="H47" s="277">
        <f t="shared" si="2"/>
        <v>2232244.85</v>
      </c>
      <c r="I47" s="229">
        <v>0</v>
      </c>
      <c r="J47" s="123" t="s">
        <v>292</v>
      </c>
      <c r="K47" s="123" t="s">
        <v>293</v>
      </c>
    </row>
    <row r="48" spans="1:21">
      <c r="B48" s="246">
        <v>8</v>
      </c>
      <c r="C48" s="246" t="s">
        <v>336</v>
      </c>
      <c r="D48" s="246" t="s">
        <v>311</v>
      </c>
      <c r="E48" s="123" t="s">
        <v>316</v>
      </c>
      <c r="F48" s="229">
        <v>328300299</v>
      </c>
      <c r="G48" s="229">
        <v>76503263</v>
      </c>
      <c r="H48" s="277">
        <f t="shared" si="2"/>
        <v>2232244.85</v>
      </c>
      <c r="I48" s="229">
        <v>0</v>
      </c>
      <c r="J48" s="123" t="s">
        <v>294</v>
      </c>
      <c r="K48" s="123" t="s">
        <v>293</v>
      </c>
    </row>
    <row r="49" spans="2:11">
      <c r="B49" s="246">
        <v>8</v>
      </c>
      <c r="C49" s="246" t="s">
        <v>336</v>
      </c>
      <c r="D49" s="246" t="s">
        <v>312</v>
      </c>
      <c r="E49" s="123" t="s">
        <v>317</v>
      </c>
      <c r="F49" s="229">
        <v>279798492</v>
      </c>
      <c r="G49" s="229">
        <v>79341513</v>
      </c>
      <c r="H49" s="277">
        <f t="shared" si="2"/>
        <v>2232244.85</v>
      </c>
      <c r="I49" s="229">
        <v>0</v>
      </c>
      <c r="J49" s="123" t="s">
        <v>294</v>
      </c>
      <c r="K49" s="123" t="s">
        <v>293</v>
      </c>
    </row>
    <row r="50" spans="2:11">
      <c r="B50" s="246">
        <v>9</v>
      </c>
      <c r="C50" s="246" t="s">
        <v>86</v>
      </c>
      <c r="D50" s="246" t="s">
        <v>309</v>
      </c>
      <c r="E50" s="123" t="s">
        <v>314</v>
      </c>
      <c r="F50" s="229">
        <v>388513117</v>
      </c>
      <c r="G50" s="229">
        <v>64872088</v>
      </c>
      <c r="H50" s="277">
        <f t="shared" si="2"/>
        <v>2455469.3350000004</v>
      </c>
      <c r="I50" s="229">
        <v>0</v>
      </c>
      <c r="J50" s="123" t="s">
        <v>294</v>
      </c>
      <c r="K50" s="123" t="s">
        <v>295</v>
      </c>
    </row>
    <row r="51" spans="2:11">
      <c r="B51" s="246">
        <v>9</v>
      </c>
      <c r="C51" s="246" t="s">
        <v>86</v>
      </c>
      <c r="D51" s="246" t="s">
        <v>310</v>
      </c>
      <c r="E51" s="123" t="s">
        <v>315</v>
      </c>
      <c r="F51" s="229">
        <v>437946915</v>
      </c>
      <c r="G51" s="229">
        <v>64281744</v>
      </c>
      <c r="H51" s="277">
        <f t="shared" si="2"/>
        <v>2455469.3350000004</v>
      </c>
      <c r="I51" s="229">
        <v>0</v>
      </c>
      <c r="J51" s="123" t="s">
        <v>294</v>
      </c>
      <c r="K51" s="123" t="s">
        <v>295</v>
      </c>
    </row>
    <row r="52" spans="2:11">
      <c r="B52" s="246">
        <v>9</v>
      </c>
      <c r="C52" s="246" t="s">
        <v>86</v>
      </c>
      <c r="D52" s="246" t="s">
        <v>311</v>
      </c>
      <c r="E52" s="123" t="s">
        <v>316</v>
      </c>
      <c r="F52" s="229">
        <v>345349321</v>
      </c>
      <c r="G52" s="229">
        <v>71851516</v>
      </c>
      <c r="H52" s="277">
        <f t="shared" si="2"/>
        <v>2455469.3350000004</v>
      </c>
      <c r="I52" s="229">
        <v>0</v>
      </c>
      <c r="J52" s="123" t="s">
        <v>296</v>
      </c>
      <c r="K52" s="123" t="s">
        <v>295</v>
      </c>
    </row>
    <row r="53" spans="2:11">
      <c r="B53" s="246">
        <v>9</v>
      </c>
      <c r="C53" s="246" t="s">
        <v>86</v>
      </c>
      <c r="D53" s="246" t="s">
        <v>312</v>
      </c>
      <c r="E53" s="123" t="s">
        <v>317</v>
      </c>
      <c r="F53" s="229">
        <v>292475632</v>
      </c>
      <c r="G53" s="229">
        <v>74227469</v>
      </c>
      <c r="H53" s="277">
        <f t="shared" si="2"/>
        <v>2455469.3350000004</v>
      </c>
      <c r="I53" s="229">
        <v>0</v>
      </c>
      <c r="J53" s="123" t="s">
        <v>296</v>
      </c>
      <c r="K53" s="123" t="s">
        <v>295</v>
      </c>
    </row>
    <row r="54" spans="2:11">
      <c r="B54" s="246">
        <v>10</v>
      </c>
      <c r="C54" s="246" t="s">
        <v>35</v>
      </c>
      <c r="D54" s="246" t="s">
        <v>309</v>
      </c>
      <c r="E54" s="123" t="s">
        <v>314</v>
      </c>
      <c r="F54" s="229">
        <v>411065384</v>
      </c>
      <c r="G54" s="229">
        <v>64431133</v>
      </c>
      <c r="H54" s="277">
        <f t="shared" si="2"/>
        <v>2701016.2685000007</v>
      </c>
      <c r="I54" s="229">
        <v>2253545.6880000001</v>
      </c>
      <c r="J54" s="123" t="s">
        <v>296</v>
      </c>
      <c r="K54" s="123" t="s">
        <v>297</v>
      </c>
    </row>
    <row r="55" spans="2:11">
      <c r="B55" s="246">
        <v>10</v>
      </c>
      <c r="C55" s="246" t="s">
        <v>35</v>
      </c>
      <c r="D55" s="246" t="s">
        <v>310</v>
      </c>
      <c r="E55" s="123" t="s">
        <v>315</v>
      </c>
      <c r="F55" s="229">
        <v>436369071</v>
      </c>
      <c r="G55" s="229">
        <v>63176820</v>
      </c>
      <c r="H55" s="277">
        <f t="shared" si="2"/>
        <v>2701016.2685000007</v>
      </c>
      <c r="I55" s="229">
        <v>2176850.696</v>
      </c>
      <c r="J55" s="123" t="s">
        <v>296</v>
      </c>
      <c r="K55" s="123" t="s">
        <v>297</v>
      </c>
    </row>
    <row r="56" spans="2:11">
      <c r="B56" s="246">
        <v>10</v>
      </c>
      <c r="C56" s="246" t="s">
        <v>35</v>
      </c>
      <c r="D56" s="246" t="s">
        <v>311</v>
      </c>
      <c r="E56" s="123" t="s">
        <v>316</v>
      </c>
      <c r="F56" s="229">
        <v>352212095</v>
      </c>
      <c r="G56" s="229">
        <v>74631055</v>
      </c>
      <c r="H56" s="277">
        <f t="shared" si="2"/>
        <v>2701016.2685000007</v>
      </c>
      <c r="I56" s="229">
        <v>2076932.987</v>
      </c>
      <c r="J56" s="123" t="s">
        <v>298</v>
      </c>
      <c r="K56" s="123" t="s">
        <v>297</v>
      </c>
    </row>
    <row r="57" spans="2:11">
      <c r="B57" s="246">
        <v>10</v>
      </c>
      <c r="C57" s="246" t="s">
        <v>35</v>
      </c>
      <c r="D57" s="246" t="s">
        <v>312</v>
      </c>
      <c r="E57" s="123" t="s">
        <v>317</v>
      </c>
      <c r="F57" s="229">
        <v>311292548</v>
      </c>
      <c r="G57" s="229">
        <v>73027013</v>
      </c>
      <c r="H57" s="277">
        <f t="shared" si="2"/>
        <v>2701016.2685000007</v>
      </c>
      <c r="I57" s="229">
        <v>2229268.0180000002</v>
      </c>
      <c r="J57" s="123" t="s">
        <v>298</v>
      </c>
      <c r="K57" s="123" t="s">
        <v>297</v>
      </c>
    </row>
    <row r="58" spans="2:11">
      <c r="B58" s="246">
        <v>11</v>
      </c>
      <c r="C58" s="246" t="s">
        <v>36</v>
      </c>
      <c r="D58" s="246" t="s">
        <v>309</v>
      </c>
      <c r="E58" s="123" t="s">
        <v>314</v>
      </c>
      <c r="F58" s="229">
        <v>490957439</v>
      </c>
      <c r="G58" s="229">
        <v>55167169</v>
      </c>
      <c r="H58" s="277">
        <f t="shared" si="2"/>
        <v>2971117.8953500008</v>
      </c>
      <c r="I58" s="229">
        <v>1936850.652</v>
      </c>
      <c r="J58" s="123" t="s">
        <v>298</v>
      </c>
      <c r="K58" s="123" t="s">
        <v>299</v>
      </c>
    </row>
    <row r="59" spans="2:11">
      <c r="B59" s="246">
        <v>11</v>
      </c>
      <c r="C59" s="246" t="s">
        <v>36</v>
      </c>
      <c r="D59" s="246" t="s">
        <v>310</v>
      </c>
      <c r="E59" s="123" t="s">
        <v>315</v>
      </c>
      <c r="F59" s="229">
        <v>469149403</v>
      </c>
      <c r="G59" s="229">
        <v>58960505</v>
      </c>
      <c r="H59" s="277">
        <f t="shared" si="2"/>
        <v>2971117.8953500008</v>
      </c>
      <c r="I59" s="229">
        <v>2180616.59</v>
      </c>
      <c r="J59" s="123" t="s">
        <v>298</v>
      </c>
      <c r="K59" s="123" t="s">
        <v>299</v>
      </c>
    </row>
    <row r="60" spans="2:11">
      <c r="B60" s="246">
        <v>11</v>
      </c>
      <c r="C60" s="246" t="s">
        <v>36</v>
      </c>
      <c r="D60" s="246" t="s">
        <v>311</v>
      </c>
      <c r="E60" s="123" t="s">
        <v>316</v>
      </c>
      <c r="F60" s="229">
        <v>361651072.5</v>
      </c>
      <c r="G60" s="229">
        <v>71309298.599999994</v>
      </c>
      <c r="H60" s="277">
        <f t="shared" si="2"/>
        <v>2971117.8953500008</v>
      </c>
      <c r="I60" s="229">
        <v>2316780.5</v>
      </c>
      <c r="J60" s="123" t="s">
        <v>300</v>
      </c>
      <c r="K60" s="123" t="s">
        <v>299</v>
      </c>
    </row>
    <row r="61" spans="2:11">
      <c r="B61" s="246">
        <v>11</v>
      </c>
      <c r="C61" s="246" t="s">
        <v>36</v>
      </c>
      <c r="D61" s="246" t="s">
        <v>312</v>
      </c>
      <c r="E61" s="123" t="s">
        <v>317</v>
      </c>
      <c r="F61" s="229">
        <v>280454492.06999999</v>
      </c>
      <c r="G61" s="229">
        <v>72021705</v>
      </c>
      <c r="H61" s="277">
        <f t="shared" si="2"/>
        <v>2971117.8953500008</v>
      </c>
      <c r="I61" s="229">
        <v>2364558.9219999998</v>
      </c>
      <c r="J61" s="123" t="s">
        <v>300</v>
      </c>
      <c r="K61" s="123" t="s">
        <v>299</v>
      </c>
    </row>
    <row r="62" spans="2:11">
      <c r="B62" s="246">
        <v>12</v>
      </c>
      <c r="C62" s="246" t="s">
        <v>37</v>
      </c>
      <c r="D62" s="246" t="s">
        <v>309</v>
      </c>
      <c r="E62" s="123" t="s">
        <v>314</v>
      </c>
      <c r="F62" s="229"/>
      <c r="G62" s="229"/>
      <c r="H62" s="277">
        <f t="shared" si="2"/>
        <v>3268229.6848850013</v>
      </c>
      <c r="I62" s="229"/>
      <c r="J62" s="123" t="s">
        <v>300</v>
      </c>
      <c r="K62" s="123" t="s">
        <v>301</v>
      </c>
    </row>
    <row r="63" spans="2:11">
      <c r="B63" s="246">
        <v>12</v>
      </c>
      <c r="C63" s="246" t="s">
        <v>37</v>
      </c>
      <c r="D63" s="246" t="s">
        <v>310</v>
      </c>
      <c r="E63" s="123" t="s">
        <v>315</v>
      </c>
      <c r="F63" s="229"/>
      <c r="G63" s="229"/>
      <c r="H63" s="277">
        <f t="shared" si="2"/>
        <v>3268229.6848850013</v>
      </c>
      <c r="I63" s="229"/>
      <c r="J63" s="123" t="s">
        <v>300</v>
      </c>
      <c r="K63" s="123" t="s">
        <v>301</v>
      </c>
    </row>
    <row r="64" spans="2:11">
      <c r="B64" s="246">
        <v>12</v>
      </c>
      <c r="C64" s="246" t="s">
        <v>37</v>
      </c>
      <c r="D64" s="246" t="s">
        <v>311</v>
      </c>
      <c r="E64" s="123" t="s">
        <v>316</v>
      </c>
      <c r="F64" s="229"/>
      <c r="G64" s="229"/>
      <c r="H64" s="277">
        <f t="shared" si="2"/>
        <v>3268229.6848850013</v>
      </c>
      <c r="I64" s="229"/>
      <c r="J64" s="123" t="s">
        <v>302</v>
      </c>
      <c r="K64" s="123" t="s">
        <v>301</v>
      </c>
    </row>
    <row r="65" spans="1:21">
      <c r="B65" s="246">
        <v>12</v>
      </c>
      <c r="C65" s="246" t="s">
        <v>37</v>
      </c>
      <c r="D65" s="246" t="s">
        <v>312</v>
      </c>
      <c r="E65" s="123" t="s">
        <v>317</v>
      </c>
      <c r="F65" s="229"/>
      <c r="G65" s="229"/>
      <c r="H65" s="277">
        <f t="shared" si="2"/>
        <v>3268229.6848850013</v>
      </c>
      <c r="I65" s="229"/>
      <c r="J65" s="123" t="s">
        <v>302</v>
      </c>
      <c r="K65" s="123" t="s">
        <v>301</v>
      </c>
    </row>
    <row r="66" spans="1:21">
      <c r="B66" s="246">
        <v>13</v>
      </c>
      <c r="C66" s="246" t="s">
        <v>38</v>
      </c>
      <c r="D66" s="246" t="s">
        <v>309</v>
      </c>
      <c r="E66" s="123" t="s">
        <v>314</v>
      </c>
      <c r="F66" s="229"/>
      <c r="G66" s="229"/>
      <c r="H66" s="277">
        <f t="shared" si="2"/>
        <v>3595052.6533735017</v>
      </c>
      <c r="I66" s="229"/>
      <c r="J66" s="123" t="s">
        <v>302</v>
      </c>
      <c r="K66" s="123" t="s">
        <v>303</v>
      </c>
    </row>
    <row r="67" spans="1:21">
      <c r="B67" s="246">
        <v>13</v>
      </c>
      <c r="C67" s="246" t="s">
        <v>38</v>
      </c>
      <c r="D67" s="246" t="s">
        <v>310</v>
      </c>
      <c r="E67" s="123" t="s">
        <v>315</v>
      </c>
      <c r="F67" s="229"/>
      <c r="G67" s="229"/>
      <c r="H67" s="277">
        <f t="shared" si="2"/>
        <v>3595052.6533735017</v>
      </c>
      <c r="I67" s="229"/>
      <c r="J67" s="123" t="s">
        <v>302</v>
      </c>
      <c r="K67" s="123" t="s">
        <v>303</v>
      </c>
    </row>
    <row r="68" spans="1:21">
      <c r="B68" s="246">
        <v>13</v>
      </c>
      <c r="C68" s="246" t="s">
        <v>38</v>
      </c>
      <c r="D68" s="246" t="s">
        <v>311</v>
      </c>
      <c r="E68" s="123" t="s">
        <v>316</v>
      </c>
      <c r="F68" s="229"/>
      <c r="G68" s="229"/>
      <c r="H68" s="277">
        <f t="shared" si="2"/>
        <v>3595052.6533735017</v>
      </c>
      <c r="I68" s="229"/>
      <c r="J68" s="123" t="s">
        <v>323</v>
      </c>
      <c r="K68" s="123" t="s">
        <v>303</v>
      </c>
    </row>
    <row r="69" spans="1:21">
      <c r="B69" s="246">
        <v>13</v>
      </c>
      <c r="C69" s="246" t="s">
        <v>38</v>
      </c>
      <c r="D69" s="246" t="s">
        <v>312</v>
      </c>
      <c r="E69" s="123" t="s">
        <v>317</v>
      </c>
      <c r="F69" s="229"/>
      <c r="G69" s="229"/>
      <c r="H69" s="277">
        <f t="shared" si="2"/>
        <v>3595052.6533735017</v>
      </c>
      <c r="I69" s="229"/>
      <c r="J69" s="123" t="s">
        <v>323</v>
      </c>
      <c r="K69" s="123" t="s">
        <v>303</v>
      </c>
    </row>
    <row r="70" spans="1:21"/>
    <row r="71" spans="1:21"/>
    <row r="72" spans="1:21"/>
    <row r="73" spans="1:21" s="122" customFormat="1" ht="18" customHeight="1">
      <c r="A73" s="120"/>
      <c r="B73" s="121" t="s">
        <v>345</v>
      </c>
      <c r="C73" s="120"/>
      <c r="D73" s="120"/>
      <c r="E73" s="120"/>
      <c r="F73" s="120"/>
      <c r="G73" s="120"/>
      <c r="H73" s="120"/>
      <c r="I73" s="120"/>
      <c r="J73" s="120"/>
      <c r="K73" s="120"/>
      <c r="L73" s="120"/>
      <c r="M73" s="120"/>
      <c r="N73" s="120"/>
      <c r="O73" s="120"/>
      <c r="P73" s="120"/>
      <c r="Q73" s="120"/>
      <c r="R73" s="120"/>
      <c r="S73" s="120"/>
      <c r="T73" s="120"/>
      <c r="U73" s="120"/>
    </row>
    <row r="74" spans="1:21" s="122" customFormat="1" ht="20.100000000000001" customHeight="1">
      <c r="A74" s="222"/>
      <c r="B74" s="223" t="s">
        <v>363</v>
      </c>
      <c r="C74" s="224"/>
      <c r="D74" s="222"/>
      <c r="E74" s="222"/>
      <c r="F74" s="222"/>
      <c r="G74" s="222"/>
      <c r="H74" s="222"/>
      <c r="I74" s="222"/>
      <c r="J74" s="222"/>
      <c r="K74" s="222"/>
      <c r="L74" s="222"/>
      <c r="M74" s="222"/>
      <c r="N74" s="222"/>
      <c r="O74" s="222"/>
      <c r="P74" s="222"/>
      <c r="Q74" s="222"/>
      <c r="R74" s="222"/>
      <c r="S74" s="222"/>
      <c r="T74" s="222"/>
      <c r="U74" s="222"/>
    </row>
    <row r="75" spans="1:21"/>
    <row r="76" spans="1:21"/>
    <row r="77" spans="1:21" ht="60.75" customHeight="1">
      <c r="B77" s="243" t="s">
        <v>333</v>
      </c>
      <c r="C77" s="226" t="s">
        <v>241</v>
      </c>
      <c r="D77" s="244" t="s">
        <v>328</v>
      </c>
      <c r="E77" s="244" t="s">
        <v>329</v>
      </c>
    </row>
    <row r="78" spans="1:21">
      <c r="B78" s="246">
        <v>6</v>
      </c>
      <c r="C78" s="246" t="s">
        <v>334</v>
      </c>
      <c r="D78" s="257">
        <v>1.6</v>
      </c>
      <c r="E78" s="259">
        <v>100</v>
      </c>
    </row>
    <row r="79" spans="1:21">
      <c r="B79" s="246">
        <v>7</v>
      </c>
      <c r="C79" s="246" t="s">
        <v>335</v>
      </c>
      <c r="D79" s="257">
        <v>1.2</v>
      </c>
      <c r="E79" s="260">
        <f>E78*(1+D79/100)</f>
        <v>101.2</v>
      </c>
    </row>
    <row r="80" spans="1:21">
      <c r="B80" s="246">
        <v>8</v>
      </c>
      <c r="C80" s="246" t="s">
        <v>336</v>
      </c>
      <c r="D80" s="258">
        <v>2.5</v>
      </c>
      <c r="E80" s="260">
        <f t="shared" ref="E80:E85" si="3">E79*(1+D80/100)</f>
        <v>103.72999999999999</v>
      </c>
    </row>
    <row r="81" spans="1:21">
      <c r="B81" s="246">
        <v>9</v>
      </c>
      <c r="C81" s="246" t="s">
        <v>86</v>
      </c>
      <c r="D81" s="258">
        <v>4.0999999999999996</v>
      </c>
      <c r="E81" s="260">
        <f t="shared" si="3"/>
        <v>107.98292999999998</v>
      </c>
    </row>
    <row r="82" spans="1:21">
      <c r="B82" s="246">
        <v>10</v>
      </c>
      <c r="C82" s="246" t="s">
        <v>35</v>
      </c>
      <c r="D82" s="257">
        <v>2.7</v>
      </c>
      <c r="E82" s="260">
        <f t="shared" si="3"/>
        <v>110.89846910999997</v>
      </c>
    </row>
    <row r="83" spans="1:21">
      <c r="B83" s="246">
        <v>11</v>
      </c>
      <c r="C83" s="246" t="s">
        <v>36</v>
      </c>
      <c r="D83" s="257">
        <v>2.2000000000000002</v>
      </c>
      <c r="E83" s="260">
        <f t="shared" si="3"/>
        <v>113.33823543041997</v>
      </c>
    </row>
    <row r="84" spans="1:21">
      <c r="B84" s="246">
        <v>12</v>
      </c>
      <c r="C84" s="246" t="s">
        <v>37</v>
      </c>
      <c r="D84" s="257">
        <v>1.2</v>
      </c>
      <c r="E84" s="260">
        <f t="shared" si="3"/>
        <v>114.69829425558501</v>
      </c>
    </row>
    <row r="85" spans="1:21">
      <c r="B85" s="246">
        <v>13</v>
      </c>
      <c r="C85" s="246" t="s">
        <v>38</v>
      </c>
      <c r="D85" s="257"/>
      <c r="E85" s="260">
        <f t="shared" si="3"/>
        <v>114.69829425558501</v>
      </c>
    </row>
    <row r="86" spans="1:21"/>
    <row r="87" spans="1:21"/>
    <row r="88" spans="1:21"/>
    <row r="89" spans="1:21" s="122" customFormat="1" ht="18" customHeight="1">
      <c r="A89" s="120"/>
      <c r="B89" s="121" t="s">
        <v>346</v>
      </c>
      <c r="C89" s="120"/>
      <c r="D89" s="120"/>
      <c r="E89" s="120"/>
      <c r="F89" s="120"/>
      <c r="G89" s="120"/>
      <c r="H89" s="120"/>
      <c r="I89" s="120"/>
      <c r="J89" s="120"/>
      <c r="K89" s="120"/>
      <c r="L89" s="120"/>
      <c r="M89" s="120"/>
      <c r="N89" s="120"/>
      <c r="O89" s="120"/>
      <c r="P89" s="120"/>
      <c r="Q89" s="120"/>
      <c r="R89" s="120"/>
      <c r="S89" s="120"/>
      <c r="T89" s="120"/>
      <c r="U89" s="120"/>
    </row>
    <row r="90" spans="1:21"/>
    <row r="91" spans="1:21"/>
    <row r="92" spans="1:21" s="122" customFormat="1" ht="18" customHeight="1">
      <c r="A92" s="254"/>
      <c r="B92" s="255" t="s">
        <v>347</v>
      </c>
      <c r="C92" s="254"/>
      <c r="D92" s="254"/>
      <c r="E92" s="254"/>
      <c r="F92" s="254"/>
      <c r="G92" s="254"/>
      <c r="H92" s="254"/>
      <c r="I92" s="254"/>
      <c r="J92" s="254"/>
      <c r="K92" s="254"/>
      <c r="L92" s="254"/>
      <c r="M92" s="254"/>
      <c r="N92" s="254"/>
      <c r="O92" s="254"/>
      <c r="P92" s="254"/>
      <c r="Q92" s="254"/>
      <c r="R92" s="254"/>
      <c r="S92" s="254"/>
      <c r="T92" s="254"/>
      <c r="U92" s="254"/>
    </row>
    <row r="93" spans="1:21" s="122" customFormat="1" ht="15" customHeight="1">
      <c r="A93" s="222"/>
      <c r="B93" s="223" t="s">
        <v>366</v>
      </c>
      <c r="C93" s="224"/>
      <c r="D93" s="222"/>
      <c r="E93" s="222"/>
      <c r="F93" s="222"/>
      <c r="G93" s="222"/>
      <c r="H93" s="222"/>
      <c r="I93" s="222"/>
      <c r="J93" s="222"/>
      <c r="K93" s="222"/>
      <c r="L93" s="222"/>
      <c r="M93" s="222"/>
      <c r="N93" s="222"/>
      <c r="O93" s="222"/>
      <c r="P93" s="222"/>
      <c r="Q93" s="222"/>
      <c r="R93" s="222"/>
      <c r="S93" s="222"/>
      <c r="T93" s="222"/>
      <c r="U93" s="222"/>
    </row>
    <row r="94" spans="1:21"/>
    <row r="95" spans="1:21"/>
    <row r="96" spans="1:21" ht="22.8">
      <c r="B96" s="218"/>
      <c r="C96" s="218" t="s">
        <v>318</v>
      </c>
      <c r="D96" s="49" t="s">
        <v>94</v>
      </c>
      <c r="E96" s="49" t="s">
        <v>47</v>
      </c>
      <c r="F96" s="50" t="s">
        <v>46</v>
      </c>
      <c r="G96" s="49" t="s">
        <v>48</v>
      </c>
      <c r="H96" s="49" t="s">
        <v>169</v>
      </c>
      <c r="I96" s="220"/>
      <c r="J96" s="49" t="s">
        <v>225</v>
      </c>
      <c r="K96" s="45" t="s">
        <v>2</v>
      </c>
      <c r="L96" s="45" t="s">
        <v>3</v>
      </c>
      <c r="M96" s="51" t="s">
        <v>4</v>
      </c>
      <c r="N96" s="45" t="s">
        <v>5</v>
      </c>
      <c r="O96" s="45" t="s">
        <v>6</v>
      </c>
      <c r="P96" s="45" t="s">
        <v>7</v>
      </c>
      <c r="Q96" s="45" t="s">
        <v>8</v>
      </c>
      <c r="R96" s="45" t="s">
        <v>9</v>
      </c>
      <c r="S96" s="45" t="s">
        <v>10</v>
      </c>
      <c r="T96" s="45" t="s">
        <v>11</v>
      </c>
    </row>
    <row r="97" spans="1:21" ht="22.8">
      <c r="B97" s="218" t="s">
        <v>330</v>
      </c>
      <c r="C97" s="218"/>
      <c r="D97" s="219" t="s">
        <v>289</v>
      </c>
      <c r="E97" s="218" t="s">
        <v>290</v>
      </c>
      <c r="F97" s="218" t="s">
        <v>291</v>
      </c>
      <c r="G97" s="218" t="s">
        <v>292</v>
      </c>
      <c r="H97" s="218" t="s">
        <v>293</v>
      </c>
      <c r="I97" s="220"/>
      <c r="J97" s="218" t="s">
        <v>293</v>
      </c>
      <c r="K97" s="218" t="s">
        <v>294</v>
      </c>
      <c r="L97" s="218" t="s">
        <v>295</v>
      </c>
      <c r="M97" s="218" t="s">
        <v>296</v>
      </c>
      <c r="N97" s="218" t="s">
        <v>297</v>
      </c>
      <c r="O97" s="218" t="s">
        <v>298</v>
      </c>
      <c r="P97" s="218" t="s">
        <v>299</v>
      </c>
      <c r="Q97" s="218" t="s">
        <v>300</v>
      </c>
      <c r="R97" s="218" t="s">
        <v>301</v>
      </c>
      <c r="S97" s="218" t="s">
        <v>302</v>
      </c>
      <c r="T97" s="218" t="s">
        <v>303</v>
      </c>
    </row>
    <row r="98" spans="1:21">
      <c r="B98" s="221">
        <v>6</v>
      </c>
      <c r="C98" s="221"/>
      <c r="D98" s="247">
        <f>IF('3f WHD'!K$12&lt;&gt;"",SUMIFS($F$38:$F$69,$K$38:$K$69,"="&amp;D$97,$B$38:$B$69,"="&amp;$B98)+SUMIFS($F$38:$F$69,$J$38:$J$69,"="&amp;D$97,$B$38:$B$69,"="&amp;$B98),"")</f>
        <v>1103151445</v>
      </c>
      <c r="E98" s="247">
        <f>IF('3f WHD'!L$12&lt;&gt;"",SUMIFS($F$38:$F$69,$K$38:$K$69,"="&amp;E$97,$B$38:$B$69,"="&amp;$B98)+SUMIFS($F$38:$F$69,$J$38:$J$69,"="&amp;E$97,$B$38:$B$69,"="&amp;$B98),"")</f>
        <v>482372072</v>
      </c>
      <c r="F98" s="247">
        <f>IF('3f WHD'!M$12&lt;&gt;"",SUMIFS($F$38:$F$69,$K$38:$K$69,"="&amp;F$97,$B$38:$B$69,"="&amp;$B98)+SUMIFS($F$38:$F$69,$J$38:$J$69,"="&amp;F$97,$B$38:$B$69,"="&amp;$B98),"")</f>
        <v>0</v>
      </c>
      <c r="G98" s="247">
        <f>IF('3f WHD'!N$12&lt;&gt;"",SUMIFS($F$38:$F$69,$K$38:$K$69,"="&amp;G$97,$B$38:$B$69,"="&amp;$B98)+SUMIFS($F$38:$F$69,$J$38:$J$69,"="&amp;G$97,$B$38:$B$69,"="&amp;$B98),"")</f>
        <v>0</v>
      </c>
      <c r="H98" s="247">
        <f>IF('3f WHD'!O$12&lt;&gt;"",SUMIFS($F$38:$F$69,$K$38:$K$69,"="&amp;H$97,$B$38:$B$69,"="&amp;$B98)+SUMIFS($F$38:$F$69,$J$38:$J$69,"="&amp;H$97,$B$38:$B$69,"="&amp;$B98),"")</f>
        <v>0</v>
      </c>
      <c r="I98" s="231"/>
      <c r="J98" s="247">
        <f>IF('3f WHD'!Q$12&lt;&gt;"",SUMIFS($F$38:$F$69,$K$38:$K$69,"="&amp;J$97,$B$38:$B$69,"="&amp;$B98)+SUMIFS($F$38:$F$69,$J$38:$J$69,"="&amp;J$97,$B$38:$B$69,"="&amp;$B98),"")</f>
        <v>0</v>
      </c>
      <c r="K98" s="247">
        <f>IF('3f WHD'!R$12&lt;&gt;"",SUMIFS($F$38:$F$69,$K$38:$K$69,"="&amp;K$97,$B$38:$B$69,"="&amp;$B98)+SUMIFS($F$38:$F$69,$J$38:$J$69,"="&amp;K$97,$B$38:$B$69,"="&amp;$B98),"")</f>
        <v>0</v>
      </c>
      <c r="L98" s="247">
        <f>IF('3f WHD'!S$12&lt;&gt;"",SUMIFS($F$38:$F$69,$K$38:$K$69,"="&amp;L$97,$B$38:$B$69,"="&amp;$B98)+SUMIFS($F$38:$F$69,$J$38:$J$69,"="&amp;L$97,$B$38:$B$69,"="&amp;$B98),"")</f>
        <v>0</v>
      </c>
      <c r="M98" s="247">
        <f>IF('3f WHD'!T$12&lt;&gt;"",SUMIFS($F$38:$F$69,$K$38:$K$69,"="&amp;M$97,$B$38:$B$69,"="&amp;$B98)+SUMIFS($F$38:$F$69,$J$38:$J$69,"="&amp;M$97,$B$38:$B$69,"="&amp;$B98),"")</f>
        <v>0</v>
      </c>
      <c r="N98" s="247">
        <f>IF('3f WHD'!U$12&lt;&gt;"",SUMIFS($F$38:$F$69,$K$38:$K$69,"="&amp;N$97,$B$38:$B$69,"="&amp;$B98)+SUMIFS($F$38:$F$69,$J$38:$J$69,"="&amp;N$97,$B$38:$B$69,"="&amp;$B98),"")</f>
        <v>0</v>
      </c>
      <c r="O98" s="247">
        <f>IF('3f WHD'!V$12&lt;&gt;"",SUMIFS($F$38:$F$69,$K$38:$K$69,"="&amp;O$97,$B$38:$B$69,"="&amp;$B98)+SUMIFS($F$38:$F$69,$J$38:$J$69,"="&amp;O$97,$B$38:$B$69,"="&amp;$B98),"")</f>
        <v>0</v>
      </c>
      <c r="P98" s="247">
        <f>IF('3f WHD'!W$12&lt;&gt;"",SUMIFS($F$38:$F$69,$K$38:$K$69,"="&amp;P$97,$B$38:$B$69,"="&amp;$B98)+SUMIFS($F$38:$F$69,$J$38:$J$69,"="&amp;P$97,$B$38:$B$69,"="&amp;$B98),"")</f>
        <v>0</v>
      </c>
      <c r="Q98" s="247" t="str">
        <f>IF('3f WHD'!X$12&lt;&gt;"",SUMIFS($F$38:$F$69,$K$38:$K$69,"="&amp;Q$97,$B$38:$B$69,"="&amp;$B98)+SUMIFS($F$38:$F$69,$J$38:$J$69,"="&amp;Q$97,$B$38:$B$69,"="&amp;$B98),"")</f>
        <v/>
      </c>
      <c r="R98" s="247" t="str">
        <f>IF('3f WHD'!Y$12&lt;&gt;"",SUMIFS($F$38:$F$69,$K$38:$K$69,"="&amp;R$97,$B$38:$B$69,"="&amp;$B98)+SUMIFS($F$38:$F$69,$J$38:$J$69,"="&amp;R$97,$B$38:$B$69,"="&amp;$B98),"")</f>
        <v/>
      </c>
      <c r="S98" s="247" t="str">
        <f>IF('3f WHD'!Z$12&lt;&gt;"",SUMIFS($F$38:$F$69,$K$38:$K$69,"="&amp;S$97,$B$38:$B$69,"="&amp;$B98)+SUMIFS($F$38:$F$69,$J$38:$J$69,"="&amp;S$97,$B$38:$B$69,"="&amp;$B98),"")</f>
        <v/>
      </c>
      <c r="T98" s="247" t="str">
        <f>IF('3f WHD'!AA$12&lt;&gt;"",SUMIFS($F$38:$F$69,$K$38:$K$69,"="&amp;T$97,$B$38:$B$69,"="&amp;$B98)+SUMIFS($F$38:$F$69,$J$38:$J$69,"="&amp;T$97,$B$38:$B$69,"="&amp;$B98),"")</f>
        <v/>
      </c>
    </row>
    <row r="99" spans="1:21">
      <c r="B99" s="221">
        <v>7</v>
      </c>
      <c r="C99" s="221"/>
      <c r="D99" s="247">
        <f>IF('3f WHD'!K$12&lt;&gt;"",SUMIFS($F$38:$F$69,$K$38:$K$69,"="&amp;D$97,$B$38:$B$69,"="&amp;$B99)+SUMIFS($F$38:$F$69,$J$38:$J$69,"="&amp;D$97,$B$38:$B$69,"="&amp;$B99),"")</f>
        <v>0</v>
      </c>
      <c r="E99" s="247">
        <f>IF('3f WHD'!L$12&lt;&gt;"",SUMIFS($F$38:$F$69,$K$38:$K$69,"="&amp;E$97,$B$38:$B$69,"="&amp;$B99)+SUMIFS($F$38:$F$69,$J$38:$J$69,"="&amp;E$97,$B$38:$B$69,"="&amp;$B99),"")</f>
        <v>720969191</v>
      </c>
      <c r="F99" s="247">
        <f>IF('3f WHD'!M$12&lt;&gt;"",SUMIFS($F$38:$F$69,$K$38:$K$69,"="&amp;F$97,$B$38:$B$69,"="&amp;$B99)+SUMIFS($F$38:$F$69,$J$38:$J$69,"="&amp;F$97,$B$38:$B$69,"="&amp;$B99),"")</f>
        <v>1279200158.1199999</v>
      </c>
      <c r="G99" s="247">
        <f>IF('3f WHD'!N$12&lt;&gt;"",SUMIFS($F$38:$F$69,$K$38:$K$69,"="&amp;G$97,$B$38:$B$69,"="&amp;$B99)+SUMIFS($F$38:$F$69,$J$38:$J$69,"="&amp;G$97,$B$38:$B$69,"="&amp;$B99),"")</f>
        <v>558230967.12</v>
      </c>
      <c r="H99" s="247">
        <f>IF('3f WHD'!O$12&lt;&gt;"",SUMIFS($F$38:$F$69,$K$38:$K$69,"="&amp;H$97,$B$38:$B$69,"="&amp;$B99)+SUMIFS($F$38:$F$69,$J$38:$J$69,"="&amp;H$97,$B$38:$B$69,"="&amp;$B99),"")</f>
        <v>0</v>
      </c>
      <c r="I99" s="231"/>
      <c r="J99" s="247">
        <f>IF('3f WHD'!Q$12&lt;&gt;"",SUMIFS($F$38:$F$69,$K$38:$K$69,"="&amp;J$97,$B$38:$B$69,"="&amp;$B99)+SUMIFS($F$38:$F$69,$J$38:$J$69,"="&amp;J$97,$B$38:$B$69,"="&amp;$B99),"")</f>
        <v>0</v>
      </c>
      <c r="K99" s="247">
        <f>IF('3f WHD'!R$12&lt;&gt;"",SUMIFS($F$38:$F$69,$K$38:$K$69,"="&amp;K$97,$B$38:$B$69,"="&amp;$B99)+SUMIFS($F$38:$F$69,$J$38:$J$69,"="&amp;K$97,$B$38:$B$69,"="&amp;$B99),"")</f>
        <v>0</v>
      </c>
      <c r="L99" s="247">
        <f>IF('3f WHD'!S$12&lt;&gt;"",SUMIFS($F$38:$F$69,$K$38:$K$69,"="&amp;L$97,$B$38:$B$69,"="&amp;$B99)+SUMIFS($F$38:$F$69,$J$38:$J$69,"="&amp;L$97,$B$38:$B$69,"="&amp;$B99),"")</f>
        <v>0</v>
      </c>
      <c r="M99" s="247">
        <f>IF('3f WHD'!T$12&lt;&gt;"",SUMIFS($F$38:$F$69,$K$38:$K$69,"="&amp;M$97,$B$38:$B$69,"="&amp;$B99)+SUMIFS($F$38:$F$69,$J$38:$J$69,"="&amp;M$97,$B$38:$B$69,"="&amp;$B99),"")</f>
        <v>0</v>
      </c>
      <c r="N99" s="247">
        <f>IF('3f WHD'!U$12&lt;&gt;"",SUMIFS($F$38:$F$69,$K$38:$K$69,"="&amp;N$97,$B$38:$B$69,"="&amp;$B99)+SUMIFS($F$38:$F$69,$J$38:$J$69,"="&amp;N$97,$B$38:$B$69,"="&amp;$B99),"")</f>
        <v>0</v>
      </c>
      <c r="O99" s="247">
        <f>IF('3f WHD'!V$12&lt;&gt;"",SUMIFS($F$38:$F$69,$K$38:$K$69,"="&amp;O$97,$B$38:$B$69,"="&amp;$B99)+SUMIFS($F$38:$F$69,$J$38:$J$69,"="&amp;O$97,$B$38:$B$69,"="&amp;$B99),"")</f>
        <v>0</v>
      </c>
      <c r="P99" s="247">
        <f>IF('3f WHD'!W$12&lt;&gt;"",SUMIFS($F$38:$F$69,$K$38:$K$69,"="&amp;P$97,$B$38:$B$69,"="&amp;$B99)+SUMIFS($F$38:$F$69,$J$38:$J$69,"="&amp;P$97,$B$38:$B$69,"="&amp;$B99),"")</f>
        <v>0</v>
      </c>
      <c r="Q99" s="247" t="str">
        <f>IF('3f WHD'!X$12&lt;&gt;"",SUMIFS($F$38:$F$69,$K$38:$K$69,"="&amp;Q$97,$B$38:$B$69,"="&amp;$B99)+SUMIFS($F$38:$F$69,$J$38:$J$69,"="&amp;Q$97,$B$38:$B$69,"="&amp;$B99),"")</f>
        <v/>
      </c>
      <c r="R99" s="247" t="str">
        <f>IF('3f WHD'!Y$12&lt;&gt;"",SUMIFS($F$38:$F$69,$K$38:$K$69,"="&amp;R$97,$B$38:$B$69,"="&amp;$B99)+SUMIFS($F$38:$F$69,$J$38:$J$69,"="&amp;R$97,$B$38:$B$69,"="&amp;$B99),"")</f>
        <v/>
      </c>
      <c r="S99" s="247" t="str">
        <f>IF('3f WHD'!Z$12&lt;&gt;"",SUMIFS($F$38:$F$69,$K$38:$K$69,"="&amp;S$97,$B$38:$B$69,"="&amp;$B99)+SUMIFS($F$38:$F$69,$J$38:$J$69,"="&amp;S$97,$B$38:$B$69,"="&amp;$B99),"")</f>
        <v/>
      </c>
      <c r="T99" s="247" t="str">
        <f>IF('3f WHD'!AA$12&lt;&gt;"",SUMIFS($F$38:$F$69,$K$38:$K$69,"="&amp;T$97,$B$38:$B$69,"="&amp;$B99)+SUMIFS($F$38:$F$69,$J$38:$J$69,"="&amp;T$97,$B$38:$B$69,"="&amp;$B99),"")</f>
        <v/>
      </c>
    </row>
    <row r="100" spans="1:21">
      <c r="B100" s="221">
        <v>8</v>
      </c>
      <c r="C100" s="221"/>
      <c r="D100" s="247">
        <f>IF('3f WHD'!K$12&lt;&gt;"",SUMIFS($F$38:$F$69,$K$38:$K$69,"="&amp;D$97,$B$38:$B$69,"="&amp;$B100)+SUMIFS($F$38:$F$69,$J$38:$J$69,"="&amp;D$97,$B$38:$B$69,"="&amp;$B100),"")</f>
        <v>0</v>
      </c>
      <c r="E100" s="247">
        <f>IF('3f WHD'!L$12&lt;&gt;"",SUMIFS($F$38:$F$69,$K$38:$K$69,"="&amp;E$97,$B$38:$B$69,"="&amp;$B100)+SUMIFS($F$38:$F$69,$J$38:$J$69,"="&amp;E$97,$B$38:$B$69,"="&amp;$B100),"")</f>
        <v>0</v>
      </c>
      <c r="F100" s="247">
        <f>IF('3f WHD'!M$12&lt;&gt;"",SUMIFS($F$38:$F$69,$K$38:$K$69,"="&amp;F$97,$B$38:$B$69,"="&amp;$B100)+SUMIFS($F$38:$F$69,$J$38:$J$69,"="&amp;F$97,$B$38:$B$69,"="&amp;$B100),"")</f>
        <v>0</v>
      </c>
      <c r="G100" s="247">
        <f>IF('3f WHD'!N$12&lt;&gt;"",SUMIFS($F$38:$F$69,$K$38:$K$69,"="&amp;G$97,$B$38:$B$69,"="&amp;$B100)+SUMIFS($F$38:$F$69,$J$38:$J$69,"="&amp;G$97,$B$38:$B$69,"="&amp;$B100),"")</f>
        <v>778742940</v>
      </c>
      <c r="H100" s="247">
        <f>IF('3f WHD'!O$12&lt;&gt;"",SUMIFS($F$38:$F$69,$K$38:$K$69,"="&amp;H$97,$B$38:$B$69,"="&amp;$B100)+SUMIFS($F$38:$F$69,$J$38:$J$69,"="&amp;H$97,$B$38:$B$69,"="&amp;$B100),"")</f>
        <v>1386841731</v>
      </c>
      <c r="I100" s="231"/>
      <c r="J100" s="247">
        <f>IF('3f WHD'!Q$12&lt;&gt;"",SUMIFS($F$38:$F$69,$K$38:$K$69,"="&amp;J$97,$B$38:$B$69,"="&amp;$B100)+SUMIFS($F$38:$F$69,$J$38:$J$69,"="&amp;J$97,$B$38:$B$69,"="&amp;$B100),"")</f>
        <v>1386841731</v>
      </c>
      <c r="K100" s="247">
        <f>IF('3f WHD'!R$12&lt;&gt;"",SUMIFS($F$38:$F$69,$K$38:$K$69,"="&amp;K$97,$B$38:$B$69,"="&amp;$B100)+SUMIFS($F$38:$F$69,$J$38:$J$69,"="&amp;K$97,$B$38:$B$69,"="&amp;$B100),"")</f>
        <v>608098791</v>
      </c>
      <c r="L100" s="247">
        <f>IF('3f WHD'!S$12&lt;&gt;"",SUMIFS($F$38:$F$69,$K$38:$K$69,"="&amp;L$97,$B$38:$B$69,"="&amp;$B100)+SUMIFS($F$38:$F$69,$J$38:$J$69,"="&amp;L$97,$B$38:$B$69,"="&amp;$B100),"")</f>
        <v>0</v>
      </c>
      <c r="M100" s="247">
        <f>IF('3f WHD'!T$12&lt;&gt;"",SUMIFS($F$38:$F$69,$K$38:$K$69,"="&amp;M$97,$B$38:$B$69,"="&amp;$B100)+SUMIFS($F$38:$F$69,$J$38:$J$69,"="&amp;M$97,$B$38:$B$69,"="&amp;$B100),"")</f>
        <v>0</v>
      </c>
      <c r="N100" s="247">
        <f>IF('3f WHD'!U$12&lt;&gt;"",SUMIFS($F$38:$F$69,$K$38:$K$69,"="&amp;N$97,$B$38:$B$69,"="&amp;$B100)+SUMIFS($F$38:$F$69,$J$38:$J$69,"="&amp;N$97,$B$38:$B$69,"="&amp;$B100),"")</f>
        <v>0</v>
      </c>
      <c r="O100" s="247">
        <f>IF('3f WHD'!V$12&lt;&gt;"",SUMIFS($F$38:$F$69,$K$38:$K$69,"="&amp;O$97,$B$38:$B$69,"="&amp;$B100)+SUMIFS($F$38:$F$69,$J$38:$J$69,"="&amp;O$97,$B$38:$B$69,"="&amp;$B100),"")</f>
        <v>0</v>
      </c>
      <c r="P100" s="247">
        <f>IF('3f WHD'!W$12&lt;&gt;"",SUMIFS($F$38:$F$69,$K$38:$K$69,"="&amp;P$97,$B$38:$B$69,"="&amp;$B100)+SUMIFS($F$38:$F$69,$J$38:$J$69,"="&amp;P$97,$B$38:$B$69,"="&amp;$B100),"")</f>
        <v>0</v>
      </c>
      <c r="Q100" s="247" t="str">
        <f>IF('3f WHD'!X$12&lt;&gt;"",SUMIFS($F$38:$F$69,$K$38:$K$69,"="&amp;Q$97,$B$38:$B$69,"="&amp;$B100)+SUMIFS($F$38:$F$69,$J$38:$J$69,"="&amp;Q$97,$B$38:$B$69,"="&amp;$B100),"")</f>
        <v/>
      </c>
      <c r="R100" s="247" t="str">
        <f>IF('3f WHD'!Y$12&lt;&gt;"",SUMIFS($F$38:$F$69,$K$38:$K$69,"="&amp;R$97,$B$38:$B$69,"="&amp;$B100)+SUMIFS($F$38:$F$69,$J$38:$J$69,"="&amp;R$97,$B$38:$B$69,"="&amp;$B100),"")</f>
        <v/>
      </c>
      <c r="S100" s="247" t="str">
        <f>IF('3f WHD'!Z$12&lt;&gt;"",SUMIFS($F$38:$F$69,$K$38:$K$69,"="&amp;S$97,$B$38:$B$69,"="&amp;$B100)+SUMIFS($F$38:$F$69,$J$38:$J$69,"="&amp;S$97,$B$38:$B$69,"="&amp;$B100),"")</f>
        <v/>
      </c>
      <c r="T100" s="247" t="str">
        <f>IF('3f WHD'!AA$12&lt;&gt;"",SUMIFS($F$38:$F$69,$K$38:$K$69,"="&amp;T$97,$B$38:$B$69,"="&amp;$B100)+SUMIFS($F$38:$F$69,$J$38:$J$69,"="&amp;T$97,$B$38:$B$69,"="&amp;$B100),"")</f>
        <v/>
      </c>
    </row>
    <row r="101" spans="1:21">
      <c r="B101" s="221">
        <v>9</v>
      </c>
      <c r="C101" s="221"/>
      <c r="D101" s="247">
        <f>IF('3f WHD'!K$12&lt;&gt;"",SUMIFS($F$38:$F$69,$K$38:$K$69,"="&amp;D$97,$B$38:$B$69,"="&amp;$B101)+SUMIFS($F$38:$F$69,$J$38:$J$69,"="&amp;D$97,$B$38:$B$69,"="&amp;$B101),"")</f>
        <v>0</v>
      </c>
      <c r="E101" s="247">
        <f>IF('3f WHD'!L$12&lt;&gt;"",SUMIFS($F$38:$F$69,$K$38:$K$69,"="&amp;E$97,$B$38:$B$69,"="&amp;$B101)+SUMIFS($F$38:$F$69,$J$38:$J$69,"="&amp;E$97,$B$38:$B$69,"="&amp;$B101),"")</f>
        <v>0</v>
      </c>
      <c r="F101" s="247">
        <f>IF('3f WHD'!M$12&lt;&gt;"",SUMIFS($F$38:$F$69,$K$38:$K$69,"="&amp;F$97,$B$38:$B$69,"="&amp;$B101)+SUMIFS($F$38:$F$69,$J$38:$J$69,"="&amp;F$97,$B$38:$B$69,"="&amp;$B101),"")</f>
        <v>0</v>
      </c>
      <c r="G101" s="247">
        <f>IF('3f WHD'!N$12&lt;&gt;"",SUMIFS($F$38:$F$69,$K$38:$K$69,"="&amp;G$97,$B$38:$B$69,"="&amp;$B101)+SUMIFS($F$38:$F$69,$J$38:$J$69,"="&amp;G$97,$B$38:$B$69,"="&amp;$B101),"")</f>
        <v>0</v>
      </c>
      <c r="H101" s="247">
        <f>IF('3f WHD'!O$12&lt;&gt;"",SUMIFS($F$38:$F$69,$K$38:$K$69,"="&amp;H$97,$B$38:$B$69,"="&amp;$B101)+SUMIFS($F$38:$F$69,$J$38:$J$69,"="&amp;H$97,$B$38:$B$69,"="&amp;$B101),"")</f>
        <v>0</v>
      </c>
      <c r="I101" s="231"/>
      <c r="J101" s="247">
        <f>IF('3f WHD'!Q$12&lt;&gt;"",SUMIFS($F$38:$F$69,$K$38:$K$69,"="&amp;J$97,$B$38:$B$69,"="&amp;$B101)+SUMIFS($F$38:$F$69,$J$38:$J$69,"="&amp;J$97,$B$38:$B$69,"="&amp;$B101),"")</f>
        <v>0</v>
      </c>
      <c r="K101" s="247">
        <f>IF('3f WHD'!R$12&lt;&gt;"",SUMIFS($F$38:$F$69,$K$38:$K$69,"="&amp;K$97,$B$38:$B$69,"="&amp;$B101)+SUMIFS($F$38:$F$69,$J$38:$J$69,"="&amp;K$97,$B$38:$B$69,"="&amp;$B101),"")</f>
        <v>826460032</v>
      </c>
      <c r="L101" s="247">
        <f>IF('3f WHD'!S$12&lt;&gt;"",SUMIFS($F$38:$F$69,$K$38:$K$69,"="&amp;L$97,$B$38:$B$69,"="&amp;$B101)+SUMIFS($F$38:$F$69,$J$38:$J$69,"="&amp;L$97,$B$38:$B$69,"="&amp;$B101),"")</f>
        <v>1464284985</v>
      </c>
      <c r="M101" s="247">
        <f>IF('3f WHD'!T$12&lt;&gt;"",SUMIFS($F$38:$F$69,$K$38:$K$69,"="&amp;M$97,$B$38:$B$69,"="&amp;$B101)+SUMIFS($F$38:$F$69,$J$38:$J$69,"="&amp;M$97,$B$38:$B$69,"="&amp;$B101),"")</f>
        <v>637824953</v>
      </c>
      <c r="N101" s="247">
        <f>IF('3f WHD'!U$12&lt;&gt;"",SUMIFS($F$38:$F$69,$K$38:$K$69,"="&amp;N$97,$B$38:$B$69,"="&amp;$B101)+SUMIFS($F$38:$F$69,$J$38:$J$69,"="&amp;N$97,$B$38:$B$69,"="&amp;$B101),"")</f>
        <v>0</v>
      </c>
      <c r="O101" s="247">
        <f>IF('3f WHD'!V$12&lt;&gt;"",SUMIFS($F$38:$F$69,$K$38:$K$69,"="&amp;O$97,$B$38:$B$69,"="&amp;$B101)+SUMIFS($F$38:$F$69,$J$38:$J$69,"="&amp;O$97,$B$38:$B$69,"="&amp;$B101),"")</f>
        <v>0</v>
      </c>
      <c r="P101" s="247">
        <f>IF('3f WHD'!W$12&lt;&gt;"",SUMIFS($F$38:$F$69,$K$38:$K$69,"="&amp;P$97,$B$38:$B$69,"="&amp;$B101)+SUMIFS($F$38:$F$69,$J$38:$J$69,"="&amp;P$97,$B$38:$B$69,"="&amp;$B101),"")</f>
        <v>0</v>
      </c>
      <c r="Q101" s="247" t="str">
        <f>IF('3f WHD'!X$12&lt;&gt;"",SUMIFS($F$38:$F$69,$K$38:$K$69,"="&amp;Q$97,$B$38:$B$69,"="&amp;$B101)+SUMIFS($F$38:$F$69,$J$38:$J$69,"="&amp;Q$97,$B$38:$B$69,"="&amp;$B101),"")</f>
        <v/>
      </c>
      <c r="R101" s="247" t="str">
        <f>IF('3f WHD'!Y$12&lt;&gt;"",SUMIFS($F$38:$F$69,$K$38:$K$69,"="&amp;R$97,$B$38:$B$69,"="&amp;$B101)+SUMIFS($F$38:$F$69,$J$38:$J$69,"="&amp;R$97,$B$38:$B$69,"="&amp;$B101),"")</f>
        <v/>
      </c>
      <c r="S101" s="247" t="str">
        <f>IF('3f WHD'!Z$12&lt;&gt;"",SUMIFS($F$38:$F$69,$K$38:$K$69,"="&amp;S$97,$B$38:$B$69,"="&amp;$B101)+SUMIFS($F$38:$F$69,$J$38:$J$69,"="&amp;S$97,$B$38:$B$69,"="&amp;$B101),"")</f>
        <v/>
      </c>
      <c r="T101" s="247" t="str">
        <f>IF('3f WHD'!AA$12&lt;&gt;"",SUMIFS($F$38:$F$69,$K$38:$K$69,"="&amp;T$97,$B$38:$B$69,"="&amp;$B101)+SUMIFS($F$38:$F$69,$J$38:$J$69,"="&amp;T$97,$B$38:$B$69,"="&amp;$B101),"")</f>
        <v/>
      </c>
    </row>
    <row r="102" spans="1:21">
      <c r="B102" s="221">
        <v>10</v>
      </c>
      <c r="C102" s="221"/>
      <c r="D102" s="247">
        <f>IF('3f WHD'!K$12&lt;&gt;"",SUMIFS($F$38:$F$69,$K$38:$K$69,"="&amp;D$97,$B$38:$B$69,"="&amp;$B102)+SUMIFS($F$38:$F$69,$J$38:$J$69,"="&amp;D$97,$B$38:$B$69,"="&amp;$B102),"")</f>
        <v>0</v>
      </c>
      <c r="E102" s="247">
        <f>IF('3f WHD'!L$12&lt;&gt;"",SUMIFS($F$38:$F$69,$K$38:$K$69,"="&amp;E$97,$B$38:$B$69,"="&amp;$B102)+SUMIFS($F$38:$F$69,$J$38:$J$69,"="&amp;E$97,$B$38:$B$69,"="&amp;$B102),"")</f>
        <v>0</v>
      </c>
      <c r="F102" s="247">
        <f>IF('3f WHD'!M$12&lt;&gt;"",SUMIFS($F$38:$F$69,$K$38:$K$69,"="&amp;F$97,$B$38:$B$69,"="&amp;$B102)+SUMIFS($F$38:$F$69,$J$38:$J$69,"="&amp;F$97,$B$38:$B$69,"="&amp;$B102),"")</f>
        <v>0</v>
      </c>
      <c r="G102" s="247">
        <f>IF('3f WHD'!N$12&lt;&gt;"",SUMIFS($F$38:$F$69,$K$38:$K$69,"="&amp;G$97,$B$38:$B$69,"="&amp;$B102)+SUMIFS($F$38:$F$69,$J$38:$J$69,"="&amp;G$97,$B$38:$B$69,"="&amp;$B102),"")</f>
        <v>0</v>
      </c>
      <c r="H102" s="247">
        <f>IF('3f WHD'!O$12&lt;&gt;"",SUMIFS($F$38:$F$69,$K$38:$K$69,"="&amp;H$97,$B$38:$B$69,"="&amp;$B102)+SUMIFS($F$38:$F$69,$J$38:$J$69,"="&amp;H$97,$B$38:$B$69,"="&amp;$B102),"")</f>
        <v>0</v>
      </c>
      <c r="I102" s="231"/>
      <c r="J102" s="247">
        <f>IF('3f WHD'!Q$12&lt;&gt;"",SUMIFS($F$38:$F$69,$K$38:$K$69,"="&amp;J$97,$B$38:$B$69,"="&amp;$B102)+SUMIFS($F$38:$F$69,$J$38:$J$69,"="&amp;J$97,$B$38:$B$69,"="&amp;$B102),"")</f>
        <v>0</v>
      </c>
      <c r="K102" s="247">
        <f>IF('3f WHD'!R$12&lt;&gt;"",SUMIFS($F$38:$F$69,$K$38:$K$69,"="&amp;K$97,$B$38:$B$69,"="&amp;$B102)+SUMIFS($F$38:$F$69,$J$38:$J$69,"="&amp;K$97,$B$38:$B$69,"="&amp;$B102),"")</f>
        <v>0</v>
      </c>
      <c r="L102" s="247">
        <f>IF('3f WHD'!S$12&lt;&gt;"",SUMIFS($F$38:$F$69,$K$38:$K$69,"="&amp;L$97,$B$38:$B$69,"="&amp;$B102)+SUMIFS($F$38:$F$69,$J$38:$J$69,"="&amp;L$97,$B$38:$B$69,"="&amp;$B102),"")</f>
        <v>0</v>
      </c>
      <c r="M102" s="247">
        <f>IF('3f WHD'!T$12&lt;&gt;"",SUMIFS($F$38:$F$69,$K$38:$K$69,"="&amp;M$97,$B$38:$B$69,"="&amp;$B102)+SUMIFS($F$38:$F$69,$J$38:$J$69,"="&amp;M$97,$B$38:$B$69,"="&amp;$B102),"")</f>
        <v>847434455</v>
      </c>
      <c r="N102" s="247">
        <f>IF('3f WHD'!U$12&lt;&gt;"",SUMIFS($F$38:$F$69,$K$38:$K$69,"="&amp;N$97,$B$38:$B$69,"="&amp;$B102)+SUMIFS($F$38:$F$69,$J$38:$J$69,"="&amp;N$97,$B$38:$B$69,"="&amp;$B102),"")</f>
        <v>1510939098</v>
      </c>
      <c r="O102" s="247">
        <f>IF('3f WHD'!V$12&lt;&gt;"",SUMIFS($F$38:$F$69,$K$38:$K$69,"="&amp;O$97,$B$38:$B$69,"="&amp;$B102)+SUMIFS($F$38:$F$69,$J$38:$J$69,"="&amp;O$97,$B$38:$B$69,"="&amp;$B102),"")</f>
        <v>663504643</v>
      </c>
      <c r="P102" s="247">
        <f>IF('3f WHD'!W$12&lt;&gt;"",SUMIFS($F$38:$F$69,$K$38:$K$69,"="&amp;P$97,$B$38:$B$69,"="&amp;$B102)+SUMIFS($F$38:$F$69,$J$38:$J$69,"="&amp;P$97,$B$38:$B$69,"="&amp;$B102),"")</f>
        <v>0</v>
      </c>
      <c r="Q102" s="247" t="str">
        <f>IF('3f WHD'!X$12&lt;&gt;"",SUMIFS($F$38:$F$69,$K$38:$K$69,"="&amp;Q$97,$B$38:$B$69,"="&amp;$B102)+SUMIFS($F$38:$F$69,$J$38:$J$69,"="&amp;Q$97,$B$38:$B$69,"="&amp;$B102),"")</f>
        <v/>
      </c>
      <c r="R102" s="247" t="str">
        <f>IF('3f WHD'!Y$12&lt;&gt;"",SUMIFS($F$38:$F$69,$K$38:$K$69,"="&amp;R$97,$B$38:$B$69,"="&amp;$B102)+SUMIFS($F$38:$F$69,$J$38:$J$69,"="&amp;R$97,$B$38:$B$69,"="&amp;$B102),"")</f>
        <v/>
      </c>
      <c r="S102" s="247" t="str">
        <f>IF('3f WHD'!Z$12&lt;&gt;"",SUMIFS($F$38:$F$69,$K$38:$K$69,"="&amp;S$97,$B$38:$B$69,"="&amp;$B102)+SUMIFS($F$38:$F$69,$J$38:$J$69,"="&amp;S$97,$B$38:$B$69,"="&amp;$B102),"")</f>
        <v/>
      </c>
      <c r="T102" s="247" t="str">
        <f>IF('3f WHD'!AA$12&lt;&gt;"",SUMIFS($F$38:$F$69,$K$38:$K$69,"="&amp;T$97,$B$38:$B$69,"="&amp;$B102)+SUMIFS($F$38:$F$69,$J$38:$J$69,"="&amp;T$97,$B$38:$B$69,"="&amp;$B102),"")</f>
        <v/>
      </c>
    </row>
    <row r="103" spans="1:21">
      <c r="B103" s="221">
        <v>11</v>
      </c>
      <c r="C103" s="221"/>
      <c r="D103" s="247">
        <f>IF('3f WHD'!K$12&lt;&gt;"",SUMIFS($F$38:$F$69,$K$38:$K$69,"="&amp;D$97,$B$38:$B$69,"="&amp;$B103)+SUMIFS($F$38:$F$69,$J$38:$J$69,"="&amp;D$97,$B$38:$B$69,"="&amp;$B103),"")</f>
        <v>0</v>
      </c>
      <c r="E103" s="247">
        <f>IF('3f WHD'!L$12&lt;&gt;"",SUMIFS($F$38:$F$69,$K$38:$K$69,"="&amp;E$97,$B$38:$B$69,"="&amp;$B103)+SUMIFS($F$38:$F$69,$J$38:$J$69,"="&amp;E$97,$B$38:$B$69,"="&amp;$B103),"")</f>
        <v>0</v>
      </c>
      <c r="F103" s="247">
        <f>IF('3f WHD'!M$12&lt;&gt;"",SUMIFS($F$38:$F$69,$K$38:$K$69,"="&amp;F$97,$B$38:$B$69,"="&amp;$B103)+SUMIFS($F$38:$F$69,$J$38:$J$69,"="&amp;F$97,$B$38:$B$69,"="&amp;$B103),"")</f>
        <v>0</v>
      </c>
      <c r="G103" s="247">
        <f>IF('3f WHD'!N$12&lt;&gt;"",SUMIFS($F$38:$F$69,$K$38:$K$69,"="&amp;G$97,$B$38:$B$69,"="&amp;$B103)+SUMIFS($F$38:$F$69,$J$38:$J$69,"="&amp;G$97,$B$38:$B$69,"="&amp;$B103),"")</f>
        <v>0</v>
      </c>
      <c r="H103" s="247">
        <f>IF('3f WHD'!O$12&lt;&gt;"",SUMIFS($F$38:$F$69,$K$38:$K$69,"="&amp;H$97,$B$38:$B$69,"="&amp;$B103)+SUMIFS($F$38:$F$69,$J$38:$J$69,"="&amp;H$97,$B$38:$B$69,"="&amp;$B103),"")</f>
        <v>0</v>
      </c>
      <c r="I103" s="231"/>
      <c r="J103" s="247">
        <f>IF('3f WHD'!Q$12&lt;&gt;"",SUMIFS($F$38:$F$69,$K$38:$K$69,"="&amp;J$97,$B$38:$B$69,"="&amp;$B103)+SUMIFS($F$38:$F$69,$J$38:$J$69,"="&amp;J$97,$B$38:$B$69,"="&amp;$B103),"")</f>
        <v>0</v>
      </c>
      <c r="K103" s="247">
        <f>IF('3f WHD'!R$12&lt;&gt;"",SUMIFS($F$38:$F$69,$K$38:$K$69,"="&amp;K$97,$B$38:$B$69,"="&amp;$B103)+SUMIFS($F$38:$F$69,$J$38:$J$69,"="&amp;K$97,$B$38:$B$69,"="&amp;$B103),"")</f>
        <v>0</v>
      </c>
      <c r="L103" s="247">
        <f>IF('3f WHD'!S$12&lt;&gt;"",SUMIFS($F$38:$F$69,$K$38:$K$69,"="&amp;L$97,$B$38:$B$69,"="&amp;$B103)+SUMIFS($F$38:$F$69,$J$38:$J$69,"="&amp;L$97,$B$38:$B$69,"="&amp;$B103),"")</f>
        <v>0</v>
      </c>
      <c r="M103" s="247">
        <f>IF('3f WHD'!T$12&lt;&gt;"",SUMIFS($F$38:$F$69,$K$38:$K$69,"="&amp;M$97,$B$38:$B$69,"="&amp;$B103)+SUMIFS($F$38:$F$69,$J$38:$J$69,"="&amp;M$97,$B$38:$B$69,"="&amp;$B103),"")</f>
        <v>0</v>
      </c>
      <c r="N103" s="247">
        <f>IF('3f WHD'!U$12&lt;&gt;"",SUMIFS($F$38:$F$69,$K$38:$K$69,"="&amp;N$97,$B$38:$B$69,"="&amp;$B103)+SUMIFS($F$38:$F$69,$J$38:$J$69,"="&amp;N$97,$B$38:$B$69,"="&amp;$B103),"")</f>
        <v>0</v>
      </c>
      <c r="O103" s="247">
        <f>IF('3f WHD'!V$12&lt;&gt;"",SUMIFS($F$38:$F$69,$K$38:$K$69,"="&amp;O$97,$B$38:$B$69,"="&amp;$B103)+SUMIFS($F$38:$F$69,$J$38:$J$69,"="&amp;O$97,$B$38:$B$69,"="&amp;$B103),"")</f>
        <v>960106842</v>
      </c>
      <c r="P103" s="247">
        <f>IF('3f WHD'!W$12&lt;&gt;"",SUMIFS($F$38:$F$69,$K$38:$K$69,"="&amp;P$97,$B$38:$B$69,"="&amp;$B103)+SUMIFS($F$38:$F$69,$J$38:$J$69,"="&amp;P$97,$B$38:$B$69,"="&amp;$B103),"")</f>
        <v>1602212406.5699999</v>
      </c>
      <c r="Q103" s="247" t="str">
        <f>IF('3f WHD'!X$12&lt;&gt;"",SUMIFS($F$38:$F$69,$K$38:$K$69,"="&amp;Q$97,$B$38:$B$69,"="&amp;$B103)+SUMIFS($F$38:$F$69,$J$38:$J$69,"="&amp;Q$97,$B$38:$B$69,"="&amp;$B103),"")</f>
        <v/>
      </c>
      <c r="R103" s="247" t="str">
        <f>IF('3f WHD'!Y$12&lt;&gt;"",SUMIFS($F$38:$F$69,$K$38:$K$69,"="&amp;R$97,$B$38:$B$69,"="&amp;$B103)+SUMIFS($F$38:$F$69,$J$38:$J$69,"="&amp;R$97,$B$38:$B$69,"="&amp;$B103),"")</f>
        <v/>
      </c>
      <c r="S103" s="247" t="str">
        <f>IF('3f WHD'!Z$12&lt;&gt;"",SUMIFS($F$38:$F$69,$K$38:$K$69,"="&amp;S$97,$B$38:$B$69,"="&amp;$B103)+SUMIFS($F$38:$F$69,$J$38:$J$69,"="&amp;S$97,$B$38:$B$69,"="&amp;$B103),"")</f>
        <v/>
      </c>
      <c r="T103" s="247" t="str">
        <f>IF('3f WHD'!AA$12&lt;&gt;"",SUMIFS($F$38:$F$69,$K$38:$K$69,"="&amp;T$97,$B$38:$B$69,"="&amp;$B103)+SUMIFS($F$38:$F$69,$J$38:$J$69,"="&amp;T$97,$B$38:$B$69,"="&amp;$B103),"")</f>
        <v/>
      </c>
    </row>
    <row r="104" spans="1:21">
      <c r="B104" s="221">
        <v>12</v>
      </c>
      <c r="C104" s="221"/>
      <c r="D104" s="247">
        <f>IF('3f WHD'!K$12&lt;&gt;"",SUMIFS($F$38:$F$69,$K$38:$K$69,"="&amp;D$97,$B$38:$B$69,"="&amp;$B104)+SUMIFS($F$38:$F$69,$J$38:$J$69,"="&amp;D$97,$B$38:$B$69,"="&amp;$B104),"")</f>
        <v>0</v>
      </c>
      <c r="E104" s="247">
        <f>IF('3f WHD'!L$12&lt;&gt;"",SUMIFS($F$38:$F$69,$K$38:$K$69,"="&amp;E$97,$B$38:$B$69,"="&amp;$B104)+SUMIFS($F$38:$F$69,$J$38:$J$69,"="&amp;E$97,$B$38:$B$69,"="&amp;$B104),"")</f>
        <v>0</v>
      </c>
      <c r="F104" s="247">
        <f>IF('3f WHD'!M$12&lt;&gt;"",SUMIFS($F$38:$F$69,$K$38:$K$69,"="&amp;F$97,$B$38:$B$69,"="&amp;$B104)+SUMIFS($F$38:$F$69,$J$38:$J$69,"="&amp;F$97,$B$38:$B$69,"="&amp;$B104),"")</f>
        <v>0</v>
      </c>
      <c r="G104" s="247">
        <f>IF('3f WHD'!N$12&lt;&gt;"",SUMIFS($F$38:$F$69,$K$38:$K$69,"="&amp;G$97,$B$38:$B$69,"="&amp;$B104)+SUMIFS($F$38:$F$69,$J$38:$J$69,"="&amp;G$97,$B$38:$B$69,"="&amp;$B104),"")</f>
        <v>0</v>
      </c>
      <c r="H104" s="247">
        <f>IF('3f WHD'!O$12&lt;&gt;"",SUMIFS($F$38:$F$69,$K$38:$K$69,"="&amp;H$97,$B$38:$B$69,"="&amp;$B104)+SUMIFS($F$38:$F$69,$J$38:$J$69,"="&amp;H$97,$B$38:$B$69,"="&amp;$B104),"")</f>
        <v>0</v>
      </c>
      <c r="I104" s="231"/>
      <c r="J104" s="247">
        <f>IF('3f WHD'!Q$12&lt;&gt;"",SUMIFS($F$38:$F$69,$K$38:$K$69,"="&amp;J$97,$B$38:$B$69,"="&amp;$B104)+SUMIFS($F$38:$F$69,$J$38:$J$69,"="&amp;J$97,$B$38:$B$69,"="&amp;$B104),"")</f>
        <v>0</v>
      </c>
      <c r="K104" s="247">
        <f>IF('3f WHD'!R$12&lt;&gt;"",SUMIFS($F$38:$F$69,$K$38:$K$69,"="&amp;K$97,$B$38:$B$69,"="&amp;$B104)+SUMIFS($F$38:$F$69,$J$38:$J$69,"="&amp;K$97,$B$38:$B$69,"="&amp;$B104),"")</f>
        <v>0</v>
      </c>
      <c r="L104" s="247">
        <f>IF('3f WHD'!S$12&lt;&gt;"",SUMIFS($F$38:$F$69,$K$38:$K$69,"="&amp;L$97,$B$38:$B$69,"="&amp;$B104)+SUMIFS($F$38:$F$69,$J$38:$J$69,"="&amp;L$97,$B$38:$B$69,"="&amp;$B104),"")</f>
        <v>0</v>
      </c>
      <c r="M104" s="247">
        <f>IF('3f WHD'!T$12&lt;&gt;"",SUMIFS($F$38:$F$69,$K$38:$K$69,"="&amp;M$97,$B$38:$B$69,"="&amp;$B104)+SUMIFS($F$38:$F$69,$J$38:$J$69,"="&amp;M$97,$B$38:$B$69,"="&amp;$B104),"")</f>
        <v>0</v>
      </c>
      <c r="N104" s="247">
        <f>IF('3f WHD'!U$12&lt;&gt;"",SUMIFS($F$38:$F$69,$K$38:$K$69,"="&amp;N$97,$B$38:$B$69,"="&amp;$B104)+SUMIFS($F$38:$F$69,$J$38:$J$69,"="&amp;N$97,$B$38:$B$69,"="&amp;$B104),"")</f>
        <v>0</v>
      </c>
      <c r="O104" s="247">
        <f>IF('3f WHD'!V$12&lt;&gt;"",SUMIFS($F$38:$F$69,$K$38:$K$69,"="&amp;O$97,$B$38:$B$69,"="&amp;$B104)+SUMIFS($F$38:$F$69,$J$38:$J$69,"="&amp;O$97,$B$38:$B$69,"="&amp;$B104),"")</f>
        <v>0</v>
      </c>
      <c r="P104" s="247">
        <f>IF('3f WHD'!W$12&lt;&gt;"",SUMIFS($F$38:$F$69,$K$38:$K$69,"="&amp;P$97,$B$38:$B$69,"="&amp;$B104)+SUMIFS($F$38:$F$69,$J$38:$J$69,"="&amp;P$97,$B$38:$B$69,"="&amp;$B104),"")</f>
        <v>0</v>
      </c>
      <c r="Q104" s="247" t="str">
        <f>IF('3f WHD'!X$12&lt;&gt;"",SUMIFS($F$38:$F$69,$K$38:$K$69,"="&amp;Q$97,$B$38:$B$69,"="&amp;$B104)+SUMIFS($F$38:$F$69,$J$38:$J$69,"="&amp;Q$97,$B$38:$B$69,"="&amp;$B104),"")</f>
        <v/>
      </c>
      <c r="R104" s="247" t="str">
        <f>IF('3f WHD'!Y$12&lt;&gt;"",SUMIFS($F$38:$F$69,$K$38:$K$69,"="&amp;R$97,$B$38:$B$69,"="&amp;$B104)+SUMIFS($F$38:$F$69,$J$38:$J$69,"="&amp;R$97,$B$38:$B$69,"="&amp;$B104),"")</f>
        <v/>
      </c>
      <c r="S104" s="247" t="str">
        <f>IF('3f WHD'!Z$12&lt;&gt;"",SUMIFS($F$38:$F$69,$K$38:$K$69,"="&amp;S$97,$B$38:$B$69,"="&amp;$B104)+SUMIFS($F$38:$F$69,$J$38:$J$69,"="&amp;S$97,$B$38:$B$69,"="&amp;$B104),"")</f>
        <v/>
      </c>
      <c r="T104" s="247" t="str">
        <f>IF('3f WHD'!AA$12&lt;&gt;"",SUMIFS($F$38:$F$69,$K$38:$K$69,"="&amp;T$97,$B$38:$B$69,"="&amp;$B104)+SUMIFS($F$38:$F$69,$J$38:$J$69,"="&amp;T$97,$B$38:$B$69,"="&amp;$B104),"")</f>
        <v/>
      </c>
    </row>
    <row r="105" spans="1:21">
      <c r="B105" s="221">
        <v>13</v>
      </c>
      <c r="C105" s="221"/>
      <c r="D105" s="247">
        <f>IF('3f WHD'!K$12&lt;&gt;"",SUMIFS($F$38:$F$69,$K$38:$K$69,"="&amp;D$97,$B$38:$B$69,"="&amp;$B105)+SUMIFS($F$38:$F$69,$J$38:$J$69,"="&amp;D$97,$B$38:$B$69,"="&amp;$B105),"")</f>
        <v>0</v>
      </c>
      <c r="E105" s="247">
        <f>IF('3f WHD'!L$12&lt;&gt;"",SUMIFS($F$38:$F$69,$K$38:$K$69,"="&amp;E$97,$B$38:$B$69,"="&amp;$B105)+SUMIFS($F$38:$F$69,$J$38:$J$69,"="&amp;E$97,$B$38:$B$69,"="&amp;$B105),"")</f>
        <v>0</v>
      </c>
      <c r="F105" s="247">
        <f>IF('3f WHD'!M$12&lt;&gt;"",SUMIFS($F$38:$F$69,$K$38:$K$69,"="&amp;F$97,$B$38:$B$69,"="&amp;$B105)+SUMIFS($F$38:$F$69,$J$38:$J$69,"="&amp;F$97,$B$38:$B$69,"="&amp;$B105),"")</f>
        <v>0</v>
      </c>
      <c r="G105" s="247">
        <f>IF('3f WHD'!N$12&lt;&gt;"",SUMIFS($F$38:$F$69,$K$38:$K$69,"="&amp;G$97,$B$38:$B$69,"="&amp;$B105)+SUMIFS($F$38:$F$69,$J$38:$J$69,"="&amp;G$97,$B$38:$B$69,"="&amp;$B105),"")</f>
        <v>0</v>
      </c>
      <c r="H105" s="247">
        <f>IF('3f WHD'!O$12&lt;&gt;"",SUMIFS($F$38:$F$69,$K$38:$K$69,"="&amp;H$97,$B$38:$B$69,"="&amp;$B105)+SUMIFS($F$38:$F$69,$J$38:$J$69,"="&amp;H$97,$B$38:$B$69,"="&amp;$B105),"")</f>
        <v>0</v>
      </c>
      <c r="I105" s="231"/>
      <c r="J105" s="247">
        <f>IF('3f WHD'!Q$12&lt;&gt;"",SUMIFS($F$38:$F$69,$K$38:$K$69,"="&amp;J$97,$B$38:$B$69,"="&amp;$B105)+SUMIFS($F$38:$F$69,$J$38:$J$69,"="&amp;J$97,$B$38:$B$69,"="&amp;$B105),"")</f>
        <v>0</v>
      </c>
      <c r="K105" s="247">
        <f>IF('3f WHD'!R$12&lt;&gt;"",SUMIFS($F$38:$F$69,$K$38:$K$69,"="&amp;K$97,$B$38:$B$69,"="&amp;$B105)+SUMIFS($F$38:$F$69,$J$38:$J$69,"="&amp;K$97,$B$38:$B$69,"="&amp;$B105),"")</f>
        <v>0</v>
      </c>
      <c r="L105" s="247">
        <f>IF('3f WHD'!S$12&lt;&gt;"",SUMIFS($F$38:$F$69,$K$38:$K$69,"="&amp;L$97,$B$38:$B$69,"="&amp;$B105)+SUMIFS($F$38:$F$69,$J$38:$J$69,"="&amp;L$97,$B$38:$B$69,"="&amp;$B105),"")</f>
        <v>0</v>
      </c>
      <c r="M105" s="247">
        <f>IF('3f WHD'!T$12&lt;&gt;"",SUMIFS($F$38:$F$69,$K$38:$K$69,"="&amp;M$97,$B$38:$B$69,"="&amp;$B105)+SUMIFS($F$38:$F$69,$J$38:$J$69,"="&amp;M$97,$B$38:$B$69,"="&amp;$B105),"")</f>
        <v>0</v>
      </c>
      <c r="N105" s="247">
        <f>IF('3f WHD'!U$12&lt;&gt;"",SUMIFS($F$38:$F$69,$K$38:$K$69,"="&amp;N$97,$B$38:$B$69,"="&amp;$B105)+SUMIFS($F$38:$F$69,$J$38:$J$69,"="&amp;N$97,$B$38:$B$69,"="&amp;$B105),"")</f>
        <v>0</v>
      </c>
      <c r="O105" s="247">
        <f>IF('3f WHD'!V$12&lt;&gt;"",SUMIFS($F$38:$F$69,$K$38:$K$69,"="&amp;O$97,$B$38:$B$69,"="&amp;$B105)+SUMIFS($F$38:$F$69,$J$38:$J$69,"="&amp;O$97,$B$38:$B$69,"="&amp;$B105),"")</f>
        <v>0</v>
      </c>
      <c r="P105" s="247">
        <f>IF('3f WHD'!W$12&lt;&gt;"",SUMIFS($F$38:$F$69,$K$38:$K$69,"="&amp;P$97,$B$38:$B$69,"="&amp;$B105)+SUMIFS($F$38:$F$69,$J$38:$J$69,"="&amp;P$97,$B$38:$B$69,"="&amp;$B105),"")</f>
        <v>0</v>
      </c>
      <c r="Q105" s="247" t="str">
        <f>IF('3f WHD'!X$12&lt;&gt;"",SUMIFS($F$38:$F$69,$K$38:$K$69,"="&amp;Q$97,$B$38:$B$69,"="&amp;$B105)+SUMIFS($F$38:$F$69,$J$38:$J$69,"="&amp;Q$97,$B$38:$B$69,"="&amp;$B105),"")</f>
        <v/>
      </c>
      <c r="R105" s="247" t="str">
        <f>IF('3f WHD'!Y$12&lt;&gt;"",SUMIFS($F$38:$F$69,$K$38:$K$69,"="&amp;R$97,$B$38:$B$69,"="&amp;$B105)+SUMIFS($F$38:$F$69,$J$38:$J$69,"="&amp;R$97,$B$38:$B$69,"="&amp;$B105),"")</f>
        <v/>
      </c>
      <c r="S105" s="247" t="str">
        <f>IF('3f WHD'!Z$12&lt;&gt;"",SUMIFS($F$38:$F$69,$K$38:$K$69,"="&amp;S$97,$B$38:$B$69,"="&amp;$B105)+SUMIFS($F$38:$F$69,$J$38:$J$69,"="&amp;S$97,$B$38:$B$69,"="&amp;$B105),"")</f>
        <v/>
      </c>
      <c r="T105" s="247" t="str">
        <f>IF('3f WHD'!AA$12&lt;&gt;"",SUMIFS($F$38:$F$69,$K$38:$K$69,"="&amp;T$97,$B$38:$B$69,"="&amp;$B105)+SUMIFS($F$38:$F$69,$J$38:$J$69,"="&amp;T$97,$B$38:$B$69,"="&amp;$B105),"")</f>
        <v/>
      </c>
    </row>
    <row r="106" spans="1:21"/>
    <row r="107" spans="1:21"/>
    <row r="108" spans="1:21" s="122" customFormat="1" ht="18" customHeight="1">
      <c r="A108" s="254"/>
      <c r="B108" s="255" t="s">
        <v>348</v>
      </c>
      <c r="C108" s="254"/>
      <c r="D108" s="254"/>
      <c r="E108" s="254"/>
      <c r="F108" s="254"/>
      <c r="G108" s="254"/>
      <c r="H108" s="254"/>
      <c r="I108" s="254"/>
      <c r="J108" s="254"/>
      <c r="K108" s="254"/>
      <c r="L108" s="254"/>
      <c r="M108" s="254"/>
      <c r="N108" s="254"/>
      <c r="O108" s="254"/>
      <c r="P108" s="254"/>
      <c r="Q108" s="254"/>
      <c r="R108" s="254"/>
      <c r="S108" s="254"/>
      <c r="T108" s="254"/>
      <c r="U108" s="254"/>
    </row>
    <row r="109" spans="1:21" s="122" customFormat="1" ht="15" customHeight="1">
      <c r="A109" s="222"/>
      <c r="B109" s="223" t="s">
        <v>337</v>
      </c>
      <c r="C109" s="224"/>
      <c r="D109" s="222"/>
      <c r="E109" s="222"/>
      <c r="F109" s="222"/>
      <c r="G109" s="222"/>
      <c r="H109" s="222"/>
      <c r="I109" s="222"/>
      <c r="J109" s="222"/>
      <c r="K109" s="222"/>
      <c r="L109" s="222"/>
      <c r="M109" s="222"/>
      <c r="N109" s="222"/>
      <c r="O109" s="222"/>
      <c r="P109" s="222"/>
      <c r="Q109" s="222"/>
      <c r="R109" s="222"/>
      <c r="S109" s="222"/>
      <c r="T109" s="222"/>
      <c r="U109" s="222"/>
    </row>
    <row r="110" spans="1:21" s="122" customFormat="1" ht="18" customHeight="1">
      <c r="B110" s="256"/>
    </row>
    <row r="111" spans="1:21"/>
    <row r="112" spans="1:21" ht="22.8">
      <c r="B112" s="218"/>
      <c r="C112" s="218" t="s">
        <v>318</v>
      </c>
      <c r="D112" s="49" t="s">
        <v>94</v>
      </c>
      <c r="E112" s="49" t="s">
        <v>47</v>
      </c>
      <c r="F112" s="50" t="s">
        <v>46</v>
      </c>
      <c r="G112" s="49" t="s">
        <v>48</v>
      </c>
      <c r="H112" s="49" t="s">
        <v>169</v>
      </c>
      <c r="I112" s="220"/>
      <c r="J112" s="49" t="s">
        <v>225</v>
      </c>
      <c r="K112" s="45" t="s">
        <v>2</v>
      </c>
      <c r="L112" s="45" t="s">
        <v>3</v>
      </c>
      <c r="M112" s="51" t="s">
        <v>4</v>
      </c>
      <c r="N112" s="45" t="s">
        <v>5</v>
      </c>
      <c r="O112" s="45" t="s">
        <v>6</v>
      </c>
      <c r="P112" s="45" t="s">
        <v>7</v>
      </c>
      <c r="Q112" s="45" t="s">
        <v>8</v>
      </c>
      <c r="R112" s="45" t="s">
        <v>9</v>
      </c>
      <c r="S112" s="45" t="s">
        <v>10</v>
      </c>
      <c r="T112" s="45" t="s">
        <v>11</v>
      </c>
    </row>
    <row r="113" spans="1:21" ht="68.400000000000006">
      <c r="B113" s="218" t="s">
        <v>332</v>
      </c>
      <c r="C113" s="248" t="s">
        <v>338</v>
      </c>
      <c r="D113" s="249">
        <v>7</v>
      </c>
      <c r="E113" s="249">
        <v>8</v>
      </c>
      <c r="F113" s="250">
        <v>8</v>
      </c>
      <c r="G113" s="249">
        <v>9</v>
      </c>
      <c r="H113" s="249">
        <v>9</v>
      </c>
      <c r="I113" s="220"/>
      <c r="J113" s="249">
        <v>9</v>
      </c>
      <c r="K113" s="251">
        <v>10</v>
      </c>
      <c r="L113" s="251">
        <v>10</v>
      </c>
      <c r="M113" s="252">
        <v>11</v>
      </c>
      <c r="N113" s="251">
        <v>11</v>
      </c>
      <c r="O113" s="251">
        <v>12</v>
      </c>
      <c r="P113" s="251">
        <v>12</v>
      </c>
      <c r="Q113" s="251">
        <v>13</v>
      </c>
      <c r="R113" s="251">
        <v>13</v>
      </c>
      <c r="S113" s="251">
        <v>14</v>
      </c>
      <c r="T113" s="251">
        <v>14</v>
      </c>
    </row>
    <row r="114" spans="1:21">
      <c r="B114" s="245">
        <v>6</v>
      </c>
      <c r="C114" s="245"/>
      <c r="D114" s="261">
        <f t="shared" ref="D114:H121" si="4">IF(D98="","",IF(D98&lt;&gt;0,SUMIF($B$78:$B$85,D$113,$E$78:$E$85)/SUMIF($B$78:$B$85,$B114,$E$78:$E$85),""))</f>
        <v>1.012</v>
      </c>
      <c r="E114" s="261">
        <f t="shared" si="4"/>
        <v>1.0372999999999999</v>
      </c>
      <c r="F114" s="261" t="str">
        <f t="shared" si="4"/>
        <v/>
      </c>
      <c r="G114" s="261" t="str">
        <f t="shared" si="4"/>
        <v/>
      </c>
      <c r="H114" s="261" t="str">
        <f t="shared" si="4"/>
        <v/>
      </c>
      <c r="I114" s="253"/>
      <c r="J114" s="261" t="str">
        <f t="shared" ref="J114:T114" si="5">IF(J98="","",IF(J98&lt;&gt;0,SUMIF($B$78:$B$85,J$113,$E$78:$E$85)/SUMIF($B$78:$B$85,$B114,$E$78:$E$85),""))</f>
        <v/>
      </c>
      <c r="K114" s="261" t="str">
        <f t="shared" si="5"/>
        <v/>
      </c>
      <c r="L114" s="261" t="str">
        <f t="shared" si="5"/>
        <v/>
      </c>
      <c r="M114" s="261" t="str">
        <f t="shared" si="5"/>
        <v/>
      </c>
      <c r="N114" s="261" t="str">
        <f t="shared" si="5"/>
        <v/>
      </c>
      <c r="O114" s="261" t="str">
        <f t="shared" si="5"/>
        <v/>
      </c>
      <c r="P114" s="261" t="str">
        <f t="shared" si="5"/>
        <v/>
      </c>
      <c r="Q114" s="261" t="str">
        <f t="shared" si="5"/>
        <v/>
      </c>
      <c r="R114" s="261" t="str">
        <f t="shared" si="5"/>
        <v/>
      </c>
      <c r="S114" s="261" t="str">
        <f t="shared" si="5"/>
        <v/>
      </c>
      <c r="T114" s="261" t="str">
        <f t="shared" si="5"/>
        <v/>
      </c>
    </row>
    <row r="115" spans="1:21">
      <c r="B115" s="245">
        <v>7</v>
      </c>
      <c r="C115" s="245"/>
      <c r="D115" s="261" t="str">
        <f t="shared" si="4"/>
        <v/>
      </c>
      <c r="E115" s="261">
        <f t="shared" si="4"/>
        <v>1.0249999999999999</v>
      </c>
      <c r="F115" s="261">
        <f t="shared" si="4"/>
        <v>1.0249999999999999</v>
      </c>
      <c r="G115" s="261">
        <f t="shared" si="4"/>
        <v>1.0670249999999999</v>
      </c>
      <c r="H115" s="261" t="str">
        <f t="shared" si="4"/>
        <v/>
      </c>
      <c r="I115" s="253"/>
      <c r="J115" s="261" t="str">
        <f t="shared" ref="J115:T115" si="6">IF(J99="","",IF(J99&lt;&gt;0,SUMIF($B$78:$B$85,J$113,$E$78:$E$85)/SUMIF($B$78:$B$85,$B115,$E$78:$E$85),""))</f>
        <v/>
      </c>
      <c r="K115" s="261" t="str">
        <f t="shared" si="6"/>
        <v/>
      </c>
      <c r="L115" s="261" t="str">
        <f t="shared" si="6"/>
        <v/>
      </c>
      <c r="M115" s="261" t="str">
        <f t="shared" si="6"/>
        <v/>
      </c>
      <c r="N115" s="261" t="str">
        <f t="shared" si="6"/>
        <v/>
      </c>
      <c r="O115" s="261" t="str">
        <f t="shared" si="6"/>
        <v/>
      </c>
      <c r="P115" s="261" t="str">
        <f t="shared" si="6"/>
        <v/>
      </c>
      <c r="Q115" s="261" t="str">
        <f t="shared" si="6"/>
        <v/>
      </c>
      <c r="R115" s="261" t="str">
        <f t="shared" si="6"/>
        <v/>
      </c>
      <c r="S115" s="261" t="str">
        <f t="shared" si="6"/>
        <v/>
      </c>
      <c r="T115" s="261" t="str">
        <f t="shared" si="6"/>
        <v/>
      </c>
    </row>
    <row r="116" spans="1:21">
      <c r="B116" s="245">
        <v>8</v>
      </c>
      <c r="C116" s="245"/>
      <c r="D116" s="261" t="str">
        <f t="shared" si="4"/>
        <v/>
      </c>
      <c r="E116" s="261" t="str">
        <f t="shared" si="4"/>
        <v/>
      </c>
      <c r="F116" s="261" t="str">
        <f t="shared" si="4"/>
        <v/>
      </c>
      <c r="G116" s="261">
        <f t="shared" si="4"/>
        <v>1.0409999999999999</v>
      </c>
      <c r="H116" s="261">
        <f t="shared" si="4"/>
        <v>1.0409999999999999</v>
      </c>
      <c r="I116" s="253"/>
      <c r="J116" s="261">
        <f t="shared" ref="J116:T116" si="7">IF(J100="","",IF(J100&lt;&gt;0,SUMIF($B$78:$B$85,J$113,$E$78:$E$85)/SUMIF($B$78:$B$85,$B116,$E$78:$E$85),""))</f>
        <v>1.0409999999999999</v>
      </c>
      <c r="K116" s="261">
        <f t="shared" si="7"/>
        <v>1.0691069999999998</v>
      </c>
      <c r="L116" s="261" t="str">
        <f t="shared" si="7"/>
        <v/>
      </c>
      <c r="M116" s="261" t="str">
        <f t="shared" si="7"/>
        <v/>
      </c>
      <c r="N116" s="261" t="str">
        <f t="shared" si="7"/>
        <v/>
      </c>
      <c r="O116" s="261" t="str">
        <f t="shared" si="7"/>
        <v/>
      </c>
      <c r="P116" s="261" t="str">
        <f t="shared" si="7"/>
        <v/>
      </c>
      <c r="Q116" s="261" t="str">
        <f t="shared" si="7"/>
        <v/>
      </c>
      <c r="R116" s="261" t="str">
        <f t="shared" si="7"/>
        <v/>
      </c>
      <c r="S116" s="261" t="str">
        <f t="shared" si="7"/>
        <v/>
      </c>
      <c r="T116" s="261" t="str">
        <f t="shared" si="7"/>
        <v/>
      </c>
    </row>
    <row r="117" spans="1:21">
      <c r="B117" s="245">
        <v>9</v>
      </c>
      <c r="C117" s="245"/>
      <c r="D117" s="261" t="str">
        <f t="shared" si="4"/>
        <v/>
      </c>
      <c r="E117" s="261" t="str">
        <f t="shared" si="4"/>
        <v/>
      </c>
      <c r="F117" s="261" t="str">
        <f t="shared" si="4"/>
        <v/>
      </c>
      <c r="G117" s="261" t="str">
        <f t="shared" si="4"/>
        <v/>
      </c>
      <c r="H117" s="261" t="str">
        <f t="shared" si="4"/>
        <v/>
      </c>
      <c r="I117" s="253"/>
      <c r="J117" s="261" t="str">
        <f t="shared" ref="J117:T117" si="8">IF(J101="","",IF(J101&lt;&gt;0,SUMIF($B$78:$B$85,J$113,$E$78:$E$85)/SUMIF($B$78:$B$85,$B117,$E$78:$E$85),""))</f>
        <v/>
      </c>
      <c r="K117" s="261">
        <f t="shared" si="8"/>
        <v>1.0269999999999999</v>
      </c>
      <c r="L117" s="261">
        <f t="shared" si="8"/>
        <v>1.0269999999999999</v>
      </c>
      <c r="M117" s="261">
        <f t="shared" si="8"/>
        <v>1.0495939999999999</v>
      </c>
      <c r="N117" s="261" t="str">
        <f t="shared" si="8"/>
        <v/>
      </c>
      <c r="O117" s="261" t="str">
        <f t="shared" si="8"/>
        <v/>
      </c>
      <c r="P117" s="261" t="str">
        <f t="shared" si="8"/>
        <v/>
      </c>
      <c r="Q117" s="261" t="str">
        <f t="shared" si="8"/>
        <v/>
      </c>
      <c r="R117" s="261" t="str">
        <f t="shared" si="8"/>
        <v/>
      </c>
      <c r="S117" s="261" t="str">
        <f t="shared" si="8"/>
        <v/>
      </c>
      <c r="T117" s="261" t="str">
        <f t="shared" si="8"/>
        <v/>
      </c>
    </row>
    <row r="118" spans="1:21">
      <c r="B118" s="245">
        <v>10</v>
      </c>
      <c r="C118" s="245"/>
      <c r="D118" s="261" t="str">
        <f t="shared" si="4"/>
        <v/>
      </c>
      <c r="E118" s="261" t="str">
        <f t="shared" si="4"/>
        <v/>
      </c>
      <c r="F118" s="261" t="str">
        <f t="shared" si="4"/>
        <v/>
      </c>
      <c r="G118" s="261" t="str">
        <f t="shared" si="4"/>
        <v/>
      </c>
      <c r="H118" s="261" t="str">
        <f t="shared" si="4"/>
        <v/>
      </c>
      <c r="I118" s="253"/>
      <c r="J118" s="261" t="str">
        <f t="shared" ref="J118:T118" si="9">IF(J102="","",IF(J102&lt;&gt;0,SUMIF($B$78:$B$85,J$113,$E$78:$E$85)/SUMIF($B$78:$B$85,$B118,$E$78:$E$85),""))</f>
        <v/>
      </c>
      <c r="K118" s="261" t="str">
        <f t="shared" si="9"/>
        <v/>
      </c>
      <c r="L118" s="261" t="str">
        <f t="shared" si="9"/>
        <v/>
      </c>
      <c r="M118" s="261">
        <f t="shared" si="9"/>
        <v>1.022</v>
      </c>
      <c r="N118" s="261">
        <f t="shared" si="9"/>
        <v>1.022</v>
      </c>
      <c r="O118" s="261">
        <f t="shared" si="9"/>
        <v>1.0342640000000001</v>
      </c>
      <c r="P118" s="261" t="str">
        <f t="shared" si="9"/>
        <v/>
      </c>
      <c r="Q118" s="261" t="str">
        <f t="shared" si="9"/>
        <v/>
      </c>
      <c r="R118" s="261" t="str">
        <f t="shared" si="9"/>
        <v/>
      </c>
      <c r="S118" s="261" t="str">
        <f t="shared" si="9"/>
        <v/>
      </c>
      <c r="T118" s="261" t="str">
        <f t="shared" si="9"/>
        <v/>
      </c>
    </row>
    <row r="119" spans="1:21">
      <c r="B119" s="245">
        <v>11</v>
      </c>
      <c r="C119" s="245"/>
      <c r="D119" s="261" t="str">
        <f t="shared" si="4"/>
        <v/>
      </c>
      <c r="E119" s="261" t="str">
        <f t="shared" si="4"/>
        <v/>
      </c>
      <c r="F119" s="261" t="str">
        <f t="shared" si="4"/>
        <v/>
      </c>
      <c r="G119" s="261" t="str">
        <f t="shared" si="4"/>
        <v/>
      </c>
      <c r="H119" s="261" t="str">
        <f t="shared" si="4"/>
        <v/>
      </c>
      <c r="I119" s="253"/>
      <c r="J119" s="261" t="str">
        <f t="shared" ref="J119:T119" si="10">IF(J103="","",IF(J103&lt;&gt;0,SUMIF($B$78:$B$85,J$113,$E$78:$E$85)/SUMIF($B$78:$B$85,$B119,$E$78:$E$85),""))</f>
        <v/>
      </c>
      <c r="K119" s="261" t="str">
        <f t="shared" si="10"/>
        <v/>
      </c>
      <c r="L119" s="261" t="str">
        <f t="shared" si="10"/>
        <v/>
      </c>
      <c r="M119" s="261" t="str">
        <f t="shared" si="10"/>
        <v/>
      </c>
      <c r="N119" s="261" t="str">
        <f t="shared" si="10"/>
        <v/>
      </c>
      <c r="O119" s="261">
        <f t="shared" si="10"/>
        <v>1.012</v>
      </c>
      <c r="P119" s="261">
        <f t="shared" si="10"/>
        <v>1.012</v>
      </c>
      <c r="Q119" s="261" t="str">
        <f t="shared" si="10"/>
        <v/>
      </c>
      <c r="R119" s="261" t="str">
        <f t="shared" si="10"/>
        <v/>
      </c>
      <c r="S119" s="261" t="str">
        <f t="shared" si="10"/>
        <v/>
      </c>
      <c r="T119" s="261" t="str">
        <f t="shared" si="10"/>
        <v/>
      </c>
    </row>
    <row r="120" spans="1:21">
      <c r="B120" s="245">
        <v>12</v>
      </c>
      <c r="C120" s="245"/>
      <c r="D120" s="261" t="str">
        <f t="shared" si="4"/>
        <v/>
      </c>
      <c r="E120" s="261" t="str">
        <f t="shared" si="4"/>
        <v/>
      </c>
      <c r="F120" s="261" t="str">
        <f t="shared" si="4"/>
        <v/>
      </c>
      <c r="G120" s="261" t="str">
        <f t="shared" si="4"/>
        <v/>
      </c>
      <c r="H120" s="261" t="str">
        <f t="shared" si="4"/>
        <v/>
      </c>
      <c r="I120" s="253"/>
      <c r="J120" s="261" t="str">
        <f t="shared" ref="J120:T120" si="11">IF(J104="","",IF(J104&lt;&gt;0,SUMIF($B$78:$B$85,J$113,$E$78:$E$85)/SUMIF($B$78:$B$85,$B120,$E$78:$E$85),""))</f>
        <v/>
      </c>
      <c r="K120" s="261" t="str">
        <f t="shared" si="11"/>
        <v/>
      </c>
      <c r="L120" s="261" t="str">
        <f t="shared" si="11"/>
        <v/>
      </c>
      <c r="M120" s="261" t="str">
        <f t="shared" si="11"/>
        <v/>
      </c>
      <c r="N120" s="261" t="str">
        <f t="shared" si="11"/>
        <v/>
      </c>
      <c r="O120" s="261" t="str">
        <f t="shared" si="11"/>
        <v/>
      </c>
      <c r="P120" s="261" t="str">
        <f t="shared" si="11"/>
        <v/>
      </c>
      <c r="Q120" s="261" t="str">
        <f t="shared" si="11"/>
        <v/>
      </c>
      <c r="R120" s="261" t="str">
        <f t="shared" si="11"/>
        <v/>
      </c>
      <c r="S120" s="261" t="str">
        <f t="shared" si="11"/>
        <v/>
      </c>
      <c r="T120" s="261" t="str">
        <f t="shared" si="11"/>
        <v/>
      </c>
    </row>
    <row r="121" spans="1:21">
      <c r="B121" s="245">
        <v>13</v>
      </c>
      <c r="C121" s="245"/>
      <c r="D121" s="261" t="str">
        <f t="shared" si="4"/>
        <v/>
      </c>
      <c r="E121" s="261" t="str">
        <f t="shared" si="4"/>
        <v/>
      </c>
      <c r="F121" s="261" t="str">
        <f t="shared" si="4"/>
        <v/>
      </c>
      <c r="G121" s="261" t="str">
        <f t="shared" si="4"/>
        <v/>
      </c>
      <c r="H121" s="261" t="str">
        <f t="shared" si="4"/>
        <v/>
      </c>
      <c r="I121" s="253"/>
      <c r="J121" s="261" t="str">
        <f t="shared" ref="J121:T121" si="12">IF(J105="","",IF(J105&lt;&gt;0,SUMIF($B$78:$B$85,J$113,$E$78:$E$85)/SUMIF($B$78:$B$85,$B121,$E$78:$E$85),""))</f>
        <v/>
      </c>
      <c r="K121" s="261" t="str">
        <f t="shared" si="12"/>
        <v/>
      </c>
      <c r="L121" s="261" t="str">
        <f t="shared" si="12"/>
        <v/>
      </c>
      <c r="M121" s="261" t="str">
        <f t="shared" si="12"/>
        <v/>
      </c>
      <c r="N121" s="261" t="str">
        <f t="shared" si="12"/>
        <v/>
      </c>
      <c r="O121" s="261" t="str">
        <f t="shared" si="12"/>
        <v/>
      </c>
      <c r="P121" s="261" t="str">
        <f t="shared" si="12"/>
        <v/>
      </c>
      <c r="Q121" s="261" t="str">
        <f t="shared" si="12"/>
        <v/>
      </c>
      <c r="R121" s="261" t="str">
        <f t="shared" si="12"/>
        <v/>
      </c>
      <c r="S121" s="261" t="str">
        <f t="shared" si="12"/>
        <v/>
      </c>
      <c r="T121" s="261" t="str">
        <f t="shared" si="12"/>
        <v/>
      </c>
    </row>
    <row r="122" spans="1:21"/>
    <row r="123" spans="1:21"/>
    <row r="124" spans="1:21" s="122" customFormat="1" ht="18" customHeight="1">
      <c r="A124" s="254"/>
      <c r="B124" s="255" t="s">
        <v>349</v>
      </c>
      <c r="C124" s="254"/>
      <c r="D124" s="254"/>
      <c r="E124" s="254"/>
      <c r="F124" s="254"/>
      <c r="G124" s="254"/>
      <c r="H124" s="254"/>
      <c r="I124" s="254"/>
      <c r="J124" s="254"/>
      <c r="K124" s="254"/>
      <c r="L124" s="254"/>
      <c r="M124" s="254"/>
      <c r="N124" s="254"/>
      <c r="O124" s="254"/>
      <c r="P124" s="254"/>
      <c r="Q124" s="254"/>
      <c r="R124" s="254"/>
      <c r="S124" s="254"/>
      <c r="T124" s="254"/>
      <c r="U124" s="254"/>
    </row>
    <row r="125" spans="1:21" s="122" customFormat="1" ht="15" customHeight="1">
      <c r="A125" s="222"/>
      <c r="B125" s="223" t="s">
        <v>331</v>
      </c>
      <c r="C125" s="224"/>
      <c r="D125" s="222"/>
      <c r="E125" s="222"/>
      <c r="F125" s="222"/>
      <c r="G125" s="222"/>
      <c r="H125" s="222"/>
      <c r="I125" s="222"/>
      <c r="J125" s="222"/>
      <c r="K125" s="222"/>
      <c r="L125" s="222"/>
      <c r="M125" s="222"/>
      <c r="N125" s="222"/>
      <c r="O125" s="222"/>
      <c r="P125" s="222"/>
      <c r="Q125" s="222"/>
      <c r="R125" s="222"/>
      <c r="S125" s="222"/>
      <c r="T125" s="222"/>
      <c r="U125" s="222"/>
    </row>
    <row r="126" spans="1:21"/>
    <row r="127" spans="1:21"/>
    <row r="128" spans="1:21" ht="22.8">
      <c r="B128" s="218"/>
      <c r="C128" s="218" t="s">
        <v>318</v>
      </c>
      <c r="D128" s="49" t="s">
        <v>94</v>
      </c>
      <c r="E128" s="49" t="s">
        <v>47</v>
      </c>
      <c r="F128" s="50" t="s">
        <v>46</v>
      </c>
      <c r="G128" s="49" t="s">
        <v>48</v>
      </c>
      <c r="H128" s="49" t="s">
        <v>169</v>
      </c>
      <c r="I128" s="220"/>
      <c r="J128" s="49" t="s">
        <v>225</v>
      </c>
      <c r="K128" s="45" t="s">
        <v>2</v>
      </c>
      <c r="L128" s="45" t="s">
        <v>3</v>
      </c>
      <c r="M128" s="51" t="s">
        <v>4</v>
      </c>
      <c r="N128" s="45" t="s">
        <v>5</v>
      </c>
      <c r="O128" s="45" t="s">
        <v>6</v>
      </c>
      <c r="P128" s="45" t="s">
        <v>7</v>
      </c>
      <c r="Q128" s="45" t="s">
        <v>8</v>
      </c>
      <c r="R128" s="45" t="s">
        <v>9</v>
      </c>
      <c r="S128" s="45" t="s">
        <v>10</v>
      </c>
      <c r="T128" s="45" t="s">
        <v>11</v>
      </c>
    </row>
    <row r="129" spans="1:21" ht="34.200000000000003">
      <c r="B129" s="218" t="s">
        <v>332</v>
      </c>
      <c r="C129" s="218"/>
      <c r="D129" s="219" t="s">
        <v>289</v>
      </c>
      <c r="E129" s="218" t="s">
        <v>290</v>
      </c>
      <c r="F129" s="218" t="s">
        <v>291</v>
      </c>
      <c r="G129" s="218" t="s">
        <v>292</v>
      </c>
      <c r="H129" s="218" t="s">
        <v>293</v>
      </c>
      <c r="I129" s="220"/>
      <c r="J129" s="218" t="s">
        <v>293</v>
      </c>
      <c r="K129" s="218" t="s">
        <v>294</v>
      </c>
      <c r="L129" s="218" t="s">
        <v>295</v>
      </c>
      <c r="M129" s="218" t="s">
        <v>296</v>
      </c>
      <c r="N129" s="218" t="s">
        <v>297</v>
      </c>
      <c r="O129" s="218" t="s">
        <v>298</v>
      </c>
      <c r="P129" s="218" t="s">
        <v>299</v>
      </c>
      <c r="Q129" s="218" t="s">
        <v>300</v>
      </c>
      <c r="R129" s="218" t="s">
        <v>301</v>
      </c>
      <c r="S129" s="218" t="s">
        <v>302</v>
      </c>
      <c r="T129" s="218" t="s">
        <v>303</v>
      </c>
    </row>
    <row r="130" spans="1:21">
      <c r="B130" s="221">
        <v>6</v>
      </c>
      <c r="C130" s="221"/>
      <c r="D130" s="247">
        <f>IFERROR(D98*D114,"")</f>
        <v>1116389262.3399999</v>
      </c>
      <c r="E130" s="247">
        <f t="shared" ref="E130:H130" si="13">IFERROR(E98*E114,"")</f>
        <v>500364550.28559995</v>
      </c>
      <c r="F130" s="247" t="str">
        <f t="shared" si="13"/>
        <v/>
      </c>
      <c r="G130" s="247" t="str">
        <f t="shared" si="13"/>
        <v/>
      </c>
      <c r="H130" s="247" t="str">
        <f t="shared" si="13"/>
        <v/>
      </c>
      <c r="I130" s="231"/>
      <c r="J130" s="247" t="str">
        <f t="shared" ref="J130:T130" si="14">IFERROR(J98*J114,"")</f>
        <v/>
      </c>
      <c r="K130" s="247" t="str">
        <f t="shared" si="14"/>
        <v/>
      </c>
      <c r="L130" s="247" t="str">
        <f t="shared" si="14"/>
        <v/>
      </c>
      <c r="M130" s="247" t="str">
        <f t="shared" si="14"/>
        <v/>
      </c>
      <c r="N130" s="247" t="str">
        <f t="shared" si="14"/>
        <v/>
      </c>
      <c r="O130" s="247" t="str">
        <f t="shared" si="14"/>
        <v/>
      </c>
      <c r="P130" s="247" t="str">
        <f t="shared" si="14"/>
        <v/>
      </c>
      <c r="Q130" s="247" t="str">
        <f t="shared" si="14"/>
        <v/>
      </c>
      <c r="R130" s="247" t="str">
        <f t="shared" si="14"/>
        <v/>
      </c>
      <c r="S130" s="247" t="str">
        <f t="shared" si="14"/>
        <v/>
      </c>
      <c r="T130" s="247" t="str">
        <f t="shared" si="14"/>
        <v/>
      </c>
    </row>
    <row r="131" spans="1:21">
      <c r="B131" s="221">
        <v>7</v>
      </c>
      <c r="C131" s="221"/>
      <c r="D131" s="247" t="str">
        <f t="shared" ref="D131:H137" si="15">IFERROR(D99*D115,"")</f>
        <v/>
      </c>
      <c r="E131" s="247">
        <f t="shared" si="15"/>
        <v>738993420.77499998</v>
      </c>
      <c r="F131" s="247">
        <f t="shared" si="15"/>
        <v>1311180162.0729997</v>
      </c>
      <c r="G131" s="247">
        <f t="shared" si="15"/>
        <v>595646397.6912179</v>
      </c>
      <c r="H131" s="247" t="str">
        <f t="shared" si="15"/>
        <v/>
      </c>
      <c r="I131" s="231"/>
      <c r="J131" s="247" t="str">
        <f t="shared" ref="J131:T131" si="16">IFERROR(J99*J115,"")</f>
        <v/>
      </c>
      <c r="K131" s="247" t="str">
        <f t="shared" si="16"/>
        <v/>
      </c>
      <c r="L131" s="247" t="str">
        <f t="shared" si="16"/>
        <v/>
      </c>
      <c r="M131" s="247" t="str">
        <f t="shared" si="16"/>
        <v/>
      </c>
      <c r="N131" s="247" t="str">
        <f t="shared" si="16"/>
        <v/>
      </c>
      <c r="O131" s="247" t="str">
        <f t="shared" si="16"/>
        <v/>
      </c>
      <c r="P131" s="247" t="str">
        <f t="shared" si="16"/>
        <v/>
      </c>
      <c r="Q131" s="247" t="str">
        <f t="shared" si="16"/>
        <v/>
      </c>
      <c r="R131" s="247" t="str">
        <f t="shared" si="16"/>
        <v/>
      </c>
      <c r="S131" s="247" t="str">
        <f t="shared" si="16"/>
        <v/>
      </c>
      <c r="T131" s="247" t="str">
        <f t="shared" si="16"/>
        <v/>
      </c>
    </row>
    <row r="132" spans="1:21">
      <c r="B132" s="221">
        <v>8</v>
      </c>
      <c r="C132" s="221"/>
      <c r="D132" s="247" t="str">
        <f t="shared" si="15"/>
        <v/>
      </c>
      <c r="E132" s="247" t="str">
        <f t="shared" si="15"/>
        <v/>
      </c>
      <c r="F132" s="247" t="str">
        <f t="shared" si="15"/>
        <v/>
      </c>
      <c r="G132" s="247">
        <f t="shared" si="15"/>
        <v>810671400.53999996</v>
      </c>
      <c r="H132" s="247">
        <f t="shared" si="15"/>
        <v>1443702241.971</v>
      </c>
      <c r="I132" s="231"/>
      <c r="J132" s="247">
        <f t="shared" ref="J132:T132" si="17">IFERROR(J100*J116,"")</f>
        <v>1443702241.971</v>
      </c>
      <c r="K132" s="247">
        <f t="shared" si="17"/>
        <v>650122674.14963686</v>
      </c>
      <c r="L132" s="247" t="str">
        <f t="shared" si="17"/>
        <v/>
      </c>
      <c r="M132" s="247" t="str">
        <f t="shared" si="17"/>
        <v/>
      </c>
      <c r="N132" s="247" t="str">
        <f t="shared" si="17"/>
        <v/>
      </c>
      <c r="O132" s="247" t="str">
        <f t="shared" si="17"/>
        <v/>
      </c>
      <c r="P132" s="247" t="str">
        <f t="shared" si="17"/>
        <v/>
      </c>
      <c r="Q132" s="247" t="str">
        <f t="shared" si="17"/>
        <v/>
      </c>
      <c r="R132" s="247" t="str">
        <f t="shared" si="17"/>
        <v/>
      </c>
      <c r="S132" s="247" t="str">
        <f t="shared" si="17"/>
        <v/>
      </c>
      <c r="T132" s="247" t="str">
        <f t="shared" si="17"/>
        <v/>
      </c>
    </row>
    <row r="133" spans="1:21">
      <c r="B133" s="221">
        <v>9</v>
      </c>
      <c r="C133" s="221"/>
      <c r="D133" s="247" t="str">
        <f t="shared" si="15"/>
        <v/>
      </c>
      <c r="E133" s="247" t="str">
        <f t="shared" si="15"/>
        <v/>
      </c>
      <c r="F133" s="247" t="str">
        <f t="shared" si="15"/>
        <v/>
      </c>
      <c r="G133" s="247" t="str">
        <f t="shared" si="15"/>
        <v/>
      </c>
      <c r="H133" s="247" t="str">
        <f t="shared" si="15"/>
        <v/>
      </c>
      <c r="I133" s="231"/>
      <c r="J133" s="247" t="str">
        <f t="shared" ref="J133:T133" si="18">IFERROR(J101*J117,"")</f>
        <v/>
      </c>
      <c r="K133" s="247">
        <f t="shared" si="18"/>
        <v>848774452.86399996</v>
      </c>
      <c r="L133" s="247">
        <f t="shared" si="18"/>
        <v>1503820679.5949998</v>
      </c>
      <c r="M133" s="247">
        <f t="shared" si="18"/>
        <v>669457243.719082</v>
      </c>
      <c r="N133" s="247" t="str">
        <f t="shared" si="18"/>
        <v/>
      </c>
      <c r="O133" s="247" t="str">
        <f t="shared" si="18"/>
        <v/>
      </c>
      <c r="P133" s="247" t="str">
        <f t="shared" si="18"/>
        <v/>
      </c>
      <c r="Q133" s="247" t="str">
        <f t="shared" si="18"/>
        <v/>
      </c>
      <c r="R133" s="247" t="str">
        <f t="shared" si="18"/>
        <v/>
      </c>
      <c r="S133" s="247" t="str">
        <f t="shared" si="18"/>
        <v/>
      </c>
      <c r="T133" s="247" t="str">
        <f t="shared" si="18"/>
        <v/>
      </c>
    </row>
    <row r="134" spans="1:21">
      <c r="B134" s="221">
        <v>10</v>
      </c>
      <c r="C134" s="221"/>
      <c r="D134" s="247" t="str">
        <f t="shared" si="15"/>
        <v/>
      </c>
      <c r="E134" s="247" t="str">
        <f t="shared" si="15"/>
        <v/>
      </c>
      <c r="F134" s="247" t="str">
        <f t="shared" si="15"/>
        <v/>
      </c>
      <c r="G134" s="247" t="str">
        <f t="shared" si="15"/>
        <v/>
      </c>
      <c r="H134" s="247" t="str">
        <f t="shared" si="15"/>
        <v/>
      </c>
      <c r="I134" s="231"/>
      <c r="J134" s="247" t="str">
        <f t="shared" ref="J134:T134" si="19">IFERROR(J102*J118,"")</f>
        <v/>
      </c>
      <c r="K134" s="247" t="str">
        <f t="shared" si="19"/>
        <v/>
      </c>
      <c r="L134" s="247" t="str">
        <f t="shared" si="19"/>
        <v/>
      </c>
      <c r="M134" s="247">
        <f t="shared" si="19"/>
        <v>866078013.00999999</v>
      </c>
      <c r="N134" s="247">
        <f t="shared" si="19"/>
        <v>1544179758.1560001</v>
      </c>
      <c r="O134" s="247">
        <f t="shared" si="19"/>
        <v>686238966.0877521</v>
      </c>
      <c r="P134" s="247" t="str">
        <f t="shared" si="19"/>
        <v/>
      </c>
      <c r="Q134" s="247" t="str">
        <f t="shared" si="19"/>
        <v/>
      </c>
      <c r="R134" s="247" t="str">
        <f t="shared" si="19"/>
        <v/>
      </c>
      <c r="S134" s="247" t="str">
        <f t="shared" si="19"/>
        <v/>
      </c>
      <c r="T134" s="247" t="str">
        <f t="shared" si="19"/>
        <v/>
      </c>
    </row>
    <row r="135" spans="1:21">
      <c r="B135" s="221">
        <v>11</v>
      </c>
      <c r="C135" s="221"/>
      <c r="D135" s="247" t="str">
        <f t="shared" si="15"/>
        <v/>
      </c>
      <c r="E135" s="247" t="str">
        <f t="shared" si="15"/>
        <v/>
      </c>
      <c r="F135" s="247" t="str">
        <f t="shared" si="15"/>
        <v/>
      </c>
      <c r="G135" s="247" t="str">
        <f t="shared" si="15"/>
        <v/>
      </c>
      <c r="H135" s="247" t="str">
        <f t="shared" si="15"/>
        <v/>
      </c>
      <c r="I135" s="231"/>
      <c r="J135" s="247" t="str">
        <f t="shared" ref="J135:T135" si="20">IFERROR(J103*J119,"")</f>
        <v/>
      </c>
      <c r="K135" s="247" t="str">
        <f t="shared" si="20"/>
        <v/>
      </c>
      <c r="L135" s="247" t="str">
        <f t="shared" si="20"/>
        <v/>
      </c>
      <c r="M135" s="247" t="str">
        <f t="shared" si="20"/>
        <v/>
      </c>
      <c r="N135" s="247" t="str">
        <f t="shared" si="20"/>
        <v/>
      </c>
      <c r="O135" s="247">
        <f t="shared" si="20"/>
        <v>971628124.10399997</v>
      </c>
      <c r="P135" s="247">
        <f t="shared" si="20"/>
        <v>1621438955.4488399</v>
      </c>
      <c r="Q135" s="247" t="str">
        <f t="shared" si="20"/>
        <v/>
      </c>
      <c r="R135" s="247" t="str">
        <f t="shared" si="20"/>
        <v/>
      </c>
      <c r="S135" s="247" t="str">
        <f t="shared" si="20"/>
        <v/>
      </c>
      <c r="T135" s="247" t="str">
        <f t="shared" si="20"/>
        <v/>
      </c>
    </row>
    <row r="136" spans="1:21">
      <c r="B136" s="221">
        <v>12</v>
      </c>
      <c r="C136" s="221"/>
      <c r="D136" s="247" t="str">
        <f t="shared" si="15"/>
        <v/>
      </c>
      <c r="E136" s="247" t="str">
        <f t="shared" si="15"/>
        <v/>
      </c>
      <c r="F136" s="247" t="str">
        <f t="shared" si="15"/>
        <v/>
      </c>
      <c r="G136" s="247" t="str">
        <f t="shared" si="15"/>
        <v/>
      </c>
      <c r="H136" s="247" t="str">
        <f t="shared" si="15"/>
        <v/>
      </c>
      <c r="I136" s="231"/>
      <c r="J136" s="247" t="str">
        <f t="shared" ref="J136:T136" si="21">IFERROR(J104*J120,"")</f>
        <v/>
      </c>
      <c r="K136" s="247" t="str">
        <f t="shared" si="21"/>
        <v/>
      </c>
      <c r="L136" s="247" t="str">
        <f t="shared" si="21"/>
        <v/>
      </c>
      <c r="M136" s="247" t="str">
        <f t="shared" si="21"/>
        <v/>
      </c>
      <c r="N136" s="247" t="str">
        <f t="shared" si="21"/>
        <v/>
      </c>
      <c r="O136" s="247" t="str">
        <f t="shared" si="21"/>
        <v/>
      </c>
      <c r="P136" s="247" t="str">
        <f t="shared" si="21"/>
        <v/>
      </c>
      <c r="Q136" s="247" t="str">
        <f t="shared" si="21"/>
        <v/>
      </c>
      <c r="R136" s="247" t="str">
        <f t="shared" si="21"/>
        <v/>
      </c>
      <c r="S136" s="247" t="str">
        <f t="shared" si="21"/>
        <v/>
      </c>
      <c r="T136" s="247" t="str">
        <f t="shared" si="21"/>
        <v/>
      </c>
    </row>
    <row r="137" spans="1:21">
      <c r="B137" s="221">
        <v>13</v>
      </c>
      <c r="C137" s="221"/>
      <c r="D137" s="247" t="str">
        <f t="shared" si="15"/>
        <v/>
      </c>
      <c r="E137" s="247" t="str">
        <f t="shared" si="15"/>
        <v/>
      </c>
      <c r="F137" s="247" t="str">
        <f t="shared" si="15"/>
        <v/>
      </c>
      <c r="G137" s="247" t="str">
        <f t="shared" si="15"/>
        <v/>
      </c>
      <c r="H137" s="247" t="str">
        <f t="shared" si="15"/>
        <v/>
      </c>
      <c r="I137" s="231"/>
      <c r="J137" s="247" t="str">
        <f t="shared" ref="J137:T137" si="22">IFERROR(J105*J121,"")</f>
        <v/>
      </c>
      <c r="K137" s="247" t="str">
        <f t="shared" si="22"/>
        <v/>
      </c>
      <c r="L137" s="247" t="str">
        <f t="shared" si="22"/>
        <v/>
      </c>
      <c r="M137" s="247" t="str">
        <f t="shared" si="22"/>
        <v/>
      </c>
      <c r="N137" s="247" t="str">
        <f t="shared" si="22"/>
        <v/>
      </c>
      <c r="O137" s="247" t="str">
        <f t="shared" si="22"/>
        <v/>
      </c>
      <c r="P137" s="247" t="str">
        <f t="shared" si="22"/>
        <v/>
      </c>
      <c r="Q137" s="247" t="str">
        <f t="shared" si="22"/>
        <v/>
      </c>
      <c r="R137" s="247" t="str">
        <f t="shared" si="22"/>
        <v/>
      </c>
      <c r="S137" s="247" t="str">
        <f t="shared" si="22"/>
        <v/>
      </c>
      <c r="T137" s="247" t="str">
        <f t="shared" si="22"/>
        <v/>
      </c>
    </row>
    <row r="138" spans="1:21"/>
    <row r="139" spans="1:21"/>
    <row r="140" spans="1:21" s="122" customFormat="1" ht="18" customHeight="1">
      <c r="A140" s="120"/>
      <c r="B140" s="121" t="s">
        <v>350</v>
      </c>
      <c r="C140" s="120"/>
      <c r="D140" s="120"/>
      <c r="E140" s="120"/>
      <c r="F140" s="120"/>
      <c r="G140" s="120"/>
      <c r="H140" s="120"/>
      <c r="I140" s="120"/>
      <c r="J140" s="120"/>
      <c r="K140" s="120"/>
      <c r="L140" s="120"/>
      <c r="M140" s="120"/>
      <c r="N140" s="120"/>
      <c r="O140" s="120"/>
      <c r="P140" s="120"/>
      <c r="Q140" s="120"/>
      <c r="R140" s="120"/>
      <c r="S140" s="120"/>
      <c r="T140" s="120"/>
      <c r="U140" s="120"/>
    </row>
    <row r="141" spans="1:21" s="122" customFormat="1" ht="21" customHeight="1">
      <c r="A141" s="222"/>
      <c r="B141" s="223" t="s">
        <v>339</v>
      </c>
      <c r="C141" s="224"/>
      <c r="D141" s="222"/>
      <c r="E141" s="222"/>
      <c r="F141" s="222"/>
      <c r="G141" s="222"/>
      <c r="H141" s="222"/>
      <c r="I141" s="222"/>
      <c r="J141" s="222"/>
      <c r="K141" s="222"/>
      <c r="L141" s="222"/>
      <c r="M141" s="222"/>
      <c r="N141" s="222"/>
      <c r="O141" s="222"/>
      <c r="P141" s="222"/>
      <c r="Q141" s="222"/>
      <c r="R141" s="222"/>
      <c r="S141" s="222"/>
      <c r="T141" s="222"/>
      <c r="U141" s="222"/>
    </row>
    <row r="142" spans="1:21" s="122" customFormat="1" ht="21" customHeight="1">
      <c r="B142" s="241"/>
      <c r="C142" s="242"/>
    </row>
    <row r="143" spans="1:21" s="122" customFormat="1" ht="21" customHeight="1">
      <c r="B143" s="241"/>
      <c r="C143" s="437"/>
      <c r="D143" s="439" t="s">
        <v>232</v>
      </c>
      <c r="E143" s="440"/>
      <c r="F143" s="440"/>
      <c r="G143" s="440"/>
      <c r="H143" s="440"/>
      <c r="I143" s="440"/>
      <c r="J143" s="440"/>
      <c r="K143" s="440"/>
      <c r="L143" s="440"/>
      <c r="M143" s="440"/>
      <c r="N143" s="440"/>
      <c r="O143" s="439" t="s">
        <v>233</v>
      </c>
      <c r="P143" s="443"/>
      <c r="Q143" s="443"/>
      <c r="R143" s="443"/>
      <c r="S143" s="443"/>
      <c r="T143" s="444"/>
    </row>
    <row r="144" spans="1:21" s="122" customFormat="1" ht="21" customHeight="1">
      <c r="B144" s="241"/>
      <c r="C144" s="438"/>
      <c r="D144" s="441" t="s">
        <v>234</v>
      </c>
      <c r="E144" s="442"/>
      <c r="F144" s="442"/>
      <c r="G144" s="442"/>
      <c r="H144" s="442"/>
      <c r="I144" s="442"/>
      <c r="J144" s="442"/>
      <c r="K144" s="442"/>
      <c r="L144" s="442"/>
      <c r="M144" s="442"/>
      <c r="N144" s="442"/>
      <c r="O144" s="441" t="s">
        <v>235</v>
      </c>
      <c r="P144" s="442"/>
      <c r="Q144" s="442"/>
      <c r="R144" s="442"/>
      <c r="S144" s="442"/>
      <c r="T144" s="445"/>
    </row>
    <row r="145" spans="1:21" ht="42.75" customHeight="1">
      <c r="A145" s="4"/>
      <c r="B145" s="4"/>
      <c r="C145" s="218" t="s">
        <v>318</v>
      </c>
      <c r="D145" s="49" t="s">
        <v>94</v>
      </c>
      <c r="E145" s="49" t="s">
        <v>47</v>
      </c>
      <c r="F145" s="49" t="s">
        <v>46</v>
      </c>
      <c r="G145" s="49" t="s">
        <v>48</v>
      </c>
      <c r="H145" s="49" t="s">
        <v>169</v>
      </c>
      <c r="I145" s="273"/>
      <c r="J145" s="49" t="s">
        <v>225</v>
      </c>
      <c r="K145" s="49" t="s">
        <v>2</v>
      </c>
      <c r="L145" s="49" t="s">
        <v>3</v>
      </c>
      <c r="M145" s="49" t="s">
        <v>4</v>
      </c>
      <c r="N145" s="49" t="s">
        <v>5</v>
      </c>
      <c r="O145" s="49" t="s">
        <v>6</v>
      </c>
      <c r="P145" s="49" t="s">
        <v>7</v>
      </c>
      <c r="Q145" s="49" t="s">
        <v>8</v>
      </c>
      <c r="R145" s="49" t="s">
        <v>9</v>
      </c>
      <c r="S145" s="49" t="s">
        <v>10</v>
      </c>
      <c r="T145" s="49" t="s">
        <v>11</v>
      </c>
      <c r="U145" s="232"/>
    </row>
    <row r="146" spans="1:21" ht="31.35" customHeight="1">
      <c r="C146" s="218" t="s">
        <v>324</v>
      </c>
      <c r="D146" s="271" t="s">
        <v>289</v>
      </c>
      <c r="E146" s="272" t="s">
        <v>290</v>
      </c>
      <c r="F146" s="272" t="s">
        <v>291</v>
      </c>
      <c r="G146" s="272" t="s">
        <v>292</v>
      </c>
      <c r="H146" s="218" t="s">
        <v>293</v>
      </c>
      <c r="I146" s="273"/>
      <c r="J146" s="218" t="s">
        <v>293</v>
      </c>
      <c r="K146" s="272" t="s">
        <v>294</v>
      </c>
      <c r="L146" s="272" t="s">
        <v>295</v>
      </c>
      <c r="M146" s="272" t="s">
        <v>296</v>
      </c>
      <c r="N146" s="272" t="s">
        <v>297</v>
      </c>
      <c r="O146" s="272" t="s">
        <v>298</v>
      </c>
      <c r="P146" s="272" t="s">
        <v>299</v>
      </c>
      <c r="Q146" s="272" t="s">
        <v>300</v>
      </c>
      <c r="R146" s="272" t="s">
        <v>301</v>
      </c>
      <c r="S146" s="272" t="s">
        <v>302</v>
      </c>
      <c r="T146" s="272" t="s">
        <v>303</v>
      </c>
      <c r="U146" s="233"/>
    </row>
    <row r="147" spans="1:21" ht="56.25" customHeight="1">
      <c r="C147" s="221" t="s">
        <v>340</v>
      </c>
      <c r="D147" s="230">
        <f>IFERROR(SUM(D130:D137),"")</f>
        <v>1116389262.3399999</v>
      </c>
      <c r="E147" s="230">
        <f t="shared" ref="E147:T147" si="23">IFERROR(SUM(E130:E137),"")</f>
        <v>1239357971.0605998</v>
      </c>
      <c r="F147" s="230">
        <f t="shared" si="23"/>
        <v>1311180162.0729997</v>
      </c>
      <c r="G147" s="230">
        <f t="shared" si="23"/>
        <v>1406317798.2312179</v>
      </c>
      <c r="H147" s="230">
        <f t="shared" si="23"/>
        <v>1443702241.971</v>
      </c>
      <c r="I147" s="231"/>
      <c r="J147" s="230">
        <f t="shared" si="23"/>
        <v>1443702241.971</v>
      </c>
      <c r="K147" s="230">
        <f t="shared" si="23"/>
        <v>1498897127.0136368</v>
      </c>
      <c r="L147" s="230">
        <f t="shared" si="23"/>
        <v>1503820679.5949998</v>
      </c>
      <c r="M147" s="230">
        <f t="shared" si="23"/>
        <v>1535535256.7290821</v>
      </c>
      <c r="N147" s="230">
        <f t="shared" si="23"/>
        <v>1544179758.1560001</v>
      </c>
      <c r="O147" s="230">
        <f t="shared" si="23"/>
        <v>1657867090.191752</v>
      </c>
      <c r="P147" s="230">
        <f t="shared" si="23"/>
        <v>1621438955.4488399</v>
      </c>
      <c r="Q147" s="230">
        <f t="shared" si="23"/>
        <v>0</v>
      </c>
      <c r="R147" s="230">
        <f t="shared" si="23"/>
        <v>0</v>
      </c>
      <c r="S147" s="230">
        <f t="shared" si="23"/>
        <v>0</v>
      </c>
      <c r="T147" s="230">
        <f t="shared" si="23"/>
        <v>0</v>
      </c>
      <c r="U147" s="232"/>
    </row>
    <row r="148" spans="1:21" ht="54.75" customHeight="1">
      <c r="C148" s="221" t="s">
        <v>322</v>
      </c>
      <c r="D148" s="230">
        <f>IF('3f WHD'!K$12&lt;&gt;"",SUMIF($K$38:$K$69,"="&amp;D$146,$G$38:$G$69)+SUMIF($J$38:$J$69,"="&amp;D$146,$G$38:$G$69),"")</f>
        <v>289086325</v>
      </c>
      <c r="E148" s="230">
        <f>IF('3f WHD'!L$12&lt;&gt;"",SUMIF($K$38:$K$69,"="&amp;E$146,$G$38:$G$69)+SUMIF($J$38:$J$69,"="&amp;E$146,$G$38:$G$69),"")</f>
        <v>287029215</v>
      </c>
      <c r="F148" s="230">
        <f>IF('3f WHD'!M$12&lt;&gt;"",SUMIF($K$38:$K$69,"="&amp;F$146,$G$38:$G$69)+SUMIF($J$38:$J$69,"="&amp;F$146,$G$38:$G$69),"")</f>
        <v>287428212</v>
      </c>
      <c r="G148" s="230">
        <f>IF('3f WHD'!N$12&lt;&gt;"",SUMIF($K$38:$K$69,"="&amp;G$146,$G$38:$G$69)+SUMIF($J$38:$J$69,"="&amp;G$146,$G$38:$G$69),"")</f>
        <v>284821302</v>
      </c>
      <c r="H148" s="230">
        <f>IF('3f WHD'!O$12&lt;&gt;"",SUMIF($K$38:$K$69,"="&amp;H$146,$G$38:$G$69)+SUMIF($J$38:$J$69,"="&amp;H$146,$G$38:$G$69),"")</f>
        <v>285658030</v>
      </c>
      <c r="I148" s="231"/>
      <c r="J148" s="230">
        <f>IF('3f WHD'!Q$12&lt;&gt;"",SUMIF($K$38:$K$69,"="&amp;J$146,$G$38:$G$69)+SUMIF($J$38:$J$69,"="&amp;J$146,$G$38:$G$69),"")</f>
        <v>285658030</v>
      </c>
      <c r="K148" s="230">
        <f>IF('3f WHD'!R$12&lt;&gt;"",SUMIF($K$38:$K$69,"="&amp;K$146,$G$38:$G$69)+SUMIF($J$38:$J$69,"="&amp;K$146,$G$38:$G$69),"")</f>
        <v>284998608</v>
      </c>
      <c r="L148" s="230">
        <f>IF('3f WHD'!S$12&lt;&gt;"",SUMIF($K$38:$K$69,"="&amp;L$146,$G$38:$G$69)+SUMIF($J$38:$J$69,"="&amp;L$146,$G$38:$G$69),"")</f>
        <v>275232817</v>
      </c>
      <c r="M148" s="230">
        <f>IF('3f WHD'!T$12&lt;&gt;"",SUMIF($K$38:$K$69,"="&amp;M$146,$G$38:$G$69)+SUMIF($J$38:$J$69,"="&amp;M$146,$G$38:$G$69),"")</f>
        <v>273686938</v>
      </c>
      <c r="N148" s="230">
        <f>IF('3f WHD'!U$12&lt;&gt;"",SUMIF($K$38:$K$69,"="&amp;N$146,$G$38:$G$69)+SUMIF($J$38:$J$69,"="&amp;N$146,$G$38:$G$69),"")</f>
        <v>275266021</v>
      </c>
      <c r="O148" s="230">
        <f>IF('3f WHD'!V$12&lt;&gt;"",SUMIF($K$38:$K$69,"="&amp;O$146,$G$38:$G$69)+SUMIF($J$38:$J$69,"="&amp;O$146,$G$38:$G$69),"")</f>
        <v>261785742</v>
      </c>
      <c r="P148" s="230">
        <f>IF('3f WHD'!W$12&lt;&gt;"",SUMIF($K$38:$K$69,"="&amp;P$146,$G$38:$G$69)+SUMIF($J$38:$J$69,"="&amp;P$146,$G$38:$G$69),"")</f>
        <v>257458677.59999999</v>
      </c>
      <c r="Q148" s="230" t="str">
        <f>IF('3f WHD'!X$12&lt;&gt;"",SUMIF($K$38:$K$69,"="&amp;Q$146,$G$38:$G$69)+SUMIF($J$38:$J$69,"="&amp;Q$146,$G$38:$G$69),"")</f>
        <v/>
      </c>
      <c r="R148" s="230" t="str">
        <f>IF('3f WHD'!Y$12&lt;&gt;"",SUMIF($K$38:$K$69,"="&amp;R$146,$G$38:$G$69)+SUMIF($J$38:$J$69,"="&amp;R$146,$G$38:$G$69),"")</f>
        <v/>
      </c>
      <c r="S148" s="230" t="str">
        <f>IF('3f WHD'!Z$12&lt;&gt;"",SUMIF($K$38:$K$69,"="&amp;S$146,$G$38:$G$69)+SUMIF($J$38:$J$69,"="&amp;S$146,$G$38:$G$69),"")</f>
        <v/>
      </c>
      <c r="T148" s="230" t="str">
        <f>IF('3f WHD'!AA$12&lt;&gt;"",SUMIF($K$38:$K$69,"="&amp;T$146,$G$38:$G$69)+SUMIF($J$38:$J$69,"="&amp;T$146,$G$38:$G$69),"")</f>
        <v/>
      </c>
    </row>
    <row r="149" spans="1:21" ht="64.2" customHeight="1">
      <c r="C149" s="221" t="s">
        <v>356</v>
      </c>
      <c r="D149" s="230">
        <f>IF('3f WHD'!K$12&lt;&gt;"",SUMIF($K$38:$K$69,"="&amp;D$146,$H$38:$H$69)+SUMIF($J$38:$J$69,"="&amp;D$146,$H$38:$H$69),"")</f>
        <v>0</v>
      </c>
      <c r="E149" s="230">
        <f>IF('3f WHD'!L$12&lt;&gt;"",SUMIF($K$38:$K$69,"="&amp;E$146,$H$38:$H$69)+SUMIF($J$38:$J$69,"="&amp;E$146,$H$38:$H$69),"")</f>
        <v>4058627</v>
      </c>
      <c r="F149" s="230">
        <f>IF('3f WHD'!M$12&lt;&gt;"",SUMIF($K$38:$K$69,"="&amp;F$146,$H$38:$H$69)+SUMIF($J$38:$J$69,"="&amp;F$146,$H$38:$H$69),"")</f>
        <v>8117254</v>
      </c>
      <c r="G149" s="230">
        <f>IF('3f WHD'!N$12&lt;&gt;"",SUMIF($K$38:$K$69,"="&amp;G$146,$H$38:$H$69)+SUMIF($J$38:$J$69,"="&amp;G$146,$H$38:$H$69),"")</f>
        <v>8523116.6999999993</v>
      </c>
      <c r="H149" s="230">
        <f>IF('3f WHD'!O$12&lt;&gt;"",SUMIF($K$38:$K$69,"="&amp;H$146,$H$38:$H$69)+SUMIF($J$38:$J$69,"="&amp;H$146,$H$38:$H$69),"")</f>
        <v>8928979.4000000004</v>
      </c>
      <c r="I149" s="231"/>
      <c r="J149" s="230">
        <f>IF('3f WHD'!Q$12&lt;&gt;"",SUMIF($K$38:$K$69,"="&amp;J$146,$H$38:$H$69)+SUMIF($J$38:$J$69,"="&amp;J$146,$H$38:$H$69),"")</f>
        <v>8928979.4000000004</v>
      </c>
      <c r="K149" s="230">
        <f>IF('3f WHD'!R$12&lt;&gt;"",SUMIF($K$38:$K$69,"="&amp;K$146,$H$38:$H$69)+SUMIF($J$38:$J$69,"="&amp;K$146,$H$38:$H$69),"")</f>
        <v>9375428.370000001</v>
      </c>
      <c r="L149" s="230">
        <f>IF('3f WHD'!S$12&lt;&gt;"",SUMIF($K$38:$K$69,"="&amp;L$146,$H$38:$H$69)+SUMIF($J$38:$J$69,"="&amp;L$146,$H$38:$H$69),"")</f>
        <v>9821877.3400000017</v>
      </c>
      <c r="M149" s="230">
        <f>IF('3f WHD'!T$12&lt;&gt;"",SUMIF($K$38:$K$69,"="&amp;M$146,$H$38:$H$69)+SUMIF($J$38:$J$69,"="&amp;M$146,$H$38:$H$69),"")</f>
        <v>10312971.207000002</v>
      </c>
      <c r="N149" s="230">
        <f>IF('3f WHD'!U$12&lt;&gt;"",SUMIF($K$38:$K$69,"="&amp;N$146,$H$38:$H$69)+SUMIF($J$38:$J$69,"="&amp;N$146,$H$38:$H$69),"")</f>
        <v>10804065.074000003</v>
      </c>
      <c r="O149" s="230">
        <f>IF('3f WHD'!V$12&lt;&gt;"",SUMIF($K$38:$K$69,"="&amp;O$146,$H$38:$H$69)+SUMIF($J$38:$J$69,"="&amp;O$146,$H$38:$H$69),"")</f>
        <v>11344268.327700004</v>
      </c>
      <c r="P149" s="230">
        <f>IF('3f WHD'!W$12&lt;&gt;"",SUMIF($K$38:$K$69,"="&amp;P$146,$H$38:$H$69)+SUMIF($J$38:$J$69,"="&amp;P$146,$H$38:$H$69),"")</f>
        <v>11884471.581400003</v>
      </c>
      <c r="Q149" s="230" t="str">
        <f>IF('3f WHD'!X$12&lt;&gt;"",SUMIF($K$38:$K$69,"="&amp;Q$146,$H$38:$H$69)+SUMIF($J$38:$J$69,"="&amp;Q$146,$H$38:$H$69),"")</f>
        <v/>
      </c>
      <c r="R149" s="230" t="str">
        <f>IF('3f WHD'!Y$12&lt;&gt;"",SUMIF($K$38:$K$69,"="&amp;R$146,$H$38:$H$69)+SUMIF($J$38:$J$69,"="&amp;R$146,$H$38:$H$69),"")</f>
        <v/>
      </c>
      <c r="S149" s="230" t="str">
        <f>IF('3f WHD'!Z$12&lt;&gt;"",SUMIF($K$38:$K$69,"="&amp;S$146,$H$38:$H$69)+SUMIF($J$38:$J$69,"="&amp;S$146,$H$38:$H$69),"")</f>
        <v/>
      </c>
      <c r="T149" s="230" t="str">
        <f>IF('3f WHD'!AA$12&lt;&gt;"",SUMIF($K$38:$K$69,"="&amp;T$146,$H$38:$H$69)+SUMIF($J$38:$J$69,"="&amp;T$146,$H$38:$H$69),"")</f>
        <v/>
      </c>
    </row>
    <row r="150" spans="1:21" ht="49.2" customHeight="1">
      <c r="C150" s="221" t="s">
        <v>342</v>
      </c>
      <c r="D150" s="230">
        <f>IF('3f WHD'!K$12&lt;&gt;"",SUMIF($K$38:$K$69,"="&amp;D$146,$I$38:$I$69)+SUMIF($J$38:$J$69,"="&amp;D$146,$I$38:$I$69),"")</f>
        <v>0</v>
      </c>
      <c r="E150" s="230">
        <f>IF('3f WHD'!L$12&lt;&gt;"",SUMIF($K$38:$K$69,"="&amp;E$146,$I$38:$I$69)+SUMIF($J$38:$J$69,"="&amp;E$146,$I$38:$I$69),"")</f>
        <v>0</v>
      </c>
      <c r="F150" s="230">
        <f>IF('3f WHD'!M$12&lt;&gt;"",SUMIF($K$38:$K$69,"="&amp;F$146,$I$38:$I$69)+SUMIF($J$38:$J$69,"="&amp;F$146,$I$38:$I$69),"")</f>
        <v>0</v>
      </c>
      <c r="G150" s="230">
        <f>IF('3f WHD'!N$12&lt;&gt;"",SUMIF($K$38:$K$69,"="&amp;G$146,$I$38:$I$69)+SUMIF($J$38:$J$69,"="&amp;G$146,$I$38:$I$69),"")</f>
        <v>0</v>
      </c>
      <c r="H150" s="230">
        <f>IF('3f WHD'!O$12&lt;&gt;"",SUMIF($K$38:$K$69,"="&amp;H$146,$I$38:$I$69)+SUMIF($J$38:$J$69,"="&amp;H$146,$I$38:$I$69),"")</f>
        <v>0</v>
      </c>
      <c r="I150" s="231"/>
      <c r="J150" s="230">
        <f>IF('3f WHD'!Q$12&lt;&gt;"",SUMIF($K$38:$K$69,"="&amp;J$146,$I$38:$I$69)+SUMIF($J$38:$J$69,"="&amp;J$146,$I$38:$I$69),"")</f>
        <v>0</v>
      </c>
      <c r="K150" s="230">
        <f>IF('3f WHD'!R$12&lt;&gt;"",SUMIF($K$38:$K$69,"="&amp;K$146,$I$38:$I$69)+SUMIF($J$38:$J$69,"="&amp;K$146,$I$38:$I$69),"")</f>
        <v>0</v>
      </c>
      <c r="L150" s="230">
        <f>IF('3f WHD'!S$12&lt;&gt;"",SUMIF($K$38:$K$69,"="&amp;L$146,$I$38:$I$69)+SUMIF($J$38:$J$69,"="&amp;L$146,$I$38:$I$69),"")</f>
        <v>0</v>
      </c>
      <c r="M150" s="230">
        <f>IF('3f WHD'!T$12&lt;&gt;"",SUMIF($K$38:$K$69,"="&amp;M$146,$I$38:$I$69)+SUMIF($J$38:$J$69,"="&amp;M$146,$I$38:$I$69),"")</f>
        <v>4430396.3839999996</v>
      </c>
      <c r="N150" s="230">
        <f>IF('3f WHD'!U$12&lt;&gt;"",SUMIF($K$38:$K$69,"="&amp;N$146,$I$38:$I$69)+SUMIF($J$38:$J$69,"="&amp;N$146,$I$38:$I$69),"")</f>
        <v>8736597.3889999986</v>
      </c>
      <c r="O150" s="230">
        <f>IF('3f WHD'!V$12&lt;&gt;"",SUMIF($K$38:$K$69,"="&amp;O$146,$I$38:$I$69)+SUMIF($J$38:$J$69,"="&amp;O$146,$I$38:$I$69),"")</f>
        <v>8423668.2469999995</v>
      </c>
      <c r="P150" s="230">
        <f>IF('3f WHD'!W$12&lt;&gt;"",SUMIF($K$38:$K$69,"="&amp;P$146,$I$38:$I$69)+SUMIF($J$38:$J$69,"="&amp;P$146,$I$38:$I$69),"")</f>
        <v>8798806.6639999989</v>
      </c>
      <c r="Q150" s="230" t="str">
        <f>IF('3f WHD'!X$12&lt;&gt;"",SUMIF($K$38:$K$69,"="&amp;Q$146,$I$38:$I$69)+SUMIF($J$38:$J$69,"="&amp;Q$146,$I$38:$I$69),"")</f>
        <v/>
      </c>
      <c r="R150" s="230" t="str">
        <f>IF('3f WHD'!Y$12&lt;&gt;"",SUMIF($K$38:$K$69,"="&amp;R$146,$I$38:$I$69)+SUMIF($J$38:$J$69,"="&amp;R$146,$I$38:$I$69),"")</f>
        <v/>
      </c>
      <c r="S150" s="230" t="str">
        <f>IF('3f WHD'!Z$12&lt;&gt;"",SUMIF($K$38:$K$69,"="&amp;S$146,$I$38:$I$69)+SUMIF($J$38:$J$69,"="&amp;S$146,$I$38:$I$69),"")</f>
        <v/>
      </c>
      <c r="T150" s="230" t="str">
        <f>IF('3f WHD'!AA$12&lt;&gt;"",SUMIF($K$38:$K$69,"="&amp;T$146,$I$38:$I$69)+SUMIF($J$38:$J$69,"="&amp;T$146,$I$38:$I$69),"")</f>
        <v/>
      </c>
    </row>
    <row r="151" spans="1:21"/>
    <row r="152" spans="1:21"/>
    <row r="153" spans="1:21" ht="55.5" customHeight="1">
      <c r="C153" s="221" t="s">
        <v>325</v>
      </c>
      <c r="D153" s="270">
        <f>IFERROR(D147/(D148-D149-D150),"-")</f>
        <v>3.86178509945083</v>
      </c>
      <c r="E153" s="270">
        <f t="shared" ref="E153:T153" si="24">IFERROR(E147/(E148-E149-E150),"-")</f>
        <v>4.3798119791184789</v>
      </c>
      <c r="F153" s="270">
        <f t="shared" si="24"/>
        <v>4.6943384228877969</v>
      </c>
      <c r="G153" s="270">
        <f t="shared" si="24"/>
        <v>5.0898553557427864</v>
      </c>
      <c r="H153" s="270">
        <f t="shared" si="24"/>
        <v>5.2170245185345925</v>
      </c>
      <c r="I153" s="231"/>
      <c r="J153" s="270">
        <f t="shared" si="24"/>
        <v>5.2170245185345925</v>
      </c>
      <c r="K153" s="270">
        <f t="shared" si="24"/>
        <v>5.4382114342696974</v>
      </c>
      <c r="L153" s="270">
        <f t="shared" si="24"/>
        <v>5.6660086487823103</v>
      </c>
      <c r="M153" s="270">
        <f t="shared" si="24"/>
        <v>5.9299995528126548</v>
      </c>
      <c r="N153" s="270">
        <f t="shared" si="24"/>
        <v>6.0384303183314465</v>
      </c>
      <c r="O153" s="240">
        <f t="shared" si="24"/>
        <v>6.8501864450773278</v>
      </c>
      <c r="P153" s="240">
        <f t="shared" si="24"/>
        <v>6.8480043107034856</v>
      </c>
      <c r="Q153" s="240" t="str">
        <f t="shared" si="24"/>
        <v>-</v>
      </c>
      <c r="R153" s="240" t="str">
        <f t="shared" si="24"/>
        <v>-</v>
      </c>
      <c r="S153" s="240" t="str">
        <f t="shared" si="24"/>
        <v>-</v>
      </c>
      <c r="T153" s="240" t="str">
        <f t="shared" si="24"/>
        <v>-</v>
      </c>
    </row>
    <row r="154" spans="1:21"/>
    <row r="155" spans="1:21"/>
  </sheetData>
  <mergeCells count="6">
    <mergeCell ref="B3:O3"/>
    <mergeCell ref="C143:C144"/>
    <mergeCell ref="D143:N143"/>
    <mergeCell ref="D144:N144"/>
    <mergeCell ref="O143:T143"/>
    <mergeCell ref="O144:T144"/>
  </mergeCell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A82"/>
  <sheetViews>
    <sheetView zoomScale="60" zoomScaleNormal="60" workbookViewId="0"/>
  </sheetViews>
  <sheetFormatPr defaultColWidth="0" defaultRowHeight="12.6" zeroHeight="1"/>
  <cols>
    <col min="1" max="1" width="9" customWidth="1"/>
    <col min="2" max="2" width="12.6328125" customWidth="1"/>
    <col min="3" max="3" width="9" customWidth="1"/>
    <col min="4" max="4" width="19.7265625" customWidth="1"/>
    <col min="5" max="5" width="25" customWidth="1"/>
    <col min="6" max="6" width="2.453125" customWidth="1"/>
    <col min="7" max="14" width="15.6328125" customWidth="1"/>
    <col min="15" max="15" width="2.453125" customWidth="1"/>
    <col min="16" max="26" width="15.6328125" customWidth="1"/>
    <col min="27" max="27" width="9" customWidth="1"/>
  </cols>
  <sheetData>
    <row r="1" spans="1:27" s="2" customFormat="1" ht="12.75" customHeight="1"/>
    <row r="2" spans="1:27" s="2" customFormat="1" ht="18.75" customHeight="1">
      <c r="B2" s="57" t="s">
        <v>191</v>
      </c>
      <c r="C2" s="57"/>
      <c r="D2" s="57"/>
      <c r="E2" s="57"/>
      <c r="F2" s="57"/>
    </row>
    <row r="3" spans="1:27" s="2" customFormat="1" ht="28.5" customHeight="1">
      <c r="B3" s="312" t="s">
        <v>273</v>
      </c>
      <c r="C3" s="312"/>
      <c r="D3" s="312"/>
      <c r="E3" s="312"/>
      <c r="F3" s="312"/>
      <c r="G3" s="312"/>
      <c r="H3" s="312"/>
      <c r="I3" s="56"/>
      <c r="J3" s="56"/>
      <c r="K3" s="56"/>
      <c r="L3" s="56"/>
      <c r="M3" s="56"/>
      <c r="N3" s="56"/>
      <c r="O3" s="56"/>
      <c r="P3" s="56"/>
      <c r="Q3" s="56"/>
    </row>
    <row r="4" spans="1:27" s="2" customFormat="1" ht="12.75" customHeight="1"/>
    <row r="5" spans="1:27" s="25" customFormat="1">
      <c r="G5" s="88"/>
      <c r="H5" s="94"/>
      <c r="I5" s="94"/>
      <c r="J5" s="94"/>
      <c r="K5" s="94"/>
      <c r="L5" s="94"/>
      <c r="P5" s="88"/>
    </row>
    <row r="6" spans="1:27" s="25" customFormat="1"/>
    <row r="7" spans="1:27">
      <c r="A7" s="126"/>
      <c r="B7" s="127" t="s">
        <v>203</v>
      </c>
      <c r="C7" s="126"/>
      <c r="D7" s="126"/>
      <c r="E7" s="126"/>
      <c r="F7" s="126"/>
      <c r="G7" s="126"/>
      <c r="H7" s="126"/>
      <c r="I7" s="126"/>
      <c r="J7" s="126"/>
      <c r="K7" s="126"/>
      <c r="L7" s="126"/>
      <c r="M7" s="446"/>
      <c r="N7" s="446"/>
      <c r="O7" s="446"/>
      <c r="P7" s="446"/>
      <c r="Q7" s="446"/>
      <c r="R7" s="446"/>
      <c r="S7" s="446"/>
      <c r="T7" s="446"/>
      <c r="U7" s="446"/>
      <c r="V7" s="446"/>
      <c r="W7" s="446"/>
      <c r="X7" s="446"/>
      <c r="Y7" s="446"/>
      <c r="Z7" s="446"/>
      <c r="AA7" s="446"/>
    </row>
    <row r="8" spans="1:27" s="25" customFormat="1"/>
    <row r="9" spans="1:27">
      <c r="A9" s="25"/>
      <c r="B9" s="447" t="s">
        <v>274</v>
      </c>
      <c r="C9" s="448" t="s">
        <v>151</v>
      </c>
      <c r="D9" s="449" t="s">
        <v>230</v>
      </c>
      <c r="E9" s="450"/>
      <c r="F9" s="44"/>
      <c r="G9" s="330" t="s">
        <v>232</v>
      </c>
      <c r="H9" s="331"/>
      <c r="I9" s="331"/>
      <c r="J9" s="331"/>
      <c r="K9" s="331"/>
      <c r="L9" s="331"/>
      <c r="M9" s="331"/>
      <c r="N9" s="332"/>
      <c r="O9" s="188"/>
      <c r="P9" s="321" t="s">
        <v>233</v>
      </c>
      <c r="Q9" s="322"/>
      <c r="R9" s="322"/>
      <c r="S9" s="322"/>
      <c r="T9" s="322"/>
      <c r="U9" s="322"/>
      <c r="V9" s="322"/>
      <c r="W9" s="322"/>
      <c r="X9" s="322"/>
      <c r="Y9" s="322"/>
      <c r="Z9" s="323"/>
    </row>
    <row r="10" spans="1:27" ht="12.75" customHeight="1">
      <c r="A10" s="25"/>
      <c r="B10" s="447"/>
      <c r="C10" s="448"/>
      <c r="D10" s="449"/>
      <c r="E10" s="451"/>
      <c r="F10" s="44"/>
      <c r="G10" s="324" t="s">
        <v>234</v>
      </c>
      <c r="H10" s="325"/>
      <c r="I10" s="325"/>
      <c r="J10" s="325"/>
      <c r="K10" s="325"/>
      <c r="L10" s="325"/>
      <c r="M10" s="325"/>
      <c r="N10" s="326"/>
      <c r="O10" s="188"/>
      <c r="P10" s="327" t="s">
        <v>235</v>
      </c>
      <c r="Q10" s="328"/>
      <c r="R10" s="328"/>
      <c r="S10" s="328"/>
      <c r="T10" s="328"/>
      <c r="U10" s="328"/>
      <c r="V10" s="328"/>
      <c r="W10" s="328"/>
      <c r="X10" s="328"/>
      <c r="Y10" s="328"/>
      <c r="Z10" s="329"/>
    </row>
    <row r="11" spans="1:27" ht="25.5" customHeight="1">
      <c r="A11" s="25"/>
      <c r="B11" s="447"/>
      <c r="C11" s="448"/>
      <c r="D11" s="449"/>
      <c r="E11" s="133" t="s">
        <v>103</v>
      </c>
      <c r="F11" s="44"/>
      <c r="G11" s="49" t="s">
        <v>97</v>
      </c>
      <c r="H11" s="49" t="s">
        <v>99</v>
      </c>
      <c r="I11" s="49" t="s">
        <v>93</v>
      </c>
      <c r="J11" s="49" t="s">
        <v>94</v>
      </c>
      <c r="K11" s="49" t="s">
        <v>47</v>
      </c>
      <c r="L11" s="50" t="s">
        <v>46</v>
      </c>
      <c r="M11" s="49" t="s">
        <v>48</v>
      </c>
      <c r="N11" s="49" t="s">
        <v>169</v>
      </c>
      <c r="O11" s="44"/>
      <c r="P11" s="45" t="s">
        <v>225</v>
      </c>
      <c r="Q11" s="45" t="s">
        <v>2</v>
      </c>
      <c r="R11" s="45" t="s">
        <v>3</v>
      </c>
      <c r="S11" s="51" t="s">
        <v>4</v>
      </c>
      <c r="T11" s="45" t="s">
        <v>5</v>
      </c>
      <c r="U11" s="45" t="s">
        <v>6</v>
      </c>
      <c r="V11" s="45" t="s">
        <v>7</v>
      </c>
      <c r="W11" s="45" t="s">
        <v>8</v>
      </c>
      <c r="X11" s="45" t="s">
        <v>9</v>
      </c>
      <c r="Y11" s="45" t="s">
        <v>10</v>
      </c>
      <c r="Z11" s="45" t="s">
        <v>11</v>
      </c>
    </row>
    <row r="12" spans="1:27" ht="15" customHeight="1">
      <c r="A12" s="25"/>
      <c r="B12" s="447"/>
      <c r="C12" s="448"/>
      <c r="D12" s="449"/>
      <c r="E12" s="133" t="s">
        <v>49</v>
      </c>
      <c r="F12" s="44"/>
      <c r="G12" s="47" t="s">
        <v>98</v>
      </c>
      <c r="H12" s="47" t="s">
        <v>90</v>
      </c>
      <c r="I12" s="47" t="s">
        <v>91</v>
      </c>
      <c r="J12" s="47" t="s">
        <v>92</v>
      </c>
      <c r="K12" s="47" t="s">
        <v>50</v>
      </c>
      <c r="L12" s="48" t="s">
        <v>51</v>
      </c>
      <c r="M12" s="47" t="s">
        <v>18</v>
      </c>
      <c r="N12" s="47" t="s">
        <v>170</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447"/>
      <c r="C13" s="448"/>
      <c r="D13" s="449"/>
      <c r="E13" s="134"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452" t="s">
        <v>275</v>
      </c>
      <c r="C14" s="131">
        <v>1</v>
      </c>
      <c r="D14" s="132" t="s">
        <v>153</v>
      </c>
      <c r="E14" s="455"/>
      <c r="F14" s="44"/>
      <c r="G14" s="186">
        <v>1.0949858793281448</v>
      </c>
      <c r="H14" s="186">
        <v>1.0949858793281448</v>
      </c>
      <c r="I14" s="186">
        <v>1.0949858793281448</v>
      </c>
      <c r="J14" s="186">
        <v>1.0949858793281448</v>
      </c>
      <c r="K14" s="186">
        <v>1.0949858793281448</v>
      </c>
      <c r="L14" s="186">
        <v>1.0949858793281448</v>
      </c>
      <c r="M14" s="186">
        <v>1.0834385940745799</v>
      </c>
      <c r="N14" s="186">
        <v>1.0834385940745799</v>
      </c>
      <c r="O14" s="44"/>
      <c r="P14" s="186">
        <v>1.0834385940745799</v>
      </c>
      <c r="Q14" s="186">
        <v>1.0890285431507547</v>
      </c>
      <c r="R14" s="186">
        <v>1.089038749889933</v>
      </c>
      <c r="S14" s="186">
        <v>1.0874483229921645</v>
      </c>
      <c r="T14" s="186">
        <v>1.0875029312038718</v>
      </c>
      <c r="U14" s="186">
        <v>1.08585979877342</v>
      </c>
      <c r="V14" s="186">
        <v>1.085848917745023</v>
      </c>
      <c r="W14" s="123"/>
      <c r="X14" s="123"/>
      <c r="Y14" s="123"/>
      <c r="Z14" s="123"/>
    </row>
    <row r="15" spans="1:27">
      <c r="A15" s="25"/>
      <c r="B15" s="452"/>
      <c r="C15" s="131">
        <v>2</v>
      </c>
      <c r="D15" s="132" t="s">
        <v>154</v>
      </c>
      <c r="E15" s="455"/>
      <c r="F15" s="44"/>
      <c r="G15" s="186">
        <v>1.0708036775576268</v>
      </c>
      <c r="H15" s="186">
        <v>1.0708036775576268</v>
      </c>
      <c r="I15" s="186">
        <v>1.0708036775576268</v>
      </c>
      <c r="J15" s="186">
        <v>1.0708036775576268</v>
      </c>
      <c r="K15" s="186">
        <v>1.0708036775576268</v>
      </c>
      <c r="L15" s="186">
        <v>1.0708036775576268</v>
      </c>
      <c r="M15" s="186">
        <v>1.0708036775576268</v>
      </c>
      <c r="N15" s="186">
        <v>1.0708036775576268</v>
      </c>
      <c r="O15" s="44"/>
      <c r="P15" s="186">
        <v>1.0708036775576268</v>
      </c>
      <c r="Q15" s="186">
        <v>1.0679783265695075</v>
      </c>
      <c r="R15" s="186">
        <v>1.0679827167619282</v>
      </c>
      <c r="S15" s="186">
        <v>1.0679827167619282</v>
      </c>
      <c r="T15" s="186">
        <v>1.0679932251333426</v>
      </c>
      <c r="U15" s="186">
        <v>1.066763623447796</v>
      </c>
      <c r="V15" s="186">
        <v>1.066742956946414</v>
      </c>
      <c r="W15" s="123"/>
      <c r="X15" s="123"/>
      <c r="Y15" s="123"/>
      <c r="Z15" s="123"/>
    </row>
    <row r="16" spans="1:27">
      <c r="A16" s="25"/>
      <c r="B16" s="452"/>
      <c r="C16" s="131">
        <v>3</v>
      </c>
      <c r="D16" s="132" t="s">
        <v>155</v>
      </c>
      <c r="E16" s="455"/>
      <c r="F16" s="44"/>
      <c r="G16" s="186">
        <v>1.0817492877987211</v>
      </c>
      <c r="H16" s="186">
        <v>1.0817492877987211</v>
      </c>
      <c r="I16" s="186">
        <v>1.0817492877987211</v>
      </c>
      <c r="J16" s="186">
        <v>1.0817492877987211</v>
      </c>
      <c r="K16" s="186">
        <v>1.0817492877987211</v>
      </c>
      <c r="L16" s="186">
        <v>1.0817492877987211</v>
      </c>
      <c r="M16" s="186">
        <v>1.0832986726933644</v>
      </c>
      <c r="N16" s="186">
        <v>1.0832986726933644</v>
      </c>
      <c r="O16" s="44"/>
      <c r="P16" s="186">
        <v>1.0832986726933644</v>
      </c>
      <c r="Q16" s="186">
        <v>1.0826949605071026</v>
      </c>
      <c r="R16" s="186">
        <v>1.0827071120076854</v>
      </c>
      <c r="S16" s="186">
        <v>1.0809673614300677</v>
      </c>
      <c r="T16" s="186">
        <v>1.0810097968527648</v>
      </c>
      <c r="U16" s="186">
        <v>1.0808933110074093</v>
      </c>
      <c r="V16" s="186">
        <v>1.0808916214500004</v>
      </c>
      <c r="W16" s="123"/>
      <c r="X16" s="123"/>
      <c r="Y16" s="123"/>
      <c r="Z16" s="123"/>
    </row>
    <row r="17" spans="1:26">
      <c r="A17" s="25"/>
      <c r="B17" s="452"/>
      <c r="C17" s="131">
        <v>4</v>
      </c>
      <c r="D17" s="132" t="s">
        <v>156</v>
      </c>
      <c r="E17" s="455"/>
      <c r="F17" s="44"/>
      <c r="G17" s="186">
        <v>1.0949504131351664</v>
      </c>
      <c r="H17" s="186">
        <v>1.0949504131351664</v>
      </c>
      <c r="I17" s="186">
        <v>1.0949504131351664</v>
      </c>
      <c r="J17" s="186">
        <v>1.0949504131351664</v>
      </c>
      <c r="K17" s="186">
        <v>1.0949504131351664</v>
      </c>
      <c r="L17" s="186">
        <v>1.0949504131351664</v>
      </c>
      <c r="M17" s="186">
        <v>1.1027101049442916</v>
      </c>
      <c r="N17" s="186">
        <v>1.1027101049442916</v>
      </c>
      <c r="O17" s="44"/>
      <c r="P17" s="186">
        <v>1.1027101049442916</v>
      </c>
      <c r="Q17" s="186">
        <v>1.1047382103549057</v>
      </c>
      <c r="R17" s="186">
        <v>1.1047700847377127</v>
      </c>
      <c r="S17" s="186">
        <v>1.1117235831881356</v>
      </c>
      <c r="T17" s="186">
        <v>1.111788242398184</v>
      </c>
      <c r="U17" s="186">
        <v>1.1075253856072571</v>
      </c>
      <c r="V17" s="186">
        <v>1.107449123040477</v>
      </c>
      <c r="W17" s="123"/>
      <c r="X17" s="123"/>
      <c r="Y17" s="123"/>
      <c r="Z17" s="123"/>
    </row>
    <row r="18" spans="1:26">
      <c r="A18" s="25"/>
      <c r="B18" s="452"/>
      <c r="C18" s="131">
        <v>5</v>
      </c>
      <c r="D18" s="132" t="s">
        <v>157</v>
      </c>
      <c r="E18" s="455"/>
      <c r="F18" s="44"/>
      <c r="G18" s="186">
        <v>1.0730548587765876</v>
      </c>
      <c r="H18" s="186">
        <v>1.0730548587765876</v>
      </c>
      <c r="I18" s="186">
        <v>1.0730548587765876</v>
      </c>
      <c r="J18" s="186">
        <v>1.0730548587765876</v>
      </c>
      <c r="K18" s="186">
        <v>1.0730548587765876</v>
      </c>
      <c r="L18" s="186">
        <v>1.0730548587765876</v>
      </c>
      <c r="M18" s="186">
        <v>1.0707055607528237</v>
      </c>
      <c r="N18" s="186">
        <v>1.0707055607528237</v>
      </c>
      <c r="O18" s="44"/>
      <c r="P18" s="186">
        <v>1.0707055607528237</v>
      </c>
      <c r="Q18" s="186">
        <v>1.0707055607528237</v>
      </c>
      <c r="R18" s="186">
        <v>1.0707118844597545</v>
      </c>
      <c r="S18" s="186">
        <v>1.076061726095664</v>
      </c>
      <c r="T18" s="186">
        <v>1.0760783378482837</v>
      </c>
      <c r="U18" s="186">
        <v>1.0760783378482837</v>
      </c>
      <c r="V18" s="186">
        <v>1.0760390106188671</v>
      </c>
      <c r="W18" s="123"/>
      <c r="X18" s="123"/>
      <c r="Y18" s="123"/>
      <c r="Z18" s="123"/>
    </row>
    <row r="19" spans="1:26">
      <c r="A19" s="25"/>
      <c r="B19" s="452"/>
      <c r="C19" s="131">
        <v>6</v>
      </c>
      <c r="D19" s="132" t="s">
        <v>158</v>
      </c>
      <c r="E19" s="455"/>
      <c r="F19" s="44"/>
      <c r="G19" s="186">
        <v>1.0817237587088393</v>
      </c>
      <c r="H19" s="186">
        <v>1.0817237587088393</v>
      </c>
      <c r="I19" s="186">
        <v>1.0817237587088393</v>
      </c>
      <c r="J19" s="186">
        <v>1.0817237587088393</v>
      </c>
      <c r="K19" s="186">
        <v>1.0817237587088393</v>
      </c>
      <c r="L19" s="186">
        <v>1.0817237587088393</v>
      </c>
      <c r="M19" s="186">
        <v>1.0767941226979461</v>
      </c>
      <c r="N19" s="186">
        <v>1.0767941226979461</v>
      </c>
      <c r="O19" s="44"/>
      <c r="P19" s="186">
        <v>1.0767941226979461</v>
      </c>
      <c r="Q19" s="186">
        <v>1.0710928235838431</v>
      </c>
      <c r="R19" s="186">
        <v>1.071099196605285</v>
      </c>
      <c r="S19" s="186">
        <v>1.067915659388986</v>
      </c>
      <c r="T19" s="186">
        <v>1.0679299736846177</v>
      </c>
      <c r="U19" s="186">
        <v>1.0675895241245954</v>
      </c>
      <c r="V19" s="186">
        <v>1.0675618007345877</v>
      </c>
      <c r="W19" s="123"/>
      <c r="X19" s="123"/>
      <c r="Y19" s="123"/>
      <c r="Z19" s="123"/>
    </row>
    <row r="20" spans="1:26">
      <c r="A20" s="25"/>
      <c r="B20" s="452"/>
      <c r="C20" s="131">
        <v>7</v>
      </c>
      <c r="D20" s="132" t="s">
        <v>159</v>
      </c>
      <c r="E20" s="455"/>
      <c r="F20" s="44"/>
      <c r="G20" s="186">
        <v>1.0867587611282226</v>
      </c>
      <c r="H20" s="186">
        <v>1.0867587611282226</v>
      </c>
      <c r="I20" s="186">
        <v>1.0867587611282226</v>
      </c>
      <c r="J20" s="186">
        <v>1.0867587611282226</v>
      </c>
      <c r="K20" s="186">
        <v>1.0867587611282226</v>
      </c>
      <c r="L20" s="186">
        <v>1.0867587611282226</v>
      </c>
      <c r="M20" s="186">
        <v>1.0916466768035786</v>
      </c>
      <c r="N20" s="186">
        <v>1.0916466768035786</v>
      </c>
      <c r="O20" s="44"/>
      <c r="P20" s="186">
        <v>1.0916466768035786</v>
      </c>
      <c r="Q20" s="186">
        <v>1.0916466768035786</v>
      </c>
      <c r="R20" s="186">
        <v>1.0916562803436576</v>
      </c>
      <c r="S20" s="186">
        <v>1.089990558113566</v>
      </c>
      <c r="T20" s="186">
        <v>1.0900260398378245</v>
      </c>
      <c r="U20" s="186">
        <v>1.0817565992005873</v>
      </c>
      <c r="V20" s="186">
        <v>1.0817215490070475</v>
      </c>
      <c r="W20" s="123"/>
      <c r="X20" s="123"/>
      <c r="Y20" s="123"/>
      <c r="Z20" s="123"/>
    </row>
    <row r="21" spans="1:26">
      <c r="A21" s="25"/>
      <c r="B21" s="452"/>
      <c r="C21" s="131">
        <v>8</v>
      </c>
      <c r="D21" s="132" t="s">
        <v>160</v>
      </c>
      <c r="E21" s="455"/>
      <c r="F21" s="44"/>
      <c r="G21" s="186">
        <v>1.0680311055811802</v>
      </c>
      <c r="H21" s="186">
        <v>1.0680311055811802</v>
      </c>
      <c r="I21" s="186">
        <v>1.0680311055811802</v>
      </c>
      <c r="J21" s="186">
        <v>1.0680311055811802</v>
      </c>
      <c r="K21" s="186">
        <v>1.0680311055811802</v>
      </c>
      <c r="L21" s="186">
        <v>1.0680311055811802</v>
      </c>
      <c r="M21" s="186">
        <v>1.0688564565692973</v>
      </c>
      <c r="N21" s="186">
        <v>1.0688564565692973</v>
      </c>
      <c r="O21" s="44"/>
      <c r="P21" s="186">
        <v>1.0688564565692973</v>
      </c>
      <c r="Q21" s="186">
        <v>1.0688564565692973</v>
      </c>
      <c r="R21" s="186">
        <v>1.0736224158915013</v>
      </c>
      <c r="S21" s="186">
        <v>1.0736224158915013</v>
      </c>
      <c r="T21" s="186">
        <v>1.077406104697348</v>
      </c>
      <c r="U21" s="186">
        <v>1.077406104697348</v>
      </c>
      <c r="V21" s="186">
        <v>1.0752006015161224</v>
      </c>
      <c r="W21" s="123"/>
      <c r="X21" s="123"/>
      <c r="Y21" s="123"/>
      <c r="Z21" s="123"/>
    </row>
    <row r="22" spans="1:26">
      <c r="A22" s="25"/>
      <c r="B22" s="452"/>
      <c r="C22" s="131">
        <v>9</v>
      </c>
      <c r="D22" s="132" t="s">
        <v>161</v>
      </c>
      <c r="E22" s="455"/>
      <c r="F22" s="44"/>
      <c r="G22" s="186">
        <v>1.080351670843245</v>
      </c>
      <c r="H22" s="186">
        <v>1.080351670843245</v>
      </c>
      <c r="I22" s="186">
        <v>1.080351670843245</v>
      </c>
      <c r="J22" s="186">
        <v>1.080351670843245</v>
      </c>
      <c r="K22" s="186">
        <v>1.080351670843245</v>
      </c>
      <c r="L22" s="186">
        <v>1.080351670843245</v>
      </c>
      <c r="M22" s="186">
        <v>1.0756369005925197</v>
      </c>
      <c r="N22" s="186">
        <v>1.0756369005925197</v>
      </c>
      <c r="O22" s="44"/>
      <c r="P22" s="186">
        <v>1.0756369005925197</v>
      </c>
      <c r="Q22" s="186">
        <v>1.0774114382334907</v>
      </c>
      <c r="R22" s="186">
        <v>1.0774220296989658</v>
      </c>
      <c r="S22" s="186">
        <v>1.0798658355307653</v>
      </c>
      <c r="T22" s="186">
        <v>1.0799176512113269</v>
      </c>
      <c r="U22" s="186">
        <v>1.0786400560561302</v>
      </c>
      <c r="V22" s="186">
        <v>1.0786276808924873</v>
      </c>
      <c r="W22" s="123"/>
      <c r="X22" s="123"/>
      <c r="Y22" s="123"/>
      <c r="Z22" s="123"/>
    </row>
    <row r="23" spans="1:26">
      <c r="A23" s="25"/>
      <c r="B23" s="452"/>
      <c r="C23" s="131">
        <v>10</v>
      </c>
      <c r="D23" s="132" t="s">
        <v>162</v>
      </c>
      <c r="E23" s="455"/>
      <c r="F23" s="44"/>
      <c r="G23" s="186">
        <v>1.0742758754173296</v>
      </c>
      <c r="H23" s="186">
        <v>1.0742758754173296</v>
      </c>
      <c r="I23" s="186">
        <v>1.0742758754173296</v>
      </c>
      <c r="J23" s="186">
        <v>1.0742758754173296</v>
      </c>
      <c r="K23" s="186">
        <v>1.0742758754173296</v>
      </c>
      <c r="L23" s="186">
        <v>1.0742758754173296</v>
      </c>
      <c r="M23" s="186">
        <v>1.0694000273489142</v>
      </c>
      <c r="N23" s="186">
        <v>1.0694000273489142</v>
      </c>
      <c r="O23" s="44"/>
      <c r="P23" s="186">
        <v>1.0694000273489142</v>
      </c>
      <c r="Q23" s="186">
        <v>1.0694000273489142</v>
      </c>
      <c r="R23" s="186">
        <v>1.0694035133458974</v>
      </c>
      <c r="S23" s="186">
        <v>1.0654293985275314</v>
      </c>
      <c r="T23" s="186">
        <v>1.0654306319967486</v>
      </c>
      <c r="U23" s="186">
        <v>1.0654306319967486</v>
      </c>
      <c r="V23" s="186">
        <v>1.0654287528540021</v>
      </c>
      <c r="W23" s="123"/>
      <c r="X23" s="123"/>
      <c r="Y23" s="123"/>
      <c r="Z23" s="123"/>
    </row>
    <row r="24" spans="1:26">
      <c r="A24" s="25"/>
      <c r="B24" s="452"/>
      <c r="C24" s="131">
        <v>11</v>
      </c>
      <c r="D24" s="132" t="s">
        <v>163</v>
      </c>
      <c r="E24" s="455"/>
      <c r="F24" s="44"/>
      <c r="G24" s="186">
        <v>1.0565426394469863</v>
      </c>
      <c r="H24" s="186">
        <v>1.0565426394469863</v>
      </c>
      <c r="I24" s="186">
        <v>1.0565426394469863</v>
      </c>
      <c r="J24" s="186">
        <v>1.0565426394469863</v>
      </c>
      <c r="K24" s="186">
        <v>1.0565426394469863</v>
      </c>
      <c r="L24" s="186">
        <v>1.0565426394469863</v>
      </c>
      <c r="M24" s="186">
        <v>1.0565426394469863</v>
      </c>
      <c r="N24" s="186">
        <v>1.0565426394469863</v>
      </c>
      <c r="O24" s="44"/>
      <c r="P24" s="186">
        <v>1.0565426394469863</v>
      </c>
      <c r="Q24" s="186">
        <v>1.0623768777468365</v>
      </c>
      <c r="R24" s="186">
        <v>1.0623787320838187</v>
      </c>
      <c r="S24" s="186">
        <v>1.0623787320838187</v>
      </c>
      <c r="T24" s="186">
        <v>1.0623836213497835</v>
      </c>
      <c r="U24" s="186">
        <v>1.0591084594872873</v>
      </c>
      <c r="V24" s="186">
        <v>1.0591076095358136</v>
      </c>
      <c r="W24" s="123"/>
      <c r="X24" s="123"/>
      <c r="Y24" s="123"/>
      <c r="Z24" s="123"/>
    </row>
    <row r="25" spans="1:26">
      <c r="A25" s="25"/>
      <c r="B25" s="452"/>
      <c r="C25" s="131">
        <v>12</v>
      </c>
      <c r="D25" s="132" t="s">
        <v>164</v>
      </c>
      <c r="E25" s="455"/>
      <c r="F25" s="44"/>
      <c r="G25" s="186">
        <v>1.0956985955193892</v>
      </c>
      <c r="H25" s="186">
        <v>1.0956985955193892</v>
      </c>
      <c r="I25" s="186">
        <v>1.0956985955193892</v>
      </c>
      <c r="J25" s="186">
        <v>1.0956985955193892</v>
      </c>
      <c r="K25" s="186">
        <v>1.0956985955193892</v>
      </c>
      <c r="L25" s="186">
        <v>1.0956985955193892</v>
      </c>
      <c r="M25" s="186">
        <v>1.0864431465467139</v>
      </c>
      <c r="N25" s="186">
        <v>1.0864431465467139</v>
      </c>
      <c r="O25" s="44"/>
      <c r="P25" s="186">
        <v>1.0864431465467139</v>
      </c>
      <c r="Q25" s="186">
        <v>1.0860200708513319</v>
      </c>
      <c r="R25" s="186">
        <v>1.0860375000329994</v>
      </c>
      <c r="S25" s="186">
        <v>1.0921967722355264</v>
      </c>
      <c r="T25" s="186">
        <v>1.0922365269077137</v>
      </c>
      <c r="U25" s="186">
        <v>1.0932719860530218</v>
      </c>
      <c r="V25" s="186">
        <v>1.0932177423775433</v>
      </c>
      <c r="W25" s="123"/>
      <c r="X25" s="123"/>
      <c r="Y25" s="123"/>
      <c r="Z25" s="123"/>
    </row>
    <row r="26" spans="1:26">
      <c r="A26" s="25"/>
      <c r="B26" s="452"/>
      <c r="C26" s="131">
        <v>13</v>
      </c>
      <c r="D26" s="132" t="s">
        <v>165</v>
      </c>
      <c r="E26" s="455"/>
      <c r="F26" s="44"/>
      <c r="G26" s="186">
        <v>1.0883900439389949</v>
      </c>
      <c r="H26" s="186">
        <v>1.0883900439389949</v>
      </c>
      <c r="I26" s="186">
        <v>1.0883900439389949</v>
      </c>
      <c r="J26" s="186">
        <v>1.0883900439389949</v>
      </c>
      <c r="K26" s="186">
        <v>1.0883900439389949</v>
      </c>
      <c r="L26" s="186">
        <v>1.0883900439389949</v>
      </c>
      <c r="M26" s="186">
        <v>1.0979948305226443</v>
      </c>
      <c r="N26" s="186">
        <v>1.0979948305226443</v>
      </c>
      <c r="O26" s="44"/>
      <c r="P26" s="186">
        <v>1.0979948305226443</v>
      </c>
      <c r="Q26" s="186">
        <v>1.0974462547602135</v>
      </c>
      <c r="R26" s="186">
        <v>1.0974718912332098</v>
      </c>
      <c r="S26" s="186">
        <v>1.0982205595017869</v>
      </c>
      <c r="T26" s="186">
        <v>1.0982692248952142</v>
      </c>
      <c r="U26" s="186">
        <v>1.0992149951515648</v>
      </c>
      <c r="V26" s="186">
        <v>1.099143943244675</v>
      </c>
      <c r="W26" s="123"/>
      <c r="X26" s="123"/>
      <c r="Y26" s="123"/>
      <c r="Z26" s="123"/>
    </row>
    <row r="27" spans="1:26">
      <c r="A27" s="25"/>
      <c r="B27" s="452"/>
      <c r="C27" s="131">
        <v>14</v>
      </c>
      <c r="D27" s="132" t="s">
        <v>166</v>
      </c>
      <c r="E27" s="455"/>
      <c r="F27" s="44"/>
      <c r="G27" s="186">
        <v>1.088775515935106</v>
      </c>
      <c r="H27" s="186">
        <v>1.088775515935106</v>
      </c>
      <c r="I27" s="186">
        <v>1.088775515935106</v>
      </c>
      <c r="J27" s="186">
        <v>1.088775515935106</v>
      </c>
      <c r="K27" s="186">
        <v>1.088775515935106</v>
      </c>
      <c r="L27" s="186">
        <v>1.088775515935106</v>
      </c>
      <c r="M27" s="186">
        <v>1.092418300179536</v>
      </c>
      <c r="N27" s="186">
        <v>1.092418300179536</v>
      </c>
      <c r="O27" s="44"/>
      <c r="P27" s="186">
        <v>1.092418300179536</v>
      </c>
      <c r="Q27" s="186">
        <v>1.092418300179536</v>
      </c>
      <c r="R27" s="186">
        <v>1.0872876840112828</v>
      </c>
      <c r="S27" s="186">
        <v>1.0872876840112828</v>
      </c>
      <c r="T27" s="186">
        <v>1.0964643498830797</v>
      </c>
      <c r="U27" s="186">
        <v>1.0964643498830797</v>
      </c>
      <c r="V27" s="186">
        <v>1.1033124404987553</v>
      </c>
      <c r="W27" s="123"/>
      <c r="X27" s="123"/>
      <c r="Y27" s="123"/>
      <c r="Z27" s="123"/>
    </row>
    <row r="28" spans="1:26">
      <c r="A28" s="25"/>
      <c r="B28" s="453" t="s">
        <v>276</v>
      </c>
      <c r="C28" s="131">
        <v>1</v>
      </c>
      <c r="D28" s="132" t="s">
        <v>153</v>
      </c>
      <c r="E28" s="455"/>
      <c r="F28" s="44"/>
      <c r="G28" s="186">
        <v>1.0929819558782343</v>
      </c>
      <c r="H28" s="186">
        <v>1.0929819558782343</v>
      </c>
      <c r="I28" s="186">
        <v>1.0929819558782343</v>
      </c>
      <c r="J28" s="186">
        <v>1.0929819558782343</v>
      </c>
      <c r="K28" s="186">
        <v>1.0929819558782343</v>
      </c>
      <c r="L28" s="186">
        <v>1.0929819558782343</v>
      </c>
      <c r="M28" s="186">
        <v>1.0814814628367599</v>
      </c>
      <c r="N28" s="186">
        <v>1.0814814628367599</v>
      </c>
      <c r="O28" s="44"/>
      <c r="P28" s="186">
        <v>1.0814814628367599</v>
      </c>
      <c r="Q28" s="186">
        <v>1.0862979473417027</v>
      </c>
      <c r="R28" s="186">
        <v>1.086176033127406</v>
      </c>
      <c r="S28" s="186">
        <v>1.0849110833782238</v>
      </c>
      <c r="T28" s="186">
        <v>1.0848508233828325</v>
      </c>
      <c r="U28" s="186">
        <v>1.0833441013572565</v>
      </c>
      <c r="V28" s="186">
        <v>1.0833575087965104</v>
      </c>
      <c r="W28" s="123"/>
      <c r="X28" s="123"/>
      <c r="Y28" s="123"/>
      <c r="Z28" s="123"/>
    </row>
    <row r="29" spans="1:26">
      <c r="A29" s="25"/>
      <c r="B29" s="453"/>
      <c r="C29" s="131">
        <v>2</v>
      </c>
      <c r="D29" s="132" t="s">
        <v>154</v>
      </c>
      <c r="E29" s="455"/>
      <c r="F29" s="44"/>
      <c r="G29" s="186">
        <v>1.0702269441411798</v>
      </c>
      <c r="H29" s="186">
        <v>1.0702269441411798</v>
      </c>
      <c r="I29" s="186">
        <v>1.0702269441411798</v>
      </c>
      <c r="J29" s="186">
        <v>1.0702269441411798</v>
      </c>
      <c r="K29" s="186">
        <v>1.0702269441411798</v>
      </c>
      <c r="L29" s="186">
        <v>1.0702269441411798</v>
      </c>
      <c r="M29" s="186">
        <v>1.0702269441411798</v>
      </c>
      <c r="N29" s="186">
        <v>1.0702269441411798</v>
      </c>
      <c r="O29" s="44"/>
      <c r="P29" s="186">
        <v>1.0702269441411798</v>
      </c>
      <c r="Q29" s="186">
        <v>1.0673651173302494</v>
      </c>
      <c r="R29" s="186">
        <v>1.0673385915884153</v>
      </c>
      <c r="S29" s="186">
        <v>1.0673385915884153</v>
      </c>
      <c r="T29" s="186">
        <v>1.0673244213509145</v>
      </c>
      <c r="U29" s="186">
        <v>1.0661481805009931</v>
      </c>
      <c r="V29" s="186">
        <v>1.066131162322463</v>
      </c>
      <c r="W29" s="123"/>
      <c r="X29" s="123"/>
      <c r="Y29" s="123"/>
      <c r="Z29" s="123"/>
    </row>
    <row r="30" spans="1:26">
      <c r="A30" s="25"/>
      <c r="B30" s="453"/>
      <c r="C30" s="131">
        <v>3</v>
      </c>
      <c r="D30" s="132" t="s">
        <v>155</v>
      </c>
      <c r="E30" s="455"/>
      <c r="F30" s="44"/>
      <c r="G30" s="186">
        <v>1.0794702750020808</v>
      </c>
      <c r="H30" s="186">
        <v>1.0794702750020808</v>
      </c>
      <c r="I30" s="186">
        <v>1.0794702750020808</v>
      </c>
      <c r="J30" s="186">
        <v>1.0794702750020808</v>
      </c>
      <c r="K30" s="186">
        <v>1.0794702750020808</v>
      </c>
      <c r="L30" s="186">
        <v>1.0794702750020808</v>
      </c>
      <c r="M30" s="186">
        <v>1.0806862799422217</v>
      </c>
      <c r="N30" s="186">
        <v>1.0806862799422217</v>
      </c>
      <c r="O30" s="44"/>
      <c r="P30" s="186">
        <v>1.0806862799422217</v>
      </c>
      <c r="Q30" s="186">
        <v>1.0792718084943291</v>
      </c>
      <c r="R30" s="186">
        <v>1.0791302963588514</v>
      </c>
      <c r="S30" s="186">
        <v>1.0775445345864723</v>
      </c>
      <c r="T30" s="186">
        <v>1.0774334280571309</v>
      </c>
      <c r="U30" s="186">
        <v>1.0775463030038692</v>
      </c>
      <c r="V30" s="186">
        <v>1.077576334849796</v>
      </c>
      <c r="W30" s="123"/>
      <c r="X30" s="123"/>
      <c r="Y30" s="123"/>
      <c r="Z30" s="123"/>
    </row>
    <row r="31" spans="1:26">
      <c r="A31" s="25"/>
      <c r="B31" s="453"/>
      <c r="C31" s="131">
        <v>4</v>
      </c>
      <c r="D31" s="132" t="s">
        <v>156</v>
      </c>
      <c r="E31" s="455"/>
      <c r="F31" s="44"/>
      <c r="G31" s="186">
        <v>1.0918650447973948</v>
      </c>
      <c r="H31" s="186">
        <v>1.0918650447973948</v>
      </c>
      <c r="I31" s="186">
        <v>1.0918650447973948</v>
      </c>
      <c r="J31" s="186">
        <v>1.0918650447973948</v>
      </c>
      <c r="K31" s="186">
        <v>1.0918650447973948</v>
      </c>
      <c r="L31" s="186">
        <v>1.0918650447973948</v>
      </c>
      <c r="M31" s="186">
        <v>1.0992619858752828</v>
      </c>
      <c r="N31" s="186">
        <v>1.0992619858752828</v>
      </c>
      <c r="O31" s="44"/>
      <c r="P31" s="186">
        <v>1.0992619858752828</v>
      </c>
      <c r="Q31" s="186">
        <v>1.101077853329788</v>
      </c>
      <c r="R31" s="186">
        <v>1.100933384402605</v>
      </c>
      <c r="S31" s="186">
        <v>1.1074675182084446</v>
      </c>
      <c r="T31" s="186">
        <v>1.1073255443478454</v>
      </c>
      <c r="U31" s="186">
        <v>1.1033488660249229</v>
      </c>
      <c r="V31" s="186">
        <v>1.1032925725217808</v>
      </c>
      <c r="W31" s="123"/>
      <c r="X31" s="123"/>
      <c r="Y31" s="123"/>
      <c r="Z31" s="123"/>
    </row>
    <row r="32" spans="1:26">
      <c r="A32" s="25"/>
      <c r="B32" s="453"/>
      <c r="C32" s="131">
        <v>5</v>
      </c>
      <c r="D32" s="132" t="s">
        <v>157</v>
      </c>
      <c r="E32" s="455"/>
      <c r="F32" s="44"/>
      <c r="G32" s="186">
        <v>1.0718136626355232</v>
      </c>
      <c r="H32" s="186">
        <v>1.0718136626355232</v>
      </c>
      <c r="I32" s="186">
        <v>1.0718136626355232</v>
      </c>
      <c r="J32" s="186">
        <v>1.0718136626355232</v>
      </c>
      <c r="K32" s="186">
        <v>1.0718136626355232</v>
      </c>
      <c r="L32" s="186">
        <v>1.0718136626355232</v>
      </c>
      <c r="M32" s="186">
        <v>1.0695373162573705</v>
      </c>
      <c r="N32" s="186">
        <v>1.0695373162573705</v>
      </c>
      <c r="O32" s="44"/>
      <c r="P32" s="186">
        <v>1.0695373162573705</v>
      </c>
      <c r="Q32" s="186">
        <v>1.0695373162573705</v>
      </c>
      <c r="R32" s="186">
        <v>1.0694935607140168</v>
      </c>
      <c r="S32" s="186">
        <v>1.0747661653287264</v>
      </c>
      <c r="T32" s="186">
        <v>1.0747338083640094</v>
      </c>
      <c r="U32" s="186">
        <v>1.0747338083640094</v>
      </c>
      <c r="V32" s="186">
        <v>1.0747036109078327</v>
      </c>
      <c r="W32" s="123"/>
      <c r="X32" s="123"/>
      <c r="Y32" s="123"/>
      <c r="Z32" s="123"/>
    </row>
    <row r="33" spans="1:27">
      <c r="A33" s="25"/>
      <c r="B33" s="453"/>
      <c r="C33" s="131">
        <v>6</v>
      </c>
      <c r="D33" s="132" t="s">
        <v>158</v>
      </c>
      <c r="E33" s="455"/>
      <c r="F33" s="44"/>
      <c r="G33" s="186">
        <v>1.0795324874413401</v>
      </c>
      <c r="H33" s="186">
        <v>1.0795324874413401</v>
      </c>
      <c r="I33" s="186">
        <v>1.0795324874413401</v>
      </c>
      <c r="J33" s="186">
        <v>1.0795324874413401</v>
      </c>
      <c r="K33" s="186">
        <v>1.0795324874413401</v>
      </c>
      <c r="L33" s="186">
        <v>1.0795324874413401</v>
      </c>
      <c r="M33" s="186">
        <v>1.0752001682715286</v>
      </c>
      <c r="N33" s="186">
        <v>1.0752001682715286</v>
      </c>
      <c r="O33" s="44"/>
      <c r="P33" s="186">
        <v>1.0752001682715286</v>
      </c>
      <c r="Q33" s="186">
        <v>1.0700483553578828</v>
      </c>
      <c r="R33" s="186">
        <v>1.0700092036052256</v>
      </c>
      <c r="S33" s="186">
        <v>1.0670771715792171</v>
      </c>
      <c r="T33" s="186">
        <v>1.0670602529065194</v>
      </c>
      <c r="U33" s="186">
        <v>1.0665768999235643</v>
      </c>
      <c r="V33" s="186">
        <v>1.0665558930269585</v>
      </c>
      <c r="W33" s="123"/>
      <c r="X33" s="123"/>
      <c r="Y33" s="123"/>
      <c r="Z33" s="123"/>
    </row>
    <row r="34" spans="1:27">
      <c r="A34" s="25"/>
      <c r="B34" s="453"/>
      <c r="C34" s="131">
        <v>7</v>
      </c>
      <c r="D34" s="132" t="s">
        <v>159</v>
      </c>
      <c r="E34" s="455"/>
      <c r="F34" s="44"/>
      <c r="G34" s="186">
        <v>1.085452733436888</v>
      </c>
      <c r="H34" s="186">
        <v>1.085452733436888</v>
      </c>
      <c r="I34" s="186">
        <v>1.085452733436888</v>
      </c>
      <c r="J34" s="186">
        <v>1.085452733436888</v>
      </c>
      <c r="K34" s="186">
        <v>1.085452733436888</v>
      </c>
      <c r="L34" s="186">
        <v>1.085452733436888</v>
      </c>
      <c r="M34" s="186">
        <v>1.090168180084981</v>
      </c>
      <c r="N34" s="186">
        <v>1.090168180084981</v>
      </c>
      <c r="O34" s="44"/>
      <c r="P34" s="186">
        <v>1.090168180084981</v>
      </c>
      <c r="Q34" s="186">
        <v>1.090168180084981</v>
      </c>
      <c r="R34" s="186">
        <v>1.0901114729358925</v>
      </c>
      <c r="S34" s="186">
        <v>1.0877931386948556</v>
      </c>
      <c r="T34" s="186">
        <v>1.0877232184882555</v>
      </c>
      <c r="U34" s="186">
        <v>1.0801287256807237</v>
      </c>
      <c r="V34" s="186">
        <v>1.0801039085948869</v>
      </c>
      <c r="W34" s="123"/>
      <c r="X34" s="123"/>
      <c r="Y34" s="123"/>
      <c r="Z34" s="123"/>
    </row>
    <row r="35" spans="1:27">
      <c r="A35" s="25"/>
      <c r="B35" s="453"/>
      <c r="C35" s="131">
        <v>8</v>
      </c>
      <c r="D35" s="132" t="s">
        <v>160</v>
      </c>
      <c r="E35" s="455"/>
      <c r="F35" s="44"/>
      <c r="G35" s="186">
        <v>1.0674066698772735</v>
      </c>
      <c r="H35" s="186">
        <v>1.0674066698772735</v>
      </c>
      <c r="I35" s="186">
        <v>1.0674066698772735</v>
      </c>
      <c r="J35" s="186">
        <v>1.0674066698772735</v>
      </c>
      <c r="K35" s="186">
        <v>1.0674066698772735</v>
      </c>
      <c r="L35" s="186">
        <v>1.0674066698772735</v>
      </c>
      <c r="M35" s="186">
        <v>1.0682684966881959</v>
      </c>
      <c r="N35" s="186">
        <v>1.0682684966881959</v>
      </c>
      <c r="O35" s="44"/>
      <c r="P35" s="186">
        <v>1.0682684966881959</v>
      </c>
      <c r="Q35" s="186">
        <v>1.0682684966881959</v>
      </c>
      <c r="R35" s="186">
        <v>1.0726239973978122</v>
      </c>
      <c r="S35" s="186">
        <v>1.0726239973978122</v>
      </c>
      <c r="T35" s="186">
        <v>1.0761993198070865</v>
      </c>
      <c r="U35" s="186">
        <v>1.0761993198070865</v>
      </c>
      <c r="V35" s="186">
        <v>1.0742638006468059</v>
      </c>
      <c r="W35" s="123"/>
      <c r="X35" s="123"/>
      <c r="Y35" s="123"/>
      <c r="Z35" s="123"/>
    </row>
    <row r="36" spans="1:27">
      <c r="A36" s="25"/>
      <c r="B36" s="453"/>
      <c r="C36" s="131">
        <v>9</v>
      </c>
      <c r="D36" s="132" t="s">
        <v>161</v>
      </c>
      <c r="E36" s="455"/>
      <c r="F36" s="44"/>
      <c r="G36" s="186">
        <v>1.0774654762193439</v>
      </c>
      <c r="H36" s="186">
        <v>1.0774654762193439</v>
      </c>
      <c r="I36" s="186">
        <v>1.0774654762193439</v>
      </c>
      <c r="J36" s="186">
        <v>1.0774654762193439</v>
      </c>
      <c r="K36" s="186">
        <v>1.0774654762193439</v>
      </c>
      <c r="L36" s="186">
        <v>1.0774654762193439</v>
      </c>
      <c r="M36" s="186">
        <v>1.0738360384983456</v>
      </c>
      <c r="N36" s="186">
        <v>1.0738360384983456</v>
      </c>
      <c r="O36" s="44"/>
      <c r="P36" s="186">
        <v>1.0738360384983456</v>
      </c>
      <c r="Q36" s="186">
        <v>1.0749970312119093</v>
      </c>
      <c r="R36" s="186">
        <v>1.0748937452388276</v>
      </c>
      <c r="S36" s="186">
        <v>1.0772508512545704</v>
      </c>
      <c r="T36" s="186">
        <v>1.0771808652862276</v>
      </c>
      <c r="U36" s="186">
        <v>1.0761698787013338</v>
      </c>
      <c r="V36" s="186">
        <v>1.0761805902669486</v>
      </c>
      <c r="W36" s="123"/>
      <c r="X36" s="123"/>
      <c r="Y36" s="123"/>
      <c r="Z36" s="123"/>
    </row>
    <row r="37" spans="1:27">
      <c r="A37" s="25"/>
      <c r="B37" s="453"/>
      <c r="C37" s="131">
        <v>10</v>
      </c>
      <c r="D37" s="132" t="s">
        <v>162</v>
      </c>
      <c r="E37" s="455"/>
      <c r="F37" s="44"/>
      <c r="G37" s="186">
        <v>1.0733996094318452</v>
      </c>
      <c r="H37" s="186">
        <v>1.0733996094318452</v>
      </c>
      <c r="I37" s="186">
        <v>1.0733996094318452</v>
      </c>
      <c r="J37" s="186">
        <v>1.0733996094318452</v>
      </c>
      <c r="K37" s="186">
        <v>1.0733996094318452</v>
      </c>
      <c r="L37" s="186">
        <v>1.0733996094318452</v>
      </c>
      <c r="M37" s="186">
        <v>1.0689063256170588</v>
      </c>
      <c r="N37" s="186">
        <v>1.0689063256170588</v>
      </c>
      <c r="O37" s="44"/>
      <c r="P37" s="186">
        <v>1.0689063256170588</v>
      </c>
      <c r="Q37" s="186">
        <v>1.0689063256170588</v>
      </c>
      <c r="R37" s="186">
        <v>1.0688855498479561</v>
      </c>
      <c r="S37" s="186">
        <v>1.0655429324585941</v>
      </c>
      <c r="T37" s="186">
        <v>1.0655481946707537</v>
      </c>
      <c r="U37" s="186">
        <v>1.0655481946707537</v>
      </c>
      <c r="V37" s="186">
        <v>1.0655449219615913</v>
      </c>
      <c r="W37" s="123"/>
      <c r="X37" s="123"/>
      <c r="Y37" s="123"/>
      <c r="Z37" s="123"/>
    </row>
    <row r="38" spans="1:27">
      <c r="A38" s="25"/>
      <c r="B38" s="453"/>
      <c r="C38" s="131">
        <v>11</v>
      </c>
      <c r="D38" s="132" t="s">
        <v>163</v>
      </c>
      <c r="E38" s="455"/>
      <c r="F38" s="44"/>
      <c r="G38" s="186">
        <v>1.0564421023082484</v>
      </c>
      <c r="H38" s="186">
        <v>1.0564421023082484</v>
      </c>
      <c r="I38" s="186">
        <v>1.0564421023082484</v>
      </c>
      <c r="J38" s="186">
        <v>1.0564421023082484</v>
      </c>
      <c r="K38" s="186">
        <v>1.0564421023082484</v>
      </c>
      <c r="L38" s="186">
        <v>1.0564421023082484</v>
      </c>
      <c r="M38" s="186">
        <v>1.0564421023082484</v>
      </c>
      <c r="N38" s="186">
        <v>1.0564421023082484</v>
      </c>
      <c r="O38" s="44"/>
      <c r="P38" s="186">
        <v>1.0564421023082484</v>
      </c>
      <c r="Q38" s="186">
        <v>1.0623041562481781</v>
      </c>
      <c r="R38" s="186">
        <v>1.0622972759370308</v>
      </c>
      <c r="S38" s="186">
        <v>1.0622972759370308</v>
      </c>
      <c r="T38" s="186">
        <v>1.0622948436434854</v>
      </c>
      <c r="U38" s="186">
        <v>1.0590791996550259</v>
      </c>
      <c r="V38" s="186">
        <v>1.0590774473782516</v>
      </c>
      <c r="W38" s="123"/>
      <c r="X38" s="123"/>
      <c r="Y38" s="123"/>
      <c r="Z38" s="123"/>
    </row>
    <row r="39" spans="1:27">
      <c r="A39" s="25"/>
      <c r="B39" s="453"/>
      <c r="C39" s="131">
        <v>12</v>
      </c>
      <c r="D39" s="132" t="s">
        <v>164</v>
      </c>
      <c r="E39" s="455"/>
      <c r="F39" s="44"/>
      <c r="G39" s="186">
        <v>1.093046755459234</v>
      </c>
      <c r="H39" s="186">
        <v>1.093046755459234</v>
      </c>
      <c r="I39" s="186">
        <v>1.093046755459234</v>
      </c>
      <c r="J39" s="186">
        <v>1.093046755459234</v>
      </c>
      <c r="K39" s="186">
        <v>1.093046755459234</v>
      </c>
      <c r="L39" s="186">
        <v>1.093046755459234</v>
      </c>
      <c r="M39" s="186">
        <v>1.0844223757094351</v>
      </c>
      <c r="N39" s="186">
        <v>1.0844223757094351</v>
      </c>
      <c r="O39" s="44"/>
      <c r="P39" s="186">
        <v>1.0844223757094351</v>
      </c>
      <c r="Q39" s="186">
        <v>1.0840810256610449</v>
      </c>
      <c r="R39" s="186">
        <v>1.0840014833163434</v>
      </c>
      <c r="S39" s="186">
        <v>1.089729151712139</v>
      </c>
      <c r="T39" s="186">
        <v>1.0896568330775738</v>
      </c>
      <c r="U39" s="186">
        <v>1.0908901430158633</v>
      </c>
      <c r="V39" s="186">
        <v>1.090853813393611</v>
      </c>
      <c r="W39" s="123"/>
      <c r="X39" s="123"/>
      <c r="Y39" s="123"/>
      <c r="Z39" s="123"/>
    </row>
    <row r="40" spans="1:27">
      <c r="A40" s="25"/>
      <c r="B40" s="453"/>
      <c r="C40" s="131">
        <v>13</v>
      </c>
      <c r="D40" s="132" t="s">
        <v>165</v>
      </c>
      <c r="E40" s="455"/>
      <c r="F40" s="44"/>
      <c r="G40" s="186">
        <v>1.0858319620011085</v>
      </c>
      <c r="H40" s="186">
        <v>1.0858319620011085</v>
      </c>
      <c r="I40" s="186">
        <v>1.0858319620011085</v>
      </c>
      <c r="J40" s="186">
        <v>1.0858319620011085</v>
      </c>
      <c r="K40" s="186">
        <v>1.0858319620011085</v>
      </c>
      <c r="L40" s="186">
        <v>1.0858319620011085</v>
      </c>
      <c r="M40" s="186">
        <v>1.094694427799904</v>
      </c>
      <c r="N40" s="186">
        <v>1.094694427799904</v>
      </c>
      <c r="O40" s="44"/>
      <c r="P40" s="186">
        <v>1.094694427799904</v>
      </c>
      <c r="Q40" s="186">
        <v>1.0944636969101207</v>
      </c>
      <c r="R40" s="186">
        <v>1.0943447054059863</v>
      </c>
      <c r="S40" s="186">
        <v>1.0949350854172193</v>
      </c>
      <c r="T40" s="186">
        <v>1.0948303212449852</v>
      </c>
      <c r="U40" s="186">
        <v>1.095790721417468</v>
      </c>
      <c r="V40" s="186">
        <v>1.0957378979020587</v>
      </c>
      <c r="W40" s="123"/>
      <c r="X40" s="123"/>
      <c r="Y40" s="123"/>
      <c r="Z40" s="123"/>
    </row>
    <row r="41" spans="1:27">
      <c r="A41" s="25"/>
      <c r="B41" s="454"/>
      <c r="C41" s="131">
        <v>14</v>
      </c>
      <c r="D41" s="132" t="s">
        <v>166</v>
      </c>
      <c r="E41" s="455"/>
      <c r="F41" s="44"/>
      <c r="G41" s="186">
        <v>1.0890162916795407</v>
      </c>
      <c r="H41" s="186">
        <v>1.0890162916795407</v>
      </c>
      <c r="I41" s="186">
        <v>1.0890162916795407</v>
      </c>
      <c r="J41" s="186">
        <v>1.0890162916795407</v>
      </c>
      <c r="K41" s="186">
        <v>1.0890162916795407</v>
      </c>
      <c r="L41" s="186">
        <v>1.0890162916795407</v>
      </c>
      <c r="M41" s="186">
        <v>1.0929376143819718</v>
      </c>
      <c r="N41" s="186">
        <v>1.0929376143819718</v>
      </c>
      <c r="O41" s="44"/>
      <c r="P41" s="186">
        <v>1.0929376143819718</v>
      </c>
      <c r="Q41" s="186">
        <v>1.0929376143819718</v>
      </c>
      <c r="R41" s="186">
        <v>1.088056236726862</v>
      </c>
      <c r="S41" s="186">
        <v>1.088056236726862</v>
      </c>
      <c r="T41" s="186">
        <v>1.0976703486960437</v>
      </c>
      <c r="U41" s="186">
        <v>1.0976703486960437</v>
      </c>
      <c r="V41" s="186">
        <v>1.1045464548906672</v>
      </c>
      <c r="W41" s="123"/>
      <c r="X41" s="123"/>
      <c r="Y41" s="123"/>
      <c r="Z41" s="123"/>
    </row>
    <row r="42" spans="1:27" s="94" customFormat="1">
      <c r="B42" s="124"/>
      <c r="C42" s="128"/>
      <c r="D42" s="129"/>
      <c r="E42" s="130"/>
    </row>
    <row r="43" spans="1:27" s="94" customFormat="1">
      <c r="B43" s="124"/>
      <c r="C43" s="128"/>
      <c r="D43" s="129"/>
      <c r="E43" s="130"/>
    </row>
    <row r="44" spans="1:27" s="25" customFormat="1"/>
    <row r="45" spans="1:27">
      <c r="A45" s="126"/>
      <c r="B45" s="127" t="s">
        <v>247</v>
      </c>
      <c r="C45" s="126"/>
      <c r="D45" s="126"/>
      <c r="E45" s="126"/>
      <c r="F45" s="126"/>
      <c r="G45" s="126"/>
      <c r="H45" s="126"/>
      <c r="I45" s="126"/>
      <c r="J45" s="126"/>
      <c r="K45" s="126"/>
      <c r="L45" s="126"/>
      <c r="M45" s="446"/>
      <c r="N45" s="446"/>
      <c r="O45" s="446"/>
      <c r="P45" s="446"/>
      <c r="Q45" s="446"/>
      <c r="R45" s="446"/>
      <c r="S45" s="446"/>
      <c r="T45" s="446"/>
      <c r="U45" s="446"/>
      <c r="V45" s="446"/>
      <c r="W45" s="446"/>
      <c r="X45" s="446"/>
      <c r="Y45" s="446"/>
      <c r="Z45" s="446"/>
      <c r="AA45" s="446"/>
    </row>
    <row r="46" spans="1:27" s="25" customFormat="1"/>
    <row r="47" spans="1:27" s="25" customFormat="1">
      <c r="B47" s="135"/>
    </row>
    <row r="48" spans="1:27">
      <c r="A48" s="25"/>
      <c r="B48" s="447" t="s">
        <v>274</v>
      </c>
      <c r="C48" s="448" t="s">
        <v>151</v>
      </c>
      <c r="D48" s="449" t="s">
        <v>230</v>
      </c>
      <c r="E48" s="450"/>
      <c r="F48" s="44"/>
      <c r="G48" s="330" t="s">
        <v>232</v>
      </c>
      <c r="H48" s="331"/>
      <c r="I48" s="331"/>
      <c r="J48" s="331"/>
      <c r="K48" s="331"/>
      <c r="L48" s="331"/>
      <c r="M48" s="331"/>
      <c r="N48" s="332"/>
      <c r="O48" s="188"/>
      <c r="P48" s="321" t="s">
        <v>233</v>
      </c>
      <c r="Q48" s="322"/>
      <c r="R48" s="322"/>
      <c r="S48" s="322"/>
      <c r="T48" s="322"/>
      <c r="U48" s="322"/>
      <c r="V48" s="322"/>
      <c r="W48" s="322"/>
      <c r="X48" s="322"/>
      <c r="Y48" s="322"/>
      <c r="Z48" s="323"/>
    </row>
    <row r="49" spans="1:26" ht="12.75" customHeight="1">
      <c r="A49" s="25"/>
      <c r="B49" s="447"/>
      <c r="C49" s="448"/>
      <c r="D49" s="449"/>
      <c r="E49" s="451"/>
      <c r="F49" s="44"/>
      <c r="G49" s="324" t="s">
        <v>234</v>
      </c>
      <c r="H49" s="325"/>
      <c r="I49" s="325"/>
      <c r="J49" s="325"/>
      <c r="K49" s="325"/>
      <c r="L49" s="325"/>
      <c r="M49" s="325"/>
      <c r="N49" s="326"/>
      <c r="O49" s="188"/>
      <c r="P49" s="327" t="s">
        <v>235</v>
      </c>
      <c r="Q49" s="328"/>
      <c r="R49" s="328"/>
      <c r="S49" s="328"/>
      <c r="T49" s="328"/>
      <c r="U49" s="328"/>
      <c r="V49" s="328"/>
      <c r="W49" s="328"/>
      <c r="X49" s="328"/>
      <c r="Y49" s="328"/>
      <c r="Z49" s="329"/>
    </row>
    <row r="50" spans="1:26" ht="25.5" customHeight="1">
      <c r="A50" s="25"/>
      <c r="B50" s="447"/>
      <c r="C50" s="448"/>
      <c r="D50" s="449"/>
      <c r="E50" s="133" t="s">
        <v>103</v>
      </c>
      <c r="F50" s="44"/>
      <c r="G50" s="49" t="s">
        <v>97</v>
      </c>
      <c r="H50" s="49" t="s">
        <v>99</v>
      </c>
      <c r="I50" s="49" t="s">
        <v>93</v>
      </c>
      <c r="J50" s="49" t="s">
        <v>94</v>
      </c>
      <c r="K50" s="49" t="s">
        <v>47</v>
      </c>
      <c r="L50" s="50" t="s">
        <v>46</v>
      </c>
      <c r="M50" s="49" t="s">
        <v>48</v>
      </c>
      <c r="N50" s="49" t="s">
        <v>169</v>
      </c>
      <c r="O50" s="44"/>
      <c r="P50" s="45" t="s">
        <v>225</v>
      </c>
      <c r="Q50" s="45" t="s">
        <v>2</v>
      </c>
      <c r="R50" s="45" t="s">
        <v>3</v>
      </c>
      <c r="S50" s="51" t="s">
        <v>4</v>
      </c>
      <c r="T50" s="45" t="s">
        <v>5</v>
      </c>
      <c r="U50" s="45" t="s">
        <v>6</v>
      </c>
      <c r="V50" s="45" t="s">
        <v>7</v>
      </c>
      <c r="W50" s="45" t="s">
        <v>8</v>
      </c>
      <c r="X50" s="45" t="s">
        <v>9</v>
      </c>
      <c r="Y50" s="45" t="s">
        <v>10</v>
      </c>
      <c r="Z50" s="45" t="s">
        <v>11</v>
      </c>
    </row>
    <row r="51" spans="1:26" ht="15" customHeight="1">
      <c r="A51" s="25"/>
      <c r="B51" s="447"/>
      <c r="C51" s="448"/>
      <c r="D51" s="449"/>
      <c r="E51" s="133" t="s">
        <v>49</v>
      </c>
      <c r="F51" s="44"/>
      <c r="G51" s="47" t="s">
        <v>98</v>
      </c>
      <c r="H51" s="47" t="s">
        <v>90</v>
      </c>
      <c r="I51" s="47" t="s">
        <v>91</v>
      </c>
      <c r="J51" s="47" t="s">
        <v>92</v>
      </c>
      <c r="K51" s="47" t="s">
        <v>50</v>
      </c>
      <c r="L51" s="48" t="s">
        <v>51</v>
      </c>
      <c r="M51" s="47" t="s">
        <v>18</v>
      </c>
      <c r="N51" s="47" t="s">
        <v>170</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447"/>
      <c r="C52" s="448"/>
      <c r="D52" s="449"/>
      <c r="E52" s="134" t="s">
        <v>140</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452" t="s">
        <v>275</v>
      </c>
      <c r="C53" s="131">
        <v>1</v>
      </c>
      <c r="D53" s="132" t="s">
        <v>153</v>
      </c>
      <c r="E53" s="363"/>
      <c r="F53" s="44"/>
      <c r="G53" s="186">
        <v>1.1082751765306995</v>
      </c>
      <c r="H53" s="186">
        <v>1.1082751765306995</v>
      </c>
      <c r="I53" s="186">
        <v>1.1082751765306995</v>
      </c>
      <c r="J53" s="186">
        <v>1.1082751765306995</v>
      </c>
      <c r="K53" s="186">
        <v>1.1082751765306995</v>
      </c>
      <c r="L53" s="186">
        <v>1.1082751765306995</v>
      </c>
      <c r="M53" s="186">
        <v>1.0962941259136452</v>
      </c>
      <c r="N53" s="186">
        <v>1.0962941259136501</v>
      </c>
      <c r="O53" s="44"/>
      <c r="P53" s="186">
        <v>1.0962941259136501</v>
      </c>
      <c r="Q53" s="186">
        <v>1.1020877060792158</v>
      </c>
      <c r="R53" s="186">
        <v>1.102086537112434</v>
      </c>
      <c r="S53" s="186">
        <v>1.1008085096500069</v>
      </c>
      <c r="T53" s="186">
        <v>1.1008554861984023</v>
      </c>
      <c r="U53" s="186">
        <v>1.1023706398207924</v>
      </c>
      <c r="V53" s="186">
        <v>1.1023596903988269</v>
      </c>
      <c r="W53" s="123"/>
      <c r="X53" s="123"/>
      <c r="Y53" s="123"/>
      <c r="Z53" s="123"/>
    </row>
    <row r="54" spans="1:26">
      <c r="A54" s="25"/>
      <c r="B54" s="452"/>
      <c r="C54" s="131">
        <v>2</v>
      </c>
      <c r="D54" s="132" t="s">
        <v>154</v>
      </c>
      <c r="E54" s="364"/>
      <c r="F54" s="44"/>
      <c r="G54" s="186">
        <v>1.0837988378926746</v>
      </c>
      <c r="H54" s="186">
        <v>1.0837988378926746</v>
      </c>
      <c r="I54" s="186">
        <v>1.0837988378926746</v>
      </c>
      <c r="J54" s="186">
        <v>1.0837988378926746</v>
      </c>
      <c r="K54" s="186">
        <v>1.0837988378926746</v>
      </c>
      <c r="L54" s="186">
        <v>1.0837988378926746</v>
      </c>
      <c r="M54" s="186">
        <v>1.0826127770893348</v>
      </c>
      <c r="N54" s="186">
        <v>1.0826127770893348</v>
      </c>
      <c r="O54" s="44"/>
      <c r="P54" s="186">
        <v>1.0826127770893348</v>
      </c>
      <c r="Q54" s="186">
        <v>1.0807457548736179</v>
      </c>
      <c r="R54" s="186">
        <v>1.0807488377754195</v>
      </c>
      <c r="S54" s="186">
        <v>1.0825587765619737</v>
      </c>
      <c r="T54" s="186">
        <v>1.082567487327361</v>
      </c>
      <c r="U54" s="186">
        <v>1.0835845113141731</v>
      </c>
      <c r="V54" s="186">
        <v>1.0835655087725202</v>
      </c>
      <c r="W54" s="123"/>
      <c r="X54" s="123"/>
      <c r="Y54" s="123"/>
      <c r="Z54" s="123"/>
    </row>
    <row r="55" spans="1:26">
      <c r="A55" s="25"/>
      <c r="B55" s="452"/>
      <c r="C55" s="131">
        <v>3</v>
      </c>
      <c r="D55" s="132" t="s">
        <v>155</v>
      </c>
      <c r="E55" s="364"/>
      <c r="F55" s="44"/>
      <c r="G55" s="186">
        <v>1.0948785296625481</v>
      </c>
      <c r="H55" s="186">
        <v>1.0948785296625481</v>
      </c>
      <c r="I55" s="186">
        <v>1.0948785296625481</v>
      </c>
      <c r="J55" s="186">
        <v>1.0948785296625481</v>
      </c>
      <c r="K55" s="186">
        <v>1.0948785296625481</v>
      </c>
      <c r="L55" s="186">
        <v>1.0948785296625481</v>
      </c>
      <c r="M55" s="186">
        <v>1.1057052358138901</v>
      </c>
      <c r="N55" s="186">
        <v>1.1057052358138901</v>
      </c>
      <c r="O55" s="44"/>
      <c r="P55" s="186">
        <v>1.1057052358138901</v>
      </c>
      <c r="Q55" s="186">
        <v>1.1077569948447401</v>
      </c>
      <c r="R55" s="186">
        <v>1.1077543868230559</v>
      </c>
      <c r="S55" s="186">
        <v>1.1099371986653026</v>
      </c>
      <c r="T55" s="186">
        <v>1.1099847783652514</v>
      </c>
      <c r="U55" s="186">
        <v>1.1136084448803785</v>
      </c>
      <c r="V55" s="186">
        <v>1.1136127375668607</v>
      </c>
      <c r="W55" s="123"/>
      <c r="X55" s="123"/>
      <c r="Y55" s="123"/>
      <c r="Z55" s="123"/>
    </row>
    <row r="56" spans="1:26">
      <c r="A56" s="25"/>
      <c r="B56" s="452"/>
      <c r="C56" s="131">
        <v>4</v>
      </c>
      <c r="D56" s="132" t="s">
        <v>156</v>
      </c>
      <c r="E56" s="364"/>
      <c r="F56" s="44"/>
      <c r="G56" s="186">
        <v>1.1082400177964147</v>
      </c>
      <c r="H56" s="186">
        <v>1.1082400177964147</v>
      </c>
      <c r="I56" s="186">
        <v>1.1082400177964147</v>
      </c>
      <c r="J56" s="186">
        <v>1.1082400177964147</v>
      </c>
      <c r="K56" s="186">
        <v>1.1082400177964147</v>
      </c>
      <c r="L56" s="186">
        <v>1.1082400177964147</v>
      </c>
      <c r="M56" s="186">
        <v>1.1137302838399852</v>
      </c>
      <c r="N56" s="186">
        <v>1.1137302838399852</v>
      </c>
      <c r="O56" s="44"/>
      <c r="P56" s="186">
        <v>1.1137302838399852</v>
      </c>
      <c r="Q56" s="186">
        <v>1.1161232550150133</v>
      </c>
      <c r="R56" s="186">
        <v>1.116177142601277</v>
      </c>
      <c r="S56" s="186">
        <v>1.1201050590155441</v>
      </c>
      <c r="T56" s="186">
        <v>1.1201616242871231</v>
      </c>
      <c r="U56" s="186">
        <v>1.1206582996710612</v>
      </c>
      <c r="V56" s="186">
        <v>1.1205777082419113</v>
      </c>
      <c r="W56" s="123"/>
      <c r="X56" s="123"/>
      <c r="Y56" s="123"/>
      <c r="Z56" s="123"/>
    </row>
    <row r="57" spans="1:26">
      <c r="A57" s="25"/>
      <c r="B57" s="452"/>
      <c r="C57" s="131">
        <v>5</v>
      </c>
      <c r="D57" s="132" t="s">
        <v>157</v>
      </c>
      <c r="E57" s="364"/>
      <c r="F57" s="44"/>
      <c r="G57" s="186">
        <v>1.0860779021532081</v>
      </c>
      <c r="H57" s="186">
        <v>1.0860779021532081</v>
      </c>
      <c r="I57" s="186">
        <v>1.0860779021532081</v>
      </c>
      <c r="J57" s="186">
        <v>1.0860779021532081</v>
      </c>
      <c r="K57" s="186">
        <v>1.0860779021532081</v>
      </c>
      <c r="L57" s="186">
        <v>1.0860779021532081</v>
      </c>
      <c r="M57" s="186">
        <v>1.0905110719759183</v>
      </c>
      <c r="N57" s="186">
        <v>1.0905110719759183</v>
      </c>
      <c r="O57" s="44"/>
      <c r="P57" s="186">
        <v>1.0905110719759183</v>
      </c>
      <c r="Q57" s="186">
        <v>1.0928473850570546</v>
      </c>
      <c r="R57" s="186">
        <v>1.0928522200009185</v>
      </c>
      <c r="S57" s="186">
        <v>1.1000097293050248</v>
      </c>
      <c r="T57" s="186">
        <v>1.1000252612108359</v>
      </c>
      <c r="U57" s="186">
        <v>1.1032424761675115</v>
      </c>
      <c r="V57" s="186">
        <v>1.1032060156233667</v>
      </c>
      <c r="W57" s="123"/>
      <c r="X57" s="123"/>
      <c r="Y57" s="123"/>
      <c r="Z57" s="123"/>
    </row>
    <row r="58" spans="1:26">
      <c r="A58" s="25"/>
      <c r="B58" s="452"/>
      <c r="C58" s="131">
        <v>6</v>
      </c>
      <c r="D58" s="132" t="s">
        <v>158</v>
      </c>
      <c r="E58" s="364"/>
      <c r="F58" s="44"/>
      <c r="G58" s="186">
        <v>1.094852391746465</v>
      </c>
      <c r="H58" s="186">
        <v>1.094852391746465</v>
      </c>
      <c r="I58" s="186">
        <v>1.094852391746465</v>
      </c>
      <c r="J58" s="186">
        <v>1.094852391746465</v>
      </c>
      <c r="K58" s="186">
        <v>1.094852391746465</v>
      </c>
      <c r="L58" s="186">
        <v>1.094852391746465</v>
      </c>
      <c r="M58" s="186">
        <v>1.0773575096550672</v>
      </c>
      <c r="N58" s="186">
        <v>1.0773575096550672</v>
      </c>
      <c r="O58" s="44"/>
      <c r="P58" s="186">
        <v>1.0773575096550672</v>
      </c>
      <c r="Q58" s="186">
        <v>1.0724967922647921</v>
      </c>
      <c r="R58" s="186">
        <v>1.0725130210185927</v>
      </c>
      <c r="S58" s="186">
        <v>1.0697649223888157</v>
      </c>
      <c r="T58" s="186">
        <v>1.069770531228077</v>
      </c>
      <c r="U58" s="186">
        <v>1.0669176737998596</v>
      </c>
      <c r="V58" s="186">
        <v>1.0668797959441672</v>
      </c>
      <c r="W58" s="123"/>
      <c r="X58" s="123"/>
      <c r="Y58" s="123"/>
      <c r="Z58" s="123"/>
    </row>
    <row r="59" spans="1:26">
      <c r="A59" s="25"/>
      <c r="B59" s="452"/>
      <c r="C59" s="131">
        <v>7</v>
      </c>
      <c r="D59" s="132" t="s">
        <v>159</v>
      </c>
      <c r="E59" s="364"/>
      <c r="F59" s="44"/>
      <c r="G59" s="186">
        <v>1.0999480117934572</v>
      </c>
      <c r="H59" s="186">
        <v>1.0999480117934572</v>
      </c>
      <c r="I59" s="186">
        <v>1.0999480117934572</v>
      </c>
      <c r="J59" s="186">
        <v>1.0999480117934572</v>
      </c>
      <c r="K59" s="186">
        <v>1.0999480117934572</v>
      </c>
      <c r="L59" s="186">
        <v>1.0999480117934572</v>
      </c>
      <c r="M59" s="186">
        <v>1.0956375189010796</v>
      </c>
      <c r="N59" s="186">
        <v>1.0956375189010796</v>
      </c>
      <c r="O59" s="44"/>
      <c r="P59" s="186">
        <v>1.0956375189010796</v>
      </c>
      <c r="Q59" s="186">
        <v>1.096789585311424</v>
      </c>
      <c r="R59" s="186">
        <v>1.0968202066737762</v>
      </c>
      <c r="S59" s="186">
        <v>1.0918185797000604</v>
      </c>
      <c r="T59" s="186">
        <v>1.0918426221070865</v>
      </c>
      <c r="U59" s="186">
        <v>1.0858167792372655</v>
      </c>
      <c r="V59" s="186">
        <v>1.085775886318328</v>
      </c>
      <c r="W59" s="123"/>
      <c r="X59" s="123"/>
      <c r="Y59" s="123"/>
      <c r="Z59" s="123"/>
    </row>
    <row r="60" spans="1:26">
      <c r="A60" s="25"/>
      <c r="B60" s="452"/>
      <c r="C60" s="131">
        <v>8</v>
      </c>
      <c r="D60" s="132" t="s">
        <v>160</v>
      </c>
      <c r="E60" s="364"/>
      <c r="F60" s="44"/>
      <c r="G60" s="186">
        <v>1.0809927855833659</v>
      </c>
      <c r="H60" s="186">
        <v>1.0809927855833659</v>
      </c>
      <c r="I60" s="186">
        <v>1.0809927855833659</v>
      </c>
      <c r="J60" s="186">
        <v>1.0809927855833659</v>
      </c>
      <c r="K60" s="186">
        <v>1.0809927855833659</v>
      </c>
      <c r="L60" s="186">
        <v>1.0809927855833659</v>
      </c>
      <c r="M60" s="186">
        <v>1.0872295202637048</v>
      </c>
      <c r="N60" s="186">
        <v>1.0872295202637048</v>
      </c>
      <c r="O60" s="44"/>
      <c r="P60" s="186">
        <v>1.0872295202637048</v>
      </c>
      <c r="Q60" s="186">
        <v>1.0910196449110867</v>
      </c>
      <c r="R60" s="186">
        <v>1.0958720594808411</v>
      </c>
      <c r="S60" s="186">
        <v>1.0990694591124965</v>
      </c>
      <c r="T60" s="186">
        <v>1.1029442818506248</v>
      </c>
      <c r="U60" s="186">
        <v>1.1099380224349225</v>
      </c>
      <c r="V60" s="186">
        <v>1.1076735011611787</v>
      </c>
      <c r="W60" s="123"/>
      <c r="X60" s="123"/>
      <c r="Y60" s="123"/>
      <c r="Z60" s="123"/>
    </row>
    <row r="61" spans="1:26">
      <c r="A61" s="25"/>
      <c r="B61" s="452"/>
      <c r="C61" s="131">
        <v>9</v>
      </c>
      <c r="D61" s="132" t="s">
        <v>161</v>
      </c>
      <c r="E61" s="364"/>
      <c r="F61" s="44"/>
      <c r="G61" s="186">
        <v>1.0934633347985263</v>
      </c>
      <c r="H61" s="186">
        <v>1.0934633347985263</v>
      </c>
      <c r="I61" s="186">
        <v>1.0934633347985263</v>
      </c>
      <c r="J61" s="186">
        <v>1.0934633347985263</v>
      </c>
      <c r="K61" s="186">
        <v>1.0934633347985263</v>
      </c>
      <c r="L61" s="186">
        <v>1.0934633347985263</v>
      </c>
      <c r="M61" s="186">
        <v>1.0896876623107732</v>
      </c>
      <c r="N61" s="186">
        <v>1.0896876623107732</v>
      </c>
      <c r="O61" s="44"/>
      <c r="P61" s="186">
        <v>1.0896876623107732</v>
      </c>
      <c r="Q61" s="186">
        <v>1.0932122322128535</v>
      </c>
      <c r="R61" s="186">
        <v>1.0932077922934291</v>
      </c>
      <c r="S61" s="186">
        <v>1.0996397096706614</v>
      </c>
      <c r="T61" s="186">
        <v>1.099691011305435</v>
      </c>
      <c r="U61" s="186">
        <v>1.1037469832316864</v>
      </c>
      <c r="V61" s="186">
        <v>1.1037375541079613</v>
      </c>
      <c r="W61" s="123"/>
      <c r="X61" s="123"/>
      <c r="Y61" s="123"/>
      <c r="Z61" s="123"/>
    </row>
    <row r="62" spans="1:26">
      <c r="A62" s="25"/>
      <c r="B62" s="452"/>
      <c r="C62" s="131">
        <v>10</v>
      </c>
      <c r="D62" s="132" t="s">
        <v>162</v>
      </c>
      <c r="E62" s="364"/>
      <c r="F62" s="44"/>
      <c r="G62" s="186">
        <v>1.0873130429556868</v>
      </c>
      <c r="H62" s="186">
        <v>1.0873130429556868</v>
      </c>
      <c r="I62" s="186">
        <v>1.0873130429556868</v>
      </c>
      <c r="J62" s="186">
        <v>1.0873130429556868</v>
      </c>
      <c r="K62" s="186">
        <v>1.0873130429556868</v>
      </c>
      <c r="L62" s="186">
        <v>1.0873130429556868</v>
      </c>
      <c r="M62" s="186">
        <v>1.074696162122331</v>
      </c>
      <c r="N62" s="186">
        <v>1.074696162122331</v>
      </c>
      <c r="O62" s="44"/>
      <c r="P62" s="186">
        <v>1.074696162122331</v>
      </c>
      <c r="Q62" s="186">
        <v>1.0832647432785332</v>
      </c>
      <c r="R62" s="186">
        <v>1.0832564137687937</v>
      </c>
      <c r="S62" s="186">
        <v>1.0842535535285609</v>
      </c>
      <c r="T62" s="186">
        <v>1.084257743126694</v>
      </c>
      <c r="U62" s="186">
        <v>1.0920095283897262</v>
      </c>
      <c r="V62" s="186">
        <v>1.0920162683015382</v>
      </c>
      <c r="W62" s="123"/>
      <c r="X62" s="123"/>
      <c r="Y62" s="123"/>
      <c r="Z62" s="123"/>
    </row>
    <row r="63" spans="1:26">
      <c r="A63" s="25"/>
      <c r="B63" s="452"/>
      <c r="C63" s="131">
        <v>11</v>
      </c>
      <c r="D63" s="132" t="s">
        <v>163</v>
      </c>
      <c r="E63" s="364"/>
      <c r="F63" s="44"/>
      <c r="G63" s="186">
        <v>1.0693642960677636</v>
      </c>
      <c r="H63" s="186">
        <v>1.0693642960677636</v>
      </c>
      <c r="I63" s="186">
        <v>1.0693642960677636</v>
      </c>
      <c r="J63" s="186">
        <v>1.0693642960677636</v>
      </c>
      <c r="K63" s="186">
        <v>1.0693642960677636</v>
      </c>
      <c r="L63" s="186">
        <v>1.0693642960677636</v>
      </c>
      <c r="M63" s="186">
        <v>1.0699074924914858</v>
      </c>
      <c r="N63" s="186">
        <v>1.0699074924914858</v>
      </c>
      <c r="O63" s="44"/>
      <c r="P63" s="186">
        <v>1.0699074924914858</v>
      </c>
      <c r="Q63" s="186">
        <v>1.0817559335850342</v>
      </c>
      <c r="R63" s="186">
        <v>1.0817450553956962</v>
      </c>
      <c r="S63" s="186">
        <v>1.0860675408860634</v>
      </c>
      <c r="T63" s="186">
        <v>1.0860770128436275</v>
      </c>
      <c r="U63" s="186">
        <v>1.0914212605541025</v>
      </c>
      <c r="V63" s="186">
        <v>1.091431054220545</v>
      </c>
      <c r="W63" s="123"/>
      <c r="X63" s="123"/>
      <c r="Y63" s="123"/>
      <c r="Z63" s="123"/>
    </row>
    <row r="64" spans="1:26">
      <c r="A64" s="25"/>
      <c r="B64" s="452"/>
      <c r="C64" s="131">
        <v>12</v>
      </c>
      <c r="D64" s="132" t="s">
        <v>164</v>
      </c>
      <c r="E64" s="364"/>
      <c r="F64" s="44"/>
      <c r="G64" s="186">
        <v>1.1089971761061153</v>
      </c>
      <c r="H64" s="186">
        <v>1.1089971761061153</v>
      </c>
      <c r="I64" s="186">
        <v>1.1089971761061153</v>
      </c>
      <c r="J64" s="186">
        <v>1.1089971761061153</v>
      </c>
      <c r="K64" s="186">
        <v>1.1089971761061153</v>
      </c>
      <c r="L64" s="186">
        <v>1.1089971761061153</v>
      </c>
      <c r="M64" s="186">
        <v>1.0911008356225356</v>
      </c>
      <c r="N64" s="186">
        <v>1.0911008356225356</v>
      </c>
      <c r="O64" s="44"/>
      <c r="P64" s="186">
        <v>1.0911008356225356</v>
      </c>
      <c r="Q64" s="186">
        <v>1.091666375250262</v>
      </c>
      <c r="R64" s="186">
        <v>1.0916904333931368</v>
      </c>
      <c r="S64" s="186">
        <v>1.0988625367136806</v>
      </c>
      <c r="T64" s="186">
        <v>1.0988960341922946</v>
      </c>
      <c r="U64" s="186">
        <v>1.0949935565486379</v>
      </c>
      <c r="V64" s="186">
        <v>1.0949332085127226</v>
      </c>
      <c r="W64" s="123"/>
      <c r="X64" s="123"/>
      <c r="Y64" s="123"/>
      <c r="Z64" s="123"/>
    </row>
    <row r="65" spans="1:26">
      <c r="A65" s="25"/>
      <c r="B65" s="452"/>
      <c r="C65" s="131">
        <v>13</v>
      </c>
      <c r="D65" s="132" t="s">
        <v>165</v>
      </c>
      <c r="E65" s="364"/>
      <c r="F65" s="44"/>
      <c r="G65" s="186">
        <v>1.1015998978747492</v>
      </c>
      <c r="H65" s="186">
        <v>1.1015998978747492</v>
      </c>
      <c r="I65" s="186">
        <v>1.1015998978747492</v>
      </c>
      <c r="J65" s="186">
        <v>1.1015998978747492</v>
      </c>
      <c r="K65" s="186">
        <v>1.1015998978747492</v>
      </c>
      <c r="L65" s="186">
        <v>1.1015998978747492</v>
      </c>
      <c r="M65" s="186">
        <v>1.0919579787548133</v>
      </c>
      <c r="N65" s="186">
        <v>1.0919579787548133</v>
      </c>
      <c r="O65" s="44"/>
      <c r="P65" s="186">
        <v>1.0919579787548133</v>
      </c>
      <c r="Q65" s="186">
        <v>1.0927569427483486</v>
      </c>
      <c r="R65" s="186">
        <v>1.092808854753953</v>
      </c>
      <c r="S65" s="186">
        <v>1.0894956425535909</v>
      </c>
      <c r="T65" s="186">
        <v>1.0895352260046862</v>
      </c>
      <c r="U65" s="186">
        <v>1.0947946595115696</v>
      </c>
      <c r="V65" s="186">
        <v>1.0947066859270436</v>
      </c>
      <c r="W65" s="123"/>
      <c r="X65" s="123"/>
      <c r="Y65" s="123"/>
      <c r="Z65" s="123"/>
    </row>
    <row r="66" spans="1:26">
      <c r="A66" s="25"/>
      <c r="B66" s="452"/>
      <c r="C66" s="131">
        <v>14</v>
      </c>
      <c r="D66" s="132" t="s">
        <v>166</v>
      </c>
      <c r="E66" s="364"/>
      <c r="F66" s="44"/>
      <c r="G66" s="186">
        <v>1.1019888347943605</v>
      </c>
      <c r="H66" s="186">
        <v>1.1019888347943605</v>
      </c>
      <c r="I66" s="186">
        <v>1.1019888347943605</v>
      </c>
      <c r="J66" s="186">
        <v>1.1019888347943605</v>
      </c>
      <c r="K66" s="186">
        <v>1.1019888347943605</v>
      </c>
      <c r="L66" s="186">
        <v>1.1019888347943605</v>
      </c>
      <c r="M66" s="186">
        <v>1.0792020153293562</v>
      </c>
      <c r="N66" s="186">
        <v>1.0792020153293562</v>
      </c>
      <c r="O66" s="44"/>
      <c r="P66" s="186">
        <v>1.0792020153293562</v>
      </c>
      <c r="Q66" s="186">
        <v>1.0689837711289418</v>
      </c>
      <c r="R66" s="186">
        <v>1.0640139065733756</v>
      </c>
      <c r="S66" s="186">
        <v>1.0551588009306099</v>
      </c>
      <c r="T66" s="186">
        <v>1.0640281002402654</v>
      </c>
      <c r="U66" s="186">
        <v>1.0639824612904751</v>
      </c>
      <c r="V66" s="186">
        <v>1.070600816757137</v>
      </c>
      <c r="W66" s="123"/>
      <c r="X66" s="123"/>
      <c r="Y66" s="123"/>
      <c r="Z66" s="123"/>
    </row>
    <row r="67" spans="1:26" ht="12.75" customHeight="1">
      <c r="A67" s="25"/>
      <c r="B67" s="453" t="s">
        <v>276</v>
      </c>
      <c r="C67" s="131">
        <v>1</v>
      </c>
      <c r="D67" s="132" t="s">
        <v>153</v>
      </c>
      <c r="E67" s="455"/>
      <c r="F67" s="44"/>
      <c r="G67" s="186">
        <v>1.1062978438213138</v>
      </c>
      <c r="H67" s="186">
        <v>1.1062978438213138</v>
      </c>
      <c r="I67" s="186">
        <v>1.1062978438213138</v>
      </c>
      <c r="J67" s="186">
        <v>1.1062978438213138</v>
      </c>
      <c r="K67" s="186">
        <v>1.1062978438213138</v>
      </c>
      <c r="L67" s="186">
        <v>1.1062978438213138</v>
      </c>
      <c r="M67" s="186">
        <v>1.0943802478750884</v>
      </c>
      <c r="N67" s="186">
        <v>1.0943802478750884</v>
      </c>
      <c r="O67" s="44"/>
      <c r="P67" s="186">
        <v>1.0943802478750884</v>
      </c>
      <c r="Q67" s="186">
        <v>1.0994052673611516</v>
      </c>
      <c r="R67" s="186">
        <v>1.0992843764313971</v>
      </c>
      <c r="S67" s="186">
        <v>1.0980904009260661</v>
      </c>
      <c r="T67" s="186">
        <v>1.0980017224539009</v>
      </c>
      <c r="U67" s="186">
        <v>1.0997558501699929</v>
      </c>
      <c r="V67" s="186">
        <v>1.0997485853542242</v>
      </c>
      <c r="W67" s="123"/>
      <c r="X67" s="123"/>
      <c r="Y67" s="123"/>
      <c r="Z67" s="123"/>
    </row>
    <row r="68" spans="1:26">
      <c r="A68" s="25"/>
      <c r="B68" s="453"/>
      <c r="C68" s="131">
        <v>2</v>
      </c>
      <c r="D68" s="132" t="s">
        <v>154</v>
      </c>
      <c r="E68" s="455"/>
      <c r="F68" s="44"/>
      <c r="G68" s="186">
        <v>1.0832653620518802</v>
      </c>
      <c r="H68" s="186">
        <v>1.0832653620518802</v>
      </c>
      <c r="I68" s="186">
        <v>1.0832653620518802</v>
      </c>
      <c r="J68" s="186">
        <v>1.0832653620518802</v>
      </c>
      <c r="K68" s="186">
        <v>1.0832653620518802</v>
      </c>
      <c r="L68" s="186">
        <v>1.0832653620518802</v>
      </c>
      <c r="M68" s="186">
        <v>1.0819319239023764</v>
      </c>
      <c r="N68" s="186">
        <v>1.0819319239023764</v>
      </c>
      <c r="O68" s="44"/>
      <c r="P68" s="186">
        <v>1.0819319239023764</v>
      </c>
      <c r="Q68" s="186">
        <v>1.0800678542951025</v>
      </c>
      <c r="R68" s="186">
        <v>1.0800364696115277</v>
      </c>
      <c r="S68" s="186">
        <v>1.0817926971398641</v>
      </c>
      <c r="T68" s="186">
        <v>1.0817784097264935</v>
      </c>
      <c r="U68" s="186">
        <v>1.0830014506739241</v>
      </c>
      <c r="V68" s="186">
        <v>1.0829867032486038</v>
      </c>
      <c r="W68" s="123"/>
      <c r="X68" s="123"/>
      <c r="Y68" s="123"/>
      <c r="Z68" s="123"/>
    </row>
    <row r="69" spans="1:26">
      <c r="A69" s="25"/>
      <c r="B69" s="453"/>
      <c r="C69" s="131">
        <v>3</v>
      </c>
      <c r="D69" s="132" t="s">
        <v>155</v>
      </c>
      <c r="E69" s="455"/>
      <c r="F69" s="44"/>
      <c r="G69" s="186">
        <v>1.0926219515561375</v>
      </c>
      <c r="H69" s="186">
        <v>1.0926219515561375</v>
      </c>
      <c r="I69" s="186">
        <v>1.0926219515561375</v>
      </c>
      <c r="J69" s="186">
        <v>1.0926219515561375</v>
      </c>
      <c r="K69" s="186">
        <v>1.0926219515561375</v>
      </c>
      <c r="L69" s="186">
        <v>1.0926219515561375</v>
      </c>
      <c r="M69" s="186">
        <v>1.103201734141227</v>
      </c>
      <c r="N69" s="186">
        <v>1.103201734141227</v>
      </c>
      <c r="O69" s="44"/>
      <c r="P69" s="186">
        <v>1.103201734141227</v>
      </c>
      <c r="Q69" s="186">
        <v>1.1044196117508469</v>
      </c>
      <c r="R69" s="186">
        <v>1.1042815354202522</v>
      </c>
      <c r="S69" s="186">
        <v>1.1064070319652477</v>
      </c>
      <c r="T69" s="186">
        <v>1.1062886876332332</v>
      </c>
      <c r="U69" s="186">
        <v>1.1103412683259926</v>
      </c>
      <c r="V69" s="186">
        <v>1.1103245217235966</v>
      </c>
      <c r="W69" s="123"/>
      <c r="X69" s="123"/>
      <c r="Y69" s="123"/>
      <c r="Z69" s="123"/>
    </row>
    <row r="70" spans="1:26">
      <c r="A70" s="25"/>
      <c r="B70" s="453"/>
      <c r="C70" s="131">
        <v>4</v>
      </c>
      <c r="D70" s="132" t="s">
        <v>156</v>
      </c>
      <c r="E70" s="455"/>
      <c r="F70" s="44"/>
      <c r="G70" s="186">
        <v>1.1051676780069883</v>
      </c>
      <c r="H70" s="186">
        <v>1.1051676780069883</v>
      </c>
      <c r="I70" s="186">
        <v>1.1051676780069883</v>
      </c>
      <c r="J70" s="186">
        <v>1.1051676780069883</v>
      </c>
      <c r="K70" s="186">
        <v>1.1051676780069883</v>
      </c>
      <c r="L70" s="186">
        <v>1.1051676780069883</v>
      </c>
      <c r="M70" s="186">
        <v>1.1101095174841473</v>
      </c>
      <c r="N70" s="186">
        <v>1.1101095174841473</v>
      </c>
      <c r="O70" s="44"/>
      <c r="P70" s="186">
        <v>1.1101095174841473</v>
      </c>
      <c r="Q70" s="186">
        <v>1.1120763804581766</v>
      </c>
      <c r="R70" s="186">
        <v>1.1119109417977875</v>
      </c>
      <c r="S70" s="186">
        <v>1.115649304493167</v>
      </c>
      <c r="T70" s="186">
        <v>1.1155101507605159</v>
      </c>
      <c r="U70" s="186">
        <v>1.1163221636463285</v>
      </c>
      <c r="V70" s="186">
        <v>1.1162963809424624</v>
      </c>
      <c r="W70" s="123"/>
      <c r="X70" s="123"/>
      <c r="Y70" s="123"/>
      <c r="Z70" s="123"/>
    </row>
    <row r="71" spans="1:26">
      <c r="A71" s="25"/>
      <c r="B71" s="453"/>
      <c r="C71" s="131">
        <v>5</v>
      </c>
      <c r="D71" s="132" t="s">
        <v>157</v>
      </c>
      <c r="E71" s="455"/>
      <c r="F71" s="44"/>
      <c r="G71" s="186">
        <v>1.0848717288497522</v>
      </c>
      <c r="H71" s="186">
        <v>1.0848717288497522</v>
      </c>
      <c r="I71" s="186">
        <v>1.0848717288497522</v>
      </c>
      <c r="J71" s="186">
        <v>1.0848717288497522</v>
      </c>
      <c r="K71" s="186">
        <v>1.0848717288497522</v>
      </c>
      <c r="L71" s="186">
        <v>1.0848717288497522</v>
      </c>
      <c r="M71" s="186">
        <v>1.0893235635483312</v>
      </c>
      <c r="N71" s="186">
        <v>1.0893235635483312</v>
      </c>
      <c r="O71" s="44"/>
      <c r="P71" s="186">
        <v>1.0893235635483312</v>
      </c>
      <c r="Q71" s="186">
        <v>1.0916553540610554</v>
      </c>
      <c r="R71" s="186">
        <v>1.0916092082280198</v>
      </c>
      <c r="S71" s="186">
        <v>1.098638839184598</v>
      </c>
      <c r="T71" s="186">
        <v>1.0986097959873247</v>
      </c>
      <c r="U71" s="186">
        <v>1.1019984852657096</v>
      </c>
      <c r="V71" s="186">
        <v>1.1019567802095096</v>
      </c>
      <c r="W71" s="123"/>
      <c r="X71" s="123"/>
      <c r="Y71" s="123"/>
      <c r="Z71" s="123"/>
    </row>
    <row r="72" spans="1:26">
      <c r="A72" s="25"/>
      <c r="B72" s="453"/>
      <c r="C72" s="131">
        <v>6</v>
      </c>
      <c r="D72" s="132" t="s">
        <v>158</v>
      </c>
      <c r="E72" s="455"/>
      <c r="F72" s="44"/>
      <c r="G72" s="186">
        <v>1.0926847114127742</v>
      </c>
      <c r="H72" s="186">
        <v>1.0926847114127742</v>
      </c>
      <c r="I72" s="186">
        <v>1.0926847114127742</v>
      </c>
      <c r="J72" s="186">
        <v>1.0926847114127742</v>
      </c>
      <c r="K72" s="186">
        <v>1.0926847114127742</v>
      </c>
      <c r="L72" s="186">
        <v>1.0926847114127742</v>
      </c>
      <c r="M72" s="186">
        <v>1.075614245325172</v>
      </c>
      <c r="N72" s="186">
        <v>1.075614245325172</v>
      </c>
      <c r="O72" s="44"/>
      <c r="P72" s="186">
        <v>1.075614245325172</v>
      </c>
      <c r="Q72" s="186">
        <v>1.0714257690016857</v>
      </c>
      <c r="R72" s="186">
        <v>1.071386103673915</v>
      </c>
      <c r="S72" s="186">
        <v>1.0688039208503246</v>
      </c>
      <c r="T72" s="186">
        <v>1.0687666245600851</v>
      </c>
      <c r="U72" s="186">
        <v>1.0656709271944178</v>
      </c>
      <c r="V72" s="186">
        <v>1.0656793034111673</v>
      </c>
      <c r="W72" s="123"/>
      <c r="X72" s="123"/>
      <c r="Y72" s="123"/>
      <c r="Z72" s="123"/>
    </row>
    <row r="73" spans="1:26">
      <c r="A73" s="25"/>
      <c r="B73" s="453"/>
      <c r="C73" s="131">
        <v>7</v>
      </c>
      <c r="D73" s="132" t="s">
        <v>159</v>
      </c>
      <c r="E73" s="455"/>
      <c r="F73" s="44"/>
      <c r="G73" s="186">
        <v>1.0986768716799604</v>
      </c>
      <c r="H73" s="186">
        <v>1.0986768716799604</v>
      </c>
      <c r="I73" s="186">
        <v>1.0986768716799604</v>
      </c>
      <c r="J73" s="186">
        <v>1.0986768716799604</v>
      </c>
      <c r="K73" s="186">
        <v>1.0986768716799604</v>
      </c>
      <c r="L73" s="186">
        <v>1.0986768716799604</v>
      </c>
      <c r="M73" s="186">
        <v>1.09403388284785</v>
      </c>
      <c r="N73" s="186">
        <v>1.09403388284785</v>
      </c>
      <c r="O73" s="44"/>
      <c r="P73" s="186">
        <v>1.09403388284785</v>
      </c>
      <c r="Q73" s="186">
        <v>1.0950188547584121</v>
      </c>
      <c r="R73" s="186">
        <v>1.0949458719782394</v>
      </c>
      <c r="S73" s="186">
        <v>1.0894937668868687</v>
      </c>
      <c r="T73" s="186">
        <v>1.0894067865864363</v>
      </c>
      <c r="U73" s="186">
        <v>1.0839916981215159</v>
      </c>
      <c r="V73" s="186">
        <v>1.0840081239156629</v>
      </c>
      <c r="W73" s="123"/>
      <c r="X73" s="123"/>
      <c r="Y73" s="123"/>
      <c r="Z73" s="123"/>
    </row>
    <row r="74" spans="1:26">
      <c r="A74" s="25"/>
      <c r="B74" s="453"/>
      <c r="C74" s="131">
        <v>8</v>
      </c>
      <c r="D74" s="132" t="s">
        <v>160</v>
      </c>
      <c r="E74" s="455"/>
      <c r="F74" s="44"/>
      <c r="G74" s="186">
        <v>1.0804108522497773</v>
      </c>
      <c r="H74" s="186">
        <v>1.0804108522497773</v>
      </c>
      <c r="I74" s="186">
        <v>1.0804108522497773</v>
      </c>
      <c r="J74" s="186">
        <v>1.0804108522497773</v>
      </c>
      <c r="K74" s="186">
        <v>1.0804108522497773</v>
      </c>
      <c r="L74" s="186">
        <v>1.0804108522497773</v>
      </c>
      <c r="M74" s="186">
        <v>1.0867795714704855</v>
      </c>
      <c r="N74" s="186">
        <v>1.0867795714704855</v>
      </c>
      <c r="O74" s="44"/>
      <c r="P74" s="186">
        <v>1.0867795714704855</v>
      </c>
      <c r="Q74" s="186">
        <v>1.0906159770959118</v>
      </c>
      <c r="R74" s="186">
        <v>1.0950736926856965</v>
      </c>
      <c r="S74" s="186">
        <v>1.0980420778450359</v>
      </c>
      <c r="T74" s="186">
        <v>1.1016988425276408</v>
      </c>
      <c r="U74" s="186">
        <v>1.1089513483183899</v>
      </c>
      <c r="V74" s="186">
        <v>1.1069130812955454</v>
      </c>
      <c r="W74" s="123"/>
      <c r="X74" s="123"/>
      <c r="Y74" s="123"/>
      <c r="Z74" s="123"/>
    </row>
    <row r="75" spans="1:26">
      <c r="A75" s="25"/>
      <c r="B75" s="453"/>
      <c r="C75" s="131">
        <v>9</v>
      </c>
      <c r="D75" s="132" t="s">
        <v>161</v>
      </c>
      <c r="E75" s="455"/>
      <c r="F75" s="44"/>
      <c r="G75" s="186">
        <v>1.0905921107412628</v>
      </c>
      <c r="H75" s="186">
        <v>1.0905921107412628</v>
      </c>
      <c r="I75" s="186">
        <v>1.0905921107412628</v>
      </c>
      <c r="J75" s="186">
        <v>1.0905921107412628</v>
      </c>
      <c r="K75" s="186">
        <v>1.0905921107412628</v>
      </c>
      <c r="L75" s="186">
        <v>1.0905921107412628</v>
      </c>
      <c r="M75" s="186">
        <v>1.088068751008813</v>
      </c>
      <c r="N75" s="186">
        <v>1.088068751008813</v>
      </c>
      <c r="O75" s="44"/>
      <c r="P75" s="186">
        <v>1.088068751008813</v>
      </c>
      <c r="Q75" s="186">
        <v>1.0908891887124332</v>
      </c>
      <c r="R75" s="186">
        <v>1.090789742082191</v>
      </c>
      <c r="S75" s="186">
        <v>1.0969047061954511</v>
      </c>
      <c r="T75" s="186">
        <v>1.0968163025422557</v>
      </c>
      <c r="U75" s="186">
        <v>1.1013042347239128</v>
      </c>
      <c r="V75" s="186">
        <v>1.1012667955096695</v>
      </c>
      <c r="W75" s="123"/>
      <c r="X75" s="123"/>
      <c r="Y75" s="123"/>
      <c r="Z75" s="123"/>
    </row>
    <row r="76" spans="1:26">
      <c r="A76" s="25"/>
      <c r="B76" s="453"/>
      <c r="C76" s="131">
        <v>10</v>
      </c>
      <c r="D76" s="132" t="s">
        <v>162</v>
      </c>
      <c r="E76" s="455"/>
      <c r="F76" s="44"/>
      <c r="G76" s="186">
        <v>1.086476515584232</v>
      </c>
      <c r="H76" s="186">
        <v>1.086476515584232</v>
      </c>
      <c r="I76" s="186">
        <v>1.086476515584232</v>
      </c>
      <c r="J76" s="186">
        <v>1.086476515584232</v>
      </c>
      <c r="K76" s="186">
        <v>1.086476515584232</v>
      </c>
      <c r="L76" s="186">
        <v>1.086476515584232</v>
      </c>
      <c r="M76" s="186">
        <v>1.074045749802232</v>
      </c>
      <c r="N76" s="186">
        <v>1.074045749802232</v>
      </c>
      <c r="O76" s="44"/>
      <c r="P76" s="186">
        <v>1.074045749802232</v>
      </c>
      <c r="Q76" s="186">
        <v>1.0828812033076147</v>
      </c>
      <c r="R76" s="186">
        <v>1.0828655102829698</v>
      </c>
      <c r="S76" s="186">
        <v>1.0842497853844897</v>
      </c>
      <c r="T76" s="186">
        <v>1.0842587276457616</v>
      </c>
      <c r="U76" s="186">
        <v>1.0923530377149113</v>
      </c>
      <c r="V76" s="186">
        <v>1.0923373339853135</v>
      </c>
      <c r="W76" s="123"/>
      <c r="X76" s="123"/>
      <c r="Y76" s="123"/>
      <c r="Z76" s="123"/>
    </row>
    <row r="77" spans="1:26">
      <c r="A77" s="25"/>
      <c r="B77" s="453"/>
      <c r="C77" s="131">
        <v>11</v>
      </c>
      <c r="D77" s="132" t="s">
        <v>163</v>
      </c>
      <c r="E77" s="455"/>
      <c r="F77" s="44"/>
      <c r="G77" s="186">
        <v>1.0693123354069614</v>
      </c>
      <c r="H77" s="186">
        <v>1.0693123354069614</v>
      </c>
      <c r="I77" s="186">
        <v>1.0693123354069614</v>
      </c>
      <c r="J77" s="186">
        <v>1.0693123354069614</v>
      </c>
      <c r="K77" s="186">
        <v>1.0693123354069614</v>
      </c>
      <c r="L77" s="186">
        <v>1.0693123354069614</v>
      </c>
      <c r="M77" s="186">
        <v>1.0699455637845936</v>
      </c>
      <c r="N77" s="186">
        <v>1.0699455637845936</v>
      </c>
      <c r="O77" s="44"/>
      <c r="P77" s="186">
        <v>1.0699455637845936</v>
      </c>
      <c r="Q77" s="186">
        <v>1.0819394370877082</v>
      </c>
      <c r="R77" s="186">
        <v>1.081946225496015</v>
      </c>
      <c r="S77" s="186">
        <v>1.0860332496609546</v>
      </c>
      <c r="T77" s="186">
        <v>1.0860385386008695</v>
      </c>
      <c r="U77" s="186">
        <v>1.0916636062833072</v>
      </c>
      <c r="V77" s="186">
        <v>1.0916310566688849</v>
      </c>
      <c r="W77" s="123"/>
      <c r="X77" s="123"/>
      <c r="Y77" s="123"/>
      <c r="Z77" s="123"/>
    </row>
    <row r="78" spans="1:26">
      <c r="A78" s="25"/>
      <c r="B78" s="453"/>
      <c r="C78" s="131">
        <v>12</v>
      </c>
      <c r="D78" s="132" t="s">
        <v>164</v>
      </c>
      <c r="E78" s="455"/>
      <c r="F78" s="44"/>
      <c r="G78" s="186">
        <v>1.1063638048080044</v>
      </c>
      <c r="H78" s="186">
        <v>1.1063638048080044</v>
      </c>
      <c r="I78" s="186">
        <v>1.1063638048080044</v>
      </c>
      <c r="J78" s="186">
        <v>1.1063638048080044</v>
      </c>
      <c r="K78" s="186">
        <v>1.1063638048080044</v>
      </c>
      <c r="L78" s="186">
        <v>1.1063638048080044</v>
      </c>
      <c r="M78" s="186">
        <v>1.0888726443606354</v>
      </c>
      <c r="N78" s="186">
        <v>1.0888726443606354</v>
      </c>
      <c r="O78" s="44"/>
      <c r="P78" s="186">
        <v>1.0888726443606354</v>
      </c>
      <c r="Q78" s="186">
        <v>1.0895710028324384</v>
      </c>
      <c r="R78" s="186">
        <v>1.0894823194830803</v>
      </c>
      <c r="S78" s="186">
        <v>1.0962435614505206</v>
      </c>
      <c r="T78" s="186">
        <v>1.0961652302049636</v>
      </c>
      <c r="U78" s="186">
        <v>1.0924698377949911</v>
      </c>
      <c r="V78" s="186">
        <v>1.0924557945288424</v>
      </c>
      <c r="W78" s="123"/>
      <c r="X78" s="123"/>
      <c r="Y78" s="123"/>
      <c r="Z78" s="123"/>
    </row>
    <row r="79" spans="1:26">
      <c r="A79" s="25"/>
      <c r="B79" s="453"/>
      <c r="C79" s="131">
        <v>13</v>
      </c>
      <c r="D79" s="132" t="s">
        <v>165</v>
      </c>
      <c r="E79" s="455"/>
      <c r="F79" s="44"/>
      <c r="G79" s="186">
        <v>1.0990610956528519</v>
      </c>
      <c r="H79" s="186">
        <v>1.0990610956528519</v>
      </c>
      <c r="I79" s="186">
        <v>1.0990610956528519</v>
      </c>
      <c r="J79" s="186">
        <v>1.0990610956528519</v>
      </c>
      <c r="K79" s="186">
        <v>1.0990610956528519</v>
      </c>
      <c r="L79" s="186">
        <v>1.0990610956528519</v>
      </c>
      <c r="M79" s="186">
        <v>1.0885300645953844</v>
      </c>
      <c r="N79" s="186">
        <v>1.0885300645953844</v>
      </c>
      <c r="O79" s="44"/>
      <c r="P79" s="186">
        <v>1.0885300645953844</v>
      </c>
      <c r="Q79" s="186">
        <v>1.0897285160865351</v>
      </c>
      <c r="R79" s="186">
        <v>1.0896083691766705</v>
      </c>
      <c r="S79" s="186">
        <v>1.0861443738311234</v>
      </c>
      <c r="T79" s="186">
        <v>1.085988724757829</v>
      </c>
      <c r="U79" s="186">
        <v>1.0908288256907956</v>
      </c>
      <c r="V79" s="186">
        <v>1.0908503216240641</v>
      </c>
      <c r="W79" s="123"/>
      <c r="X79" s="123"/>
      <c r="Y79" s="123"/>
      <c r="Z79" s="123"/>
    </row>
    <row r="80" spans="1:26">
      <c r="A80" s="25"/>
      <c r="B80" s="454"/>
      <c r="C80" s="131">
        <v>14</v>
      </c>
      <c r="D80" s="132" t="s">
        <v>166</v>
      </c>
      <c r="E80" s="455"/>
      <c r="F80" s="44"/>
      <c r="G80" s="186">
        <v>1.1022838239390342</v>
      </c>
      <c r="H80" s="186">
        <v>1.1022838239390342</v>
      </c>
      <c r="I80" s="186">
        <v>1.1022838239390342</v>
      </c>
      <c r="J80" s="186">
        <v>1.1022838239390342</v>
      </c>
      <c r="K80" s="186">
        <v>1.1022838239390342</v>
      </c>
      <c r="L80" s="186">
        <v>1.1022838239390342</v>
      </c>
      <c r="M80" s="186">
        <v>1.0793406922068645</v>
      </c>
      <c r="N80" s="186">
        <v>1.0793406922068645</v>
      </c>
      <c r="O80" s="44"/>
      <c r="P80" s="186">
        <v>1.0793406922068645</v>
      </c>
      <c r="Q80" s="186">
        <v>1.0691809004923407</v>
      </c>
      <c r="R80" s="186">
        <v>1.0643929790286373</v>
      </c>
      <c r="S80" s="186">
        <v>1.0555239077231648</v>
      </c>
      <c r="T80" s="186">
        <v>1.0647354243887845</v>
      </c>
      <c r="U80" s="186">
        <v>1.0640734335082183</v>
      </c>
      <c r="V80" s="186">
        <v>1.0708776687445012</v>
      </c>
      <c r="W80" s="123"/>
      <c r="X80" s="123"/>
      <c r="Y80" s="123"/>
      <c r="Z80" s="123"/>
    </row>
    <row r="81" spans="2:2" s="25" customFormat="1">
      <c r="B81" s="135"/>
    </row>
    <row r="82" spans="2:2" s="25" customFormat="1" hidden="1">
      <c r="B82" s="135"/>
    </row>
  </sheetData>
  <mergeCells count="30">
    <mergeCell ref="B67:B80"/>
    <mergeCell ref="E67:E80"/>
    <mergeCell ref="E14:E41"/>
    <mergeCell ref="B53:B66"/>
    <mergeCell ref="E53:E66"/>
    <mergeCell ref="W45:AA45"/>
    <mergeCell ref="M45:Q45"/>
    <mergeCell ref="D9:D13"/>
    <mergeCell ref="C9:C13"/>
    <mergeCell ref="G9:N9"/>
    <mergeCell ref="P9:Z9"/>
    <mergeCell ref="G10:N10"/>
    <mergeCell ref="P10:Z10"/>
    <mergeCell ref="E9:E1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B1048572"/>
  <sheetViews>
    <sheetView workbookViewId="0"/>
  </sheetViews>
  <sheetFormatPr defaultColWidth="0" defaultRowHeight="0" customHeight="1" zeroHeight="1"/>
  <cols>
    <col min="1" max="1" width="3" customWidth="1"/>
    <col min="2" max="2" width="36" customWidth="1"/>
    <col min="3" max="3" width="40" customWidth="1"/>
    <col min="4" max="4" width="22.90625" customWidth="1"/>
    <col min="5" max="5" width="15.6328125" customWidth="1"/>
    <col min="6" max="6" width="20.453125" customWidth="1"/>
    <col min="7" max="7" width="1.453125" customWidth="1"/>
    <col min="8" max="8" width="18" style="10" customWidth="1"/>
    <col min="9" max="9" width="13" style="10" customWidth="1"/>
    <col min="10" max="10" width="16" style="10" customWidth="1"/>
    <col min="11" max="11" width="11.453125" style="10" customWidth="1"/>
    <col min="12" max="12" width="15.6328125" customWidth="1"/>
    <col min="13" max="13" width="13.90625" customWidth="1"/>
    <col min="14" max="15" width="13" customWidth="1"/>
    <col min="16" max="16" width="1.453125" customWidth="1"/>
    <col min="17" max="27" width="15.6328125" customWidth="1"/>
    <col min="28" max="28" width="8.7265625" style="4" customWidth="1"/>
    <col min="29" max="16384" width="0" style="4" hidden="1"/>
  </cols>
  <sheetData>
    <row r="1" spans="1:28" ht="12.75" customHeight="1">
      <c r="A1" s="2"/>
      <c r="B1" s="2"/>
      <c r="C1" s="2"/>
      <c r="D1" s="2"/>
      <c r="E1" s="56"/>
      <c r="F1" s="2"/>
      <c r="G1" s="2"/>
      <c r="H1" s="2"/>
      <c r="I1" s="2"/>
      <c r="J1" s="2"/>
      <c r="K1" s="2"/>
      <c r="L1" s="2"/>
      <c r="M1" s="2"/>
      <c r="N1" s="2"/>
      <c r="O1" s="2"/>
      <c r="P1" s="2"/>
      <c r="Q1" s="2"/>
      <c r="R1" s="2"/>
      <c r="S1" s="2"/>
      <c r="T1" s="2"/>
      <c r="U1" s="2"/>
      <c r="V1" s="2"/>
      <c r="W1" s="2"/>
      <c r="X1" s="2"/>
      <c r="Y1" s="2"/>
      <c r="Z1" s="2"/>
      <c r="AA1" s="2"/>
      <c r="AB1" s="2"/>
    </row>
    <row r="2" spans="1:28" ht="18.75" customHeight="1">
      <c r="A2" s="2"/>
      <c r="B2" s="57" t="s">
        <v>373</v>
      </c>
      <c r="C2" s="57"/>
      <c r="D2" s="2"/>
      <c r="E2" s="56"/>
      <c r="F2" s="2"/>
      <c r="G2" s="2"/>
      <c r="H2" s="2"/>
      <c r="I2" s="2"/>
      <c r="J2" s="2"/>
      <c r="K2" s="2"/>
      <c r="L2" s="2"/>
      <c r="M2" s="2"/>
      <c r="N2" s="2"/>
      <c r="O2" s="2"/>
      <c r="P2" s="2"/>
      <c r="Q2" s="2"/>
      <c r="R2" s="2"/>
      <c r="S2" s="2"/>
      <c r="T2" s="2"/>
      <c r="U2" s="2"/>
      <c r="V2" s="2"/>
      <c r="W2" s="2"/>
      <c r="X2" s="2"/>
      <c r="Y2" s="2"/>
      <c r="Z2" s="2"/>
      <c r="AA2" s="2"/>
      <c r="AB2" s="2"/>
    </row>
    <row r="3" spans="1:28" ht="12.6">
      <c r="A3" s="2"/>
      <c r="B3" s="312" t="s">
        <v>376</v>
      </c>
      <c r="C3" s="312"/>
      <c r="D3" s="312"/>
      <c r="E3" s="312"/>
      <c r="F3" s="312"/>
      <c r="G3" s="56"/>
      <c r="H3" s="56"/>
      <c r="I3" s="56"/>
      <c r="J3" s="56"/>
      <c r="K3" s="56"/>
      <c r="L3" s="56"/>
      <c r="M3" s="56"/>
      <c r="N3" s="56"/>
      <c r="O3" s="56"/>
      <c r="P3" s="56"/>
      <c r="Q3" s="56"/>
      <c r="R3" s="56"/>
      <c r="S3" s="56"/>
      <c r="T3" s="56"/>
      <c r="U3" s="2"/>
      <c r="V3" s="2"/>
      <c r="W3" s="2"/>
      <c r="X3" s="2"/>
      <c r="Y3" s="2"/>
      <c r="Z3" s="2"/>
      <c r="AA3" s="2"/>
      <c r="AB3" s="2"/>
    </row>
    <row r="4" spans="1:28" ht="12.75" customHeight="1">
      <c r="A4" s="2"/>
      <c r="B4" s="2"/>
      <c r="C4" s="2"/>
      <c r="D4" s="2"/>
      <c r="E4" s="56"/>
      <c r="F4" s="2"/>
      <c r="G4" s="2"/>
      <c r="H4" s="2"/>
      <c r="I4" s="2"/>
      <c r="J4" s="2"/>
      <c r="K4" s="2"/>
      <c r="L4" s="2"/>
      <c r="M4" s="2"/>
      <c r="N4" s="2"/>
      <c r="O4" s="2"/>
      <c r="P4" s="2"/>
      <c r="Q4" s="2"/>
      <c r="R4" s="2"/>
      <c r="S4" s="2"/>
      <c r="T4" s="2"/>
      <c r="U4" s="2"/>
      <c r="V4" s="2"/>
      <c r="W4" s="2"/>
      <c r="X4" s="2"/>
      <c r="Y4" s="2"/>
      <c r="Z4" s="2"/>
      <c r="AA4" s="2"/>
      <c r="AB4" s="2"/>
    </row>
    <row r="5" spans="1:28" ht="12.6">
      <c r="A5" s="25"/>
      <c r="B5" s="25"/>
      <c r="C5" s="25"/>
      <c r="D5" s="25"/>
      <c r="E5" s="25"/>
      <c r="F5" s="25"/>
      <c r="G5" s="88"/>
      <c r="H5" s="94"/>
      <c r="I5" s="94"/>
      <c r="J5" s="94"/>
      <c r="K5" s="94"/>
      <c r="L5" s="25"/>
      <c r="M5" s="25"/>
      <c r="N5" s="25"/>
      <c r="O5" s="25"/>
      <c r="P5" s="88"/>
      <c r="Q5" s="25"/>
      <c r="R5" s="25"/>
      <c r="S5" s="25"/>
      <c r="T5" s="25"/>
      <c r="U5" s="25"/>
      <c r="V5" s="25"/>
      <c r="W5" s="25"/>
      <c r="X5" s="25"/>
      <c r="Y5" s="25"/>
      <c r="Z5" s="25"/>
      <c r="AA5" s="25"/>
      <c r="AB5" s="25"/>
    </row>
    <row r="6" spans="1:28" ht="12.75" customHeight="1">
      <c r="A6" s="25"/>
      <c r="B6" s="316" t="s">
        <v>24</v>
      </c>
      <c r="C6" s="368" t="s">
        <v>95</v>
      </c>
      <c r="D6" s="369" t="s">
        <v>25</v>
      </c>
      <c r="E6" s="368" t="s">
        <v>27</v>
      </c>
      <c r="F6" s="317"/>
      <c r="G6" s="44"/>
      <c r="H6" s="330" t="s">
        <v>232</v>
      </c>
      <c r="I6" s="331"/>
      <c r="J6" s="331"/>
      <c r="K6" s="331"/>
      <c r="L6" s="331"/>
      <c r="M6" s="331"/>
      <c r="N6" s="331"/>
      <c r="O6" s="332"/>
      <c r="P6" s="188"/>
      <c r="Q6" s="321" t="s">
        <v>233</v>
      </c>
      <c r="R6" s="322"/>
      <c r="S6" s="322"/>
      <c r="T6" s="322"/>
      <c r="U6" s="322"/>
      <c r="V6" s="322"/>
      <c r="W6" s="322"/>
      <c r="X6" s="322"/>
      <c r="Y6" s="322"/>
      <c r="Z6" s="322"/>
      <c r="AA6" s="323"/>
      <c r="AB6" s="25"/>
    </row>
    <row r="7" spans="1:28" ht="12.75" customHeight="1">
      <c r="A7" s="25"/>
      <c r="B7" s="316"/>
      <c r="C7" s="368"/>
      <c r="D7" s="369"/>
      <c r="E7" s="368"/>
      <c r="F7" s="317"/>
      <c r="G7" s="44"/>
      <c r="H7" s="324" t="s">
        <v>234</v>
      </c>
      <c r="I7" s="325"/>
      <c r="J7" s="325"/>
      <c r="K7" s="325"/>
      <c r="L7" s="325"/>
      <c r="M7" s="325"/>
      <c r="N7" s="325"/>
      <c r="O7" s="326"/>
      <c r="P7" s="188"/>
      <c r="Q7" s="327" t="s">
        <v>235</v>
      </c>
      <c r="R7" s="328"/>
      <c r="S7" s="328"/>
      <c r="T7" s="328"/>
      <c r="U7" s="328"/>
      <c r="V7" s="328"/>
      <c r="W7" s="328"/>
      <c r="X7" s="328"/>
      <c r="Y7" s="328"/>
      <c r="Z7" s="328"/>
      <c r="AA7" s="329"/>
      <c r="AB7" s="25"/>
    </row>
    <row r="8" spans="1:28" ht="25.5" customHeight="1">
      <c r="A8" s="25"/>
      <c r="B8" s="316"/>
      <c r="C8" s="368"/>
      <c r="D8" s="369"/>
      <c r="E8" s="368"/>
      <c r="F8" s="78" t="s">
        <v>103</v>
      </c>
      <c r="G8" s="44"/>
      <c r="H8" s="49" t="s">
        <v>97</v>
      </c>
      <c r="I8" s="49" t="s">
        <v>99</v>
      </c>
      <c r="J8" s="49" t="s">
        <v>93</v>
      </c>
      <c r="K8" s="49" t="s">
        <v>94</v>
      </c>
      <c r="L8" s="49" t="s">
        <v>47</v>
      </c>
      <c r="M8" s="50" t="s">
        <v>46</v>
      </c>
      <c r="N8" s="49" t="s">
        <v>48</v>
      </c>
      <c r="O8" s="49" t="s">
        <v>169</v>
      </c>
      <c r="P8" s="44"/>
      <c r="Q8" s="45" t="s">
        <v>225</v>
      </c>
      <c r="R8" s="45" t="s">
        <v>2</v>
      </c>
      <c r="S8" s="45" t="s">
        <v>3</v>
      </c>
      <c r="T8" s="51" t="s">
        <v>4</v>
      </c>
      <c r="U8" s="45" t="s">
        <v>5</v>
      </c>
      <c r="V8" s="45" t="s">
        <v>6</v>
      </c>
      <c r="W8" s="45" t="s">
        <v>7</v>
      </c>
      <c r="X8" s="45" t="s">
        <v>8</v>
      </c>
      <c r="Y8" s="45" t="s">
        <v>9</v>
      </c>
      <c r="Z8" s="45" t="s">
        <v>10</v>
      </c>
      <c r="AA8" s="45" t="s">
        <v>11</v>
      </c>
      <c r="AB8" s="25"/>
    </row>
    <row r="9" spans="1:28" ht="12.75" customHeight="1">
      <c r="A9" s="25"/>
      <c r="B9" s="316"/>
      <c r="C9" s="368"/>
      <c r="D9" s="369"/>
      <c r="E9" s="368"/>
      <c r="F9" s="78" t="s">
        <v>49</v>
      </c>
      <c r="G9" s="44"/>
      <c r="H9" s="47" t="s">
        <v>98</v>
      </c>
      <c r="I9" s="47" t="s">
        <v>90</v>
      </c>
      <c r="J9" s="47" t="s">
        <v>91</v>
      </c>
      <c r="K9" s="47" t="s">
        <v>92</v>
      </c>
      <c r="L9" s="47" t="s">
        <v>50</v>
      </c>
      <c r="M9" s="48" t="s">
        <v>51</v>
      </c>
      <c r="N9" s="47" t="s">
        <v>18</v>
      </c>
      <c r="O9" s="47" t="s">
        <v>170</v>
      </c>
      <c r="P9" s="44"/>
      <c r="Q9" s="47" t="s">
        <v>104</v>
      </c>
      <c r="R9" s="47" t="s">
        <v>19</v>
      </c>
      <c r="S9" s="47" t="s">
        <v>40</v>
      </c>
      <c r="T9" s="52" t="s">
        <v>20</v>
      </c>
      <c r="U9" s="47" t="s">
        <v>41</v>
      </c>
      <c r="V9" s="47" t="s">
        <v>21</v>
      </c>
      <c r="W9" s="47" t="s">
        <v>42</v>
      </c>
      <c r="X9" s="47" t="s">
        <v>22</v>
      </c>
      <c r="Y9" s="47" t="s">
        <v>43</v>
      </c>
      <c r="Z9" s="47" t="s">
        <v>23</v>
      </c>
      <c r="AA9" s="47" t="s">
        <v>44</v>
      </c>
      <c r="AB9" s="25"/>
    </row>
    <row r="10" spans="1:28" ht="12.75" customHeight="1">
      <c r="A10" s="25"/>
      <c r="B10" s="316"/>
      <c r="C10" s="368"/>
      <c r="D10" s="369"/>
      <c r="E10" s="368"/>
      <c r="F10" s="79" t="s">
        <v>374</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28" s="8" customFormat="1" ht="12.6">
      <c r="A11" s="26"/>
      <c r="B11" s="361" t="s">
        <v>102</v>
      </c>
      <c r="C11" s="362"/>
      <c r="D11" s="362"/>
      <c r="E11" s="362"/>
      <c r="F11" s="362"/>
      <c r="G11" s="44"/>
      <c r="H11" s="71"/>
      <c r="I11" s="71"/>
      <c r="J11" s="71"/>
      <c r="K11" s="71"/>
      <c r="L11" s="71"/>
      <c r="M11" s="72"/>
      <c r="N11" s="71"/>
      <c r="O11" s="71"/>
      <c r="P11" s="44"/>
      <c r="Q11" s="71"/>
      <c r="R11" s="71"/>
      <c r="S11" s="71"/>
      <c r="T11" s="73"/>
      <c r="U11" s="71"/>
      <c r="V11" s="71"/>
      <c r="W11" s="71"/>
      <c r="X11" s="71"/>
      <c r="Y11" s="71"/>
      <c r="Z11" s="71"/>
      <c r="AA11" s="71"/>
      <c r="AB11" s="26"/>
    </row>
    <row r="12" spans="1:28" s="20" customFormat="1" ht="12.6">
      <c r="A12" s="80"/>
      <c r="B12" s="42" t="s">
        <v>375</v>
      </c>
      <c r="C12" s="42"/>
      <c r="D12" s="274" t="s">
        <v>68</v>
      </c>
      <c r="E12" s="5" t="s">
        <v>380</v>
      </c>
      <c r="F12" s="456"/>
      <c r="G12" s="44"/>
      <c r="H12" s="458"/>
      <c r="I12" s="459"/>
      <c r="J12" s="459"/>
      <c r="K12" s="459"/>
      <c r="L12" s="459"/>
      <c r="M12" s="459"/>
      <c r="N12" s="459"/>
      <c r="O12" s="460"/>
      <c r="P12" s="44"/>
      <c r="Q12" s="458"/>
      <c r="R12" s="459"/>
      <c r="S12" s="459"/>
      <c r="T12" s="459"/>
      <c r="U12" s="459"/>
      <c r="V12" s="459"/>
      <c r="W12" s="460"/>
      <c r="X12" s="281">
        <v>0.57599999999999996</v>
      </c>
      <c r="Y12" s="281"/>
      <c r="Z12" s="281"/>
      <c r="AA12" s="281"/>
      <c r="AB12" s="80"/>
    </row>
    <row r="13" spans="1:28" s="20" customFormat="1" ht="22.8">
      <c r="A13" s="80"/>
      <c r="B13" s="42" t="s">
        <v>383</v>
      </c>
      <c r="C13" s="42" t="s">
        <v>385</v>
      </c>
      <c r="D13" s="274" t="s">
        <v>68</v>
      </c>
      <c r="E13" s="5" t="s">
        <v>380</v>
      </c>
      <c r="F13" s="457"/>
      <c r="G13" s="44"/>
      <c r="H13" s="461"/>
      <c r="I13" s="462"/>
      <c r="J13" s="462"/>
      <c r="K13" s="462"/>
      <c r="L13" s="462"/>
      <c r="M13" s="462"/>
      <c r="N13" s="462"/>
      <c r="O13" s="463"/>
      <c r="P13" s="44"/>
      <c r="Q13" s="461"/>
      <c r="R13" s="462"/>
      <c r="S13" s="462"/>
      <c r="T13" s="462"/>
      <c r="U13" s="462"/>
      <c r="V13" s="462"/>
      <c r="W13" s="463"/>
      <c r="X13" s="281">
        <v>0.48399999999999999</v>
      </c>
      <c r="Y13" s="281"/>
      <c r="Z13" s="464"/>
      <c r="AA13" s="465"/>
      <c r="AB13" s="80"/>
    </row>
    <row r="14" spans="1:28" s="8" customFormat="1" ht="12.6">
      <c r="A14" s="26"/>
      <c r="B14" s="361" t="s">
        <v>105</v>
      </c>
      <c r="C14" s="362"/>
      <c r="D14" s="362"/>
      <c r="E14" s="362"/>
      <c r="F14" s="362"/>
      <c r="G14" s="44"/>
      <c r="H14" s="286"/>
      <c r="I14" s="94"/>
      <c r="J14" s="94"/>
      <c r="K14" s="94"/>
      <c r="L14" s="94"/>
      <c r="M14" s="94"/>
      <c r="N14" s="94"/>
      <c r="O14" s="285"/>
      <c r="P14" s="284"/>
      <c r="Q14" s="94"/>
      <c r="R14" s="94"/>
      <c r="S14" s="94"/>
      <c r="T14" s="94"/>
      <c r="U14" s="94"/>
      <c r="V14" s="94"/>
      <c r="W14" s="94"/>
      <c r="X14" s="73"/>
      <c r="Y14" s="71"/>
      <c r="Z14" s="71"/>
      <c r="AA14" s="71"/>
      <c r="AB14" s="26"/>
    </row>
    <row r="15" spans="1:28" ht="12.6">
      <c r="A15" s="25"/>
      <c r="B15" s="392" t="s">
        <v>382</v>
      </c>
      <c r="C15" s="392"/>
      <c r="D15" s="392"/>
      <c r="E15" s="19" t="s">
        <v>381</v>
      </c>
      <c r="F15" s="19"/>
      <c r="G15" s="44"/>
      <c r="H15" s="286"/>
      <c r="I15" s="94"/>
      <c r="J15" s="94"/>
      <c r="K15" s="94"/>
      <c r="L15" s="94"/>
      <c r="M15" s="94"/>
      <c r="N15" s="94"/>
      <c r="O15" s="285"/>
      <c r="P15" s="284"/>
      <c r="Q15" s="25"/>
      <c r="R15" s="25"/>
      <c r="S15" s="25"/>
      <c r="T15" s="25"/>
      <c r="U15" s="25"/>
      <c r="V15" s="25"/>
      <c r="W15" s="25"/>
      <c r="X15" s="9">
        <f>IF(X12="","-",((X12)*365/100)+(X13*122/100))</f>
        <v>2.6928799999999997</v>
      </c>
      <c r="Y15" s="9" t="str">
        <f>IF(Y12="","-",((Y12)*365/100)+(Y13*122/100))</f>
        <v>-</v>
      </c>
      <c r="Z15" s="9" t="str">
        <f t="shared" ref="Z15:AA15" si="0">IF(Z12="","-",((Z12)*365/100))</f>
        <v>-</v>
      </c>
      <c r="AA15" s="9" t="str">
        <f t="shared" si="0"/>
        <v>-</v>
      </c>
      <c r="AB15" s="25"/>
    </row>
    <row r="16" spans="1:28" ht="9.6" customHeight="1">
      <c r="A16" s="25"/>
      <c r="B16" s="25"/>
      <c r="C16" s="25"/>
      <c r="D16" s="25"/>
      <c r="E16" s="25"/>
      <c r="F16" s="25"/>
      <c r="G16" s="88"/>
      <c r="H16" s="94"/>
      <c r="I16" s="94"/>
      <c r="J16" s="94"/>
      <c r="K16" s="94"/>
      <c r="L16" s="25"/>
      <c r="M16" s="25"/>
      <c r="N16" s="25"/>
      <c r="O16" s="25"/>
      <c r="P16" s="88"/>
      <c r="Q16" s="25"/>
      <c r="R16" s="25"/>
      <c r="S16" s="25"/>
      <c r="T16" s="25"/>
      <c r="U16" s="25"/>
      <c r="V16" s="25"/>
      <c r="W16" s="25"/>
      <c r="X16" s="283"/>
      <c r="Y16" s="25"/>
      <c r="Z16" s="25"/>
      <c r="AA16" s="25"/>
      <c r="AB16" s="25"/>
    </row>
    <row r="17" spans="1:28" ht="12.6">
      <c r="A17" s="25"/>
      <c r="B17" s="25"/>
      <c r="C17" s="25"/>
      <c r="D17" s="25"/>
      <c r="E17" s="25"/>
      <c r="F17" s="25"/>
      <c r="G17" s="25"/>
      <c r="H17" s="94"/>
      <c r="I17" s="94"/>
      <c r="J17" s="94"/>
      <c r="K17" s="94"/>
      <c r="L17" s="25"/>
      <c r="M17" s="25"/>
      <c r="N17" s="25"/>
      <c r="O17" s="25"/>
      <c r="P17" s="25"/>
      <c r="Q17" s="25"/>
      <c r="R17" s="25"/>
      <c r="S17" s="25"/>
      <c r="T17" s="25"/>
      <c r="U17" s="25"/>
      <c r="V17" s="25"/>
      <c r="W17" s="25"/>
      <c r="X17" s="25"/>
      <c r="Y17" s="25"/>
      <c r="Z17" s="25"/>
      <c r="AA17" s="25"/>
      <c r="AB17" s="25"/>
    </row>
    <row r="18" spans="1:28" ht="12.6">
      <c r="A18" s="25"/>
      <c r="B18" s="25"/>
      <c r="C18" s="25"/>
      <c r="D18" s="25"/>
      <c r="E18" s="25"/>
      <c r="F18" s="25"/>
      <c r="G18" s="25"/>
      <c r="H18" s="94"/>
      <c r="I18" s="94"/>
      <c r="J18" s="94"/>
      <c r="K18" s="94"/>
      <c r="L18" s="25"/>
      <c r="M18" s="25"/>
      <c r="N18" s="25"/>
      <c r="O18" s="25"/>
      <c r="P18" s="25"/>
      <c r="Q18" s="25"/>
      <c r="R18" s="25"/>
      <c r="S18" s="25"/>
      <c r="T18" s="25"/>
      <c r="U18" s="25"/>
      <c r="V18" s="25"/>
      <c r="W18" s="25"/>
      <c r="X18" s="25"/>
      <c r="Y18" s="25"/>
      <c r="Z18" s="25"/>
      <c r="AA18" s="25"/>
      <c r="AB18" s="25"/>
    </row>
    <row r="19" spans="1:28" ht="12.6">
      <c r="A19" s="25"/>
      <c r="B19" s="25"/>
      <c r="C19" s="25"/>
      <c r="D19" s="25"/>
      <c r="E19" s="25"/>
      <c r="F19" s="25"/>
      <c r="G19" s="25"/>
      <c r="H19" s="94"/>
      <c r="I19" s="94"/>
      <c r="J19" s="94"/>
      <c r="K19" s="94"/>
      <c r="L19" s="25"/>
      <c r="M19" s="25"/>
      <c r="N19" s="25"/>
      <c r="O19" s="25"/>
      <c r="P19" s="25"/>
      <c r="Q19" s="25"/>
      <c r="R19" s="25"/>
      <c r="S19" s="25"/>
      <c r="T19" s="25"/>
      <c r="U19" s="25"/>
      <c r="V19" s="25"/>
      <c r="W19" s="25"/>
      <c r="X19" s="25"/>
      <c r="Y19" s="25"/>
      <c r="Z19" s="25"/>
      <c r="AA19" s="25"/>
      <c r="AB19" s="25"/>
    </row>
    <row r="20" spans="1:28" ht="12.6">
      <c r="A20" s="25"/>
      <c r="B20" s="25"/>
      <c r="C20" s="25"/>
      <c r="D20" s="25"/>
      <c r="E20" s="25"/>
      <c r="F20" s="25"/>
      <c r="G20" s="25"/>
      <c r="H20" s="94"/>
      <c r="I20" s="94"/>
      <c r="J20" s="94"/>
      <c r="K20" s="94"/>
      <c r="L20" s="25"/>
      <c r="M20" s="25"/>
      <c r="N20" s="25"/>
      <c r="O20" s="25"/>
      <c r="P20" s="25"/>
      <c r="Q20" s="25"/>
      <c r="R20" s="25"/>
      <c r="S20" s="25"/>
      <c r="T20" s="25"/>
      <c r="U20" s="25"/>
      <c r="V20" s="25"/>
      <c r="W20" s="25"/>
      <c r="X20" s="25"/>
      <c r="Y20" s="25"/>
      <c r="Z20" s="25"/>
      <c r="AA20" s="25"/>
      <c r="AB20" s="25"/>
    </row>
    <row r="21" spans="1:28" ht="12.6">
      <c r="A21" s="25"/>
      <c r="B21" s="25"/>
      <c r="C21" s="25"/>
      <c r="D21" s="25"/>
      <c r="E21" s="25"/>
      <c r="F21" s="25"/>
      <c r="G21" s="25"/>
      <c r="H21" s="94"/>
      <c r="I21" s="94"/>
      <c r="J21" s="94"/>
      <c r="K21" s="94"/>
      <c r="L21" s="25"/>
      <c r="M21" s="25"/>
      <c r="N21" s="25"/>
      <c r="O21" s="25"/>
      <c r="P21" s="25"/>
      <c r="Q21" s="25"/>
      <c r="R21" s="25"/>
      <c r="S21" s="25"/>
      <c r="T21" s="25"/>
      <c r="U21" s="25"/>
      <c r="V21" s="25"/>
      <c r="W21" s="25"/>
      <c r="X21" s="25"/>
      <c r="Y21" s="25"/>
      <c r="Z21" s="25"/>
      <c r="AA21" s="25"/>
      <c r="AB21" s="25"/>
    </row>
    <row r="22" spans="1:28" ht="12.6">
      <c r="A22" s="25"/>
      <c r="B22" s="25"/>
      <c r="C22" s="25"/>
      <c r="D22" s="25"/>
      <c r="E22" s="25"/>
      <c r="F22" s="25"/>
      <c r="G22" s="25"/>
      <c r="H22" s="94"/>
      <c r="I22" s="94"/>
      <c r="J22" s="94"/>
      <c r="K22" s="94"/>
      <c r="L22" s="25"/>
      <c r="M22" s="25"/>
      <c r="N22" s="25"/>
      <c r="O22" s="25"/>
      <c r="P22" s="25"/>
      <c r="Q22" s="25"/>
      <c r="R22" s="25"/>
      <c r="S22" s="25"/>
      <c r="T22" s="25"/>
      <c r="U22" s="25"/>
      <c r="V22" s="25"/>
      <c r="W22" s="25"/>
      <c r="X22" s="25"/>
      <c r="Y22" s="278"/>
      <c r="Z22" s="276"/>
      <c r="AA22" s="25"/>
      <c r="AB22" s="25"/>
    </row>
    <row r="23" spans="1:28" ht="12.6" hidden="1">
      <c r="A23" s="25"/>
      <c r="B23" s="95"/>
      <c r="C23" s="95"/>
      <c r="D23" s="25"/>
      <c r="E23" s="25"/>
      <c r="F23" s="25"/>
      <c r="G23" s="25"/>
      <c r="H23" s="94"/>
      <c r="I23" s="94"/>
      <c r="J23" s="94"/>
      <c r="K23" s="94"/>
      <c r="L23" s="25"/>
      <c r="M23" s="25"/>
      <c r="N23" s="25"/>
      <c r="O23" s="25"/>
      <c r="P23" s="25"/>
      <c r="Q23" s="25"/>
      <c r="R23" s="25"/>
      <c r="S23" s="25"/>
      <c r="T23" s="25"/>
      <c r="U23" s="25"/>
      <c r="V23" s="25"/>
      <c r="W23" s="25"/>
      <c r="X23" s="25"/>
      <c r="Y23" s="278"/>
      <c r="Z23" s="276"/>
      <c r="AA23" s="25"/>
      <c r="AB23" s="25"/>
    </row>
    <row r="24" spans="1:28" ht="12.6" hidden="1">
      <c r="A24" s="25"/>
      <c r="B24" s="25"/>
      <c r="C24" s="25"/>
      <c r="D24" s="25"/>
      <c r="E24" s="25"/>
      <c r="F24" s="25"/>
      <c r="G24" s="25"/>
      <c r="H24" s="94"/>
      <c r="I24" s="94"/>
      <c r="J24" s="94"/>
      <c r="K24" s="94"/>
      <c r="L24" s="25"/>
      <c r="M24" s="25"/>
      <c r="N24" s="25"/>
      <c r="O24" s="25"/>
      <c r="P24" s="25"/>
      <c r="Q24" s="25"/>
      <c r="R24" s="25"/>
      <c r="S24" s="25"/>
      <c r="T24" s="25"/>
      <c r="U24" s="25"/>
      <c r="V24" s="25"/>
      <c r="W24" s="25"/>
      <c r="X24" s="25"/>
      <c r="Y24" s="279"/>
      <c r="Z24" s="25"/>
      <c r="AA24" s="25"/>
      <c r="AB24" s="25"/>
    </row>
    <row r="25" spans="1:28" ht="12.6" hidden="1">
      <c r="A25" s="25"/>
      <c r="B25" s="25"/>
      <c r="C25" s="25"/>
      <c r="D25" s="25"/>
      <c r="E25" s="25"/>
      <c r="F25" s="25"/>
      <c r="G25" s="25"/>
      <c r="H25" s="96"/>
      <c r="I25" s="96"/>
      <c r="J25" s="96"/>
      <c r="K25" s="94"/>
      <c r="L25" s="25"/>
      <c r="M25" s="25"/>
      <c r="N25" s="25"/>
      <c r="O25" s="25"/>
      <c r="P25" s="25"/>
      <c r="Q25" s="25"/>
      <c r="R25" s="25"/>
      <c r="S25" s="25"/>
      <c r="T25" s="25"/>
      <c r="U25" s="25"/>
      <c r="V25" s="25"/>
      <c r="W25" s="25"/>
      <c r="X25" s="25"/>
      <c r="Y25" s="25"/>
      <c r="Z25" s="25"/>
      <c r="AA25" s="25"/>
      <c r="AB25" s="25"/>
    </row>
    <row r="26" spans="1:28" ht="12.6" hidden="1">
      <c r="A26" s="25"/>
      <c r="B26" s="25"/>
      <c r="C26" s="25"/>
      <c r="D26" s="25"/>
      <c r="E26" s="25"/>
      <c r="F26" s="25"/>
      <c r="G26" s="25"/>
      <c r="H26" s="94"/>
      <c r="I26" s="94"/>
      <c r="J26" s="94"/>
      <c r="K26" s="94"/>
      <c r="L26" s="25"/>
      <c r="M26" s="25"/>
      <c r="N26" s="25"/>
      <c r="O26" s="25"/>
      <c r="P26" s="25"/>
      <c r="Q26" s="25"/>
      <c r="R26" s="25"/>
      <c r="S26" s="25"/>
      <c r="T26" s="25"/>
      <c r="U26" s="25"/>
      <c r="V26" s="25"/>
      <c r="W26" s="25"/>
      <c r="X26" s="25"/>
      <c r="Y26" s="25"/>
      <c r="Z26" s="25"/>
      <c r="AA26" s="25"/>
      <c r="AB26" s="25"/>
    </row>
    <row r="27" spans="1:28" ht="12.6" hidden="1">
      <c r="A27" s="25"/>
      <c r="B27" s="25"/>
      <c r="C27" s="25"/>
      <c r="D27" s="25"/>
      <c r="E27" s="25"/>
      <c r="F27" s="25"/>
      <c r="G27" s="25"/>
      <c r="H27" s="94"/>
      <c r="I27" s="282"/>
      <c r="J27" s="94"/>
      <c r="K27" s="94"/>
      <c r="L27" s="25"/>
      <c r="M27" s="25"/>
      <c r="N27" s="25"/>
      <c r="O27" s="25"/>
      <c r="P27" s="25"/>
      <c r="Q27" s="25"/>
      <c r="R27" s="25"/>
      <c r="S27" s="25"/>
      <c r="T27" s="25"/>
      <c r="U27" s="25"/>
      <c r="V27" s="25"/>
      <c r="W27" s="25"/>
      <c r="X27" s="25"/>
      <c r="Y27" s="25"/>
      <c r="Z27" s="25"/>
      <c r="AA27" s="25"/>
      <c r="AB27" s="25"/>
    </row>
    <row r="28" spans="1:28" ht="12.6" hidden="1">
      <c r="A28" s="25"/>
      <c r="B28" s="25"/>
      <c r="C28" s="25"/>
      <c r="D28" s="25"/>
      <c r="E28" s="25"/>
      <c r="F28" s="25"/>
      <c r="G28" s="25"/>
      <c r="H28" s="94"/>
      <c r="I28" s="94"/>
      <c r="J28" s="96"/>
      <c r="K28" s="94"/>
      <c r="L28" s="25"/>
      <c r="M28" s="25"/>
      <c r="N28" s="25"/>
      <c r="O28" s="25"/>
      <c r="P28" s="25"/>
      <c r="Q28" s="25"/>
      <c r="R28" s="25"/>
      <c r="S28" s="25"/>
      <c r="T28" s="25"/>
      <c r="U28" s="25"/>
      <c r="V28" s="25"/>
      <c r="W28" s="25"/>
      <c r="X28" s="25"/>
      <c r="Y28" s="25"/>
      <c r="Z28" s="25"/>
      <c r="AA28" s="25"/>
      <c r="AB28" s="25"/>
    </row>
    <row r="29" spans="1:28" ht="12.6" hidden="1">
      <c r="A29" s="25"/>
      <c r="B29" s="25"/>
      <c r="C29" s="25"/>
      <c r="D29" s="25"/>
      <c r="E29" s="25"/>
      <c r="F29" s="25"/>
      <c r="G29" s="25"/>
      <c r="H29" s="94"/>
      <c r="I29" s="94"/>
      <c r="J29" s="94"/>
      <c r="K29" s="94"/>
      <c r="L29" s="25"/>
      <c r="M29" s="97"/>
      <c r="N29" s="25"/>
      <c r="O29" s="25"/>
      <c r="P29" s="25"/>
      <c r="Q29" s="25"/>
      <c r="R29" s="25"/>
      <c r="S29" s="25"/>
      <c r="T29" s="25"/>
      <c r="U29" s="25"/>
      <c r="V29" s="25"/>
      <c r="W29" s="25"/>
      <c r="X29" s="25"/>
      <c r="Y29" s="25"/>
      <c r="Z29" s="25"/>
      <c r="AA29" s="25"/>
      <c r="AB29" s="25"/>
    </row>
    <row r="30" spans="1:28" ht="12.6" hidden="1" customHeight="1">
      <c r="AB30" s="25"/>
    </row>
    <row r="31" spans="1:28" ht="12.6" hidden="1" customHeight="1">
      <c r="AB31" s="25"/>
    </row>
    <row r="32" spans="1:28" ht="12.6" hidden="1" customHeight="1">
      <c r="AB32" s="25"/>
    </row>
    <row r="33" spans="8:28" ht="12.6" hidden="1">
      <c r="AB33" s="25"/>
    </row>
    <row r="34" spans="8:28" ht="12.6" hidden="1">
      <c r="K34" s="22"/>
      <c r="L34" s="36"/>
      <c r="M34" s="36"/>
      <c r="N34" s="36"/>
      <c r="O34" s="36"/>
      <c r="AB34" s="25"/>
    </row>
    <row r="35" spans="8:28" ht="12.6" hidden="1">
      <c r="K35" s="22"/>
      <c r="L35" s="36"/>
      <c r="M35" s="36"/>
      <c r="N35" s="36"/>
      <c r="O35" s="36"/>
      <c r="AB35" s="25"/>
    </row>
    <row r="36" spans="8:28" ht="12.6" hidden="1" customHeight="1">
      <c r="AB36" s="25"/>
    </row>
    <row r="48" spans="8:28" customFormat="1" ht="0" hidden="1" customHeight="1">
      <c r="H48" s="10"/>
      <c r="I48" s="10"/>
      <c r="J48" s="10"/>
      <c r="K48" s="10"/>
      <c r="AB48" s="4"/>
    </row>
    <row r="1048561" spans="8:28" customFormat="1" ht="0" hidden="1" customHeight="1">
      <c r="H1048561" s="10"/>
      <c r="I1048561" s="10"/>
      <c r="J1048561" s="10"/>
      <c r="K1048561" s="10"/>
      <c r="AB1048561" s="4"/>
    </row>
    <row r="1048562" spans="8:28" customFormat="1" ht="0" hidden="1" customHeight="1">
      <c r="H1048562" s="10"/>
      <c r="I1048562" s="10"/>
      <c r="J1048562" s="10"/>
      <c r="K1048562" s="10"/>
      <c r="AB1048562" s="4"/>
    </row>
    <row r="1048563" spans="8:28" customFormat="1" ht="0" hidden="1" customHeight="1">
      <c r="H1048563" s="10"/>
      <c r="I1048563" s="10"/>
      <c r="J1048563" s="10"/>
      <c r="K1048563" s="10"/>
      <c r="AB1048563" s="4"/>
    </row>
    <row r="1048564" spans="8:28" customFormat="1" ht="0" hidden="1" customHeight="1">
      <c r="H1048564" s="10"/>
      <c r="I1048564" s="10"/>
      <c r="J1048564" s="10"/>
      <c r="K1048564" s="10"/>
      <c r="AB1048564" s="4"/>
    </row>
    <row r="1048565" spans="8:28" customFormat="1" ht="0" hidden="1" customHeight="1">
      <c r="H1048565" s="10"/>
      <c r="I1048565" s="10"/>
      <c r="J1048565" s="10"/>
      <c r="K1048565" s="10"/>
      <c r="AB1048565" s="4"/>
    </row>
    <row r="1048566" spans="8:28" customFormat="1" ht="0" hidden="1" customHeight="1">
      <c r="H1048566" s="10"/>
      <c r="I1048566" s="10"/>
      <c r="J1048566" s="10"/>
      <c r="K1048566" s="10"/>
      <c r="AB1048566" s="4"/>
    </row>
    <row r="1048567" spans="8:28" customFormat="1" ht="0" hidden="1" customHeight="1">
      <c r="H1048567" s="10"/>
      <c r="I1048567" s="10"/>
      <c r="J1048567" s="10"/>
      <c r="K1048567" s="10"/>
      <c r="AB1048567" s="4"/>
    </row>
    <row r="1048568" spans="8:28" customFormat="1" ht="0" hidden="1" customHeight="1">
      <c r="H1048568" s="10"/>
      <c r="I1048568" s="10"/>
      <c r="J1048568" s="10"/>
      <c r="K1048568" s="10"/>
      <c r="AB1048568" s="4"/>
    </row>
    <row r="1048569" spans="8:28" customFormat="1" ht="0" hidden="1" customHeight="1">
      <c r="H1048569" s="10"/>
      <c r="I1048569" s="10"/>
      <c r="J1048569" s="10"/>
      <c r="K1048569" s="10"/>
      <c r="AB1048569" s="4"/>
    </row>
    <row r="1048570" spans="8:28" customFormat="1" ht="0" hidden="1" customHeight="1">
      <c r="H1048570" s="10"/>
      <c r="I1048570" s="10"/>
      <c r="J1048570" s="10"/>
      <c r="K1048570" s="10"/>
      <c r="AB1048570" s="4"/>
    </row>
    <row r="1048571" spans="8:28" customFormat="1" ht="0" hidden="1" customHeight="1">
      <c r="H1048571" s="10"/>
      <c r="I1048571" s="10"/>
      <c r="J1048571" s="10"/>
      <c r="K1048571" s="10"/>
      <c r="AB1048571" s="4"/>
    </row>
    <row r="1048572" spans="8:28" customFormat="1" ht="0" hidden="1" customHeight="1">
      <c r="H1048572" s="10"/>
      <c r="I1048572" s="10"/>
      <c r="J1048572" s="10"/>
      <c r="K1048572" s="10"/>
      <c r="AB1048572" s="4"/>
    </row>
  </sheetData>
  <mergeCells count="17">
    <mergeCell ref="B14:F14"/>
    <mergeCell ref="B15:D15"/>
    <mergeCell ref="H6:O6"/>
    <mergeCell ref="Q6:AA6"/>
    <mergeCell ref="H7:O7"/>
    <mergeCell ref="Q7:AA7"/>
    <mergeCell ref="B11:F11"/>
    <mergeCell ref="F12:F13"/>
    <mergeCell ref="H12:O13"/>
    <mergeCell ref="Q12:W13"/>
    <mergeCell ref="Z13:AA13"/>
    <mergeCell ref="B3:F3"/>
    <mergeCell ref="B6:B10"/>
    <mergeCell ref="C6:C10"/>
    <mergeCell ref="D6:D10"/>
    <mergeCell ref="E6:E10"/>
    <mergeCell ref="F6:F7"/>
  </mergeCells>
  <hyperlinks>
    <hyperlink ref="D12" r:id="rId1" xr:uid="{CE881809-0361-49AC-BD68-39238E0637A3}"/>
    <hyperlink ref="D13" r:id="rId2" xr:uid="{55D9962A-FC44-4C87-9AB6-60F1665E910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8" ma:contentTypeDescription="Create a new document." ma:contentTypeScope="" ma:versionID="194a634d6164288fdd356e8875d9381c">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4c42caae6ac8bd03f1c1a22f6a56702d"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A3777D20-5FF9-43D5-8ECA-1DA349B21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0EBF99-FC74-4ED9-A7C2-80A7F7125B34}">
  <ds:schemaRefs>
    <ds:schemaRef ds:uri="http://purl.org/dc/elements/1.1/"/>
    <ds:schemaRef ds:uri="http://schemas.microsoft.com/office/2006/documentManagement/types"/>
    <ds:schemaRef ds:uri="http://schemas.microsoft.com/sharepoint/v3"/>
    <ds:schemaRef ds:uri="http://www.w3.org/XML/1998/namespace"/>
    <ds:schemaRef ds:uri="e9d5c9a2-c4d2-48cc-8213-0a52642d0438"/>
    <ds:schemaRef ds:uri="http://purl.org/dc/dcmitype/"/>
    <ds:schemaRef ds:uri="12ddb115-0830-43b7-ae9f-1099068dc9cf"/>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04278138-309B-48A3-BB95-84A09C9472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Policy Cost Allowance</vt:lpstr>
      <vt:lpstr>2. Calculate=&gt;</vt:lpstr>
      <vt:lpstr>2a Aggregate costs</vt:lpstr>
      <vt:lpstr>3. Inputs=&gt;</vt:lpstr>
      <vt:lpstr>3a Demand</vt:lpstr>
      <vt:lpstr>3d FIT</vt:lpstr>
      <vt:lpstr>3b RO</vt:lpstr>
      <vt:lpstr>3c CfD</vt:lpstr>
      <vt:lpstr>3e ECO</vt:lpstr>
      <vt:lpstr>3f WHD</vt:lpstr>
      <vt:lpstr>3g AAHEDC</vt:lpstr>
      <vt:lpstr>3i New FIT methodology</vt:lpstr>
      <vt:lpstr>3h Losses</vt:lpstr>
      <vt:lpstr>3j GGL</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v1.9_draft</dc:title>
  <dc:creator>Graham Reeve</dc:creator>
  <cp:lastModifiedBy>Thomas Beeton</cp:lastModifiedBy>
  <cp:lastPrinted>2018-10-22T14:38:46Z</cp:lastPrinted>
  <dcterms:created xsi:type="dcterms:W3CDTF">2018-05-30T12:29:20Z</dcterms:created>
  <dcterms:modified xsi:type="dcterms:W3CDTF">2022-02-02T18:11:32Z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0b1811e0-77e5-4091-8073-770a7414ca77</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http://sharepoint2013/cc/cma/projects/RS_Default_Tariff_Cap_Models_Lib/annex_4_-_policy_cost_allowance_methodology_v1.71_FIT.xlsx</vt:lpwstr>
  </property>
  <property fmtid="{D5CDD505-2E9C-101B-9397-08002B2CF9AE}" pid="17" name="bjClsUserRVM">
    <vt:lpwstr>[]</vt:lpwstr>
  </property>
  <property fmtid="{D5CDD505-2E9C-101B-9397-08002B2CF9AE}" pid="18" name="bjDocumentSecurityLabel">
    <vt:lpwstr>This item has no classification</vt:lpwstr>
  </property>
</Properties>
</file>