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Web publications\"/>
    </mc:Choice>
  </mc:AlternateContent>
  <xr:revisionPtr revIDLastSave="0" documentId="8_{33975261-B886-4DC0-A965-4E059538E2B8}" xr6:coauthVersionLast="46" xr6:coauthVersionMax="46" xr10:uidLastSave="{00000000-0000-0000-0000-000000000000}"/>
  <bookViews>
    <workbookView xWindow="-98" yWindow="-98" windowWidth="20715" windowHeight="13276" activeTab="1" xr2:uid="{00000000-000D-0000-FFFF-FFFF00000000}"/>
  </bookViews>
  <sheets>
    <sheet name="Timelines" sheetId="1" r:id="rId1"/>
    <sheet name="Example 2 (Y2)" sheetId="3" r:id="rId2"/>
    <sheet name="UK RPI" sheetId="4" r:id="rId3"/>
    <sheet name="BE CPI" sheetId="5" r:id="rId4"/>
    <sheet name="XUMAER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" i="3" l="1"/>
  <c r="I125" i="3"/>
  <c r="I126" i="3"/>
  <c r="I124" i="3"/>
  <c r="I112" i="3"/>
  <c r="I113" i="3"/>
  <c r="I114" i="3"/>
  <c r="I115" i="3"/>
  <c r="I116" i="3"/>
  <c r="I117" i="3"/>
  <c r="I118" i="3"/>
  <c r="I119" i="3"/>
  <c r="I120" i="3"/>
  <c r="I121" i="3"/>
  <c r="I122" i="3"/>
  <c r="I111" i="3"/>
  <c r="H125" i="3"/>
  <c r="H126" i="3"/>
  <c r="H124" i="3"/>
  <c r="H112" i="3"/>
  <c r="H113" i="3"/>
  <c r="H114" i="3"/>
  <c r="H115" i="3"/>
  <c r="H116" i="3"/>
  <c r="H117" i="3"/>
  <c r="H118" i="3"/>
  <c r="H119" i="3"/>
  <c r="H120" i="3"/>
  <c r="H121" i="3"/>
  <c r="H122" i="3"/>
  <c r="H111" i="3"/>
  <c r="J125" i="3"/>
  <c r="J126" i="3"/>
  <c r="J124" i="3"/>
  <c r="J112" i="3"/>
  <c r="J113" i="3"/>
  <c r="J114" i="3"/>
  <c r="J115" i="3"/>
  <c r="J116" i="3"/>
  <c r="J117" i="3"/>
  <c r="J118" i="3"/>
  <c r="J119" i="3"/>
  <c r="J120" i="3"/>
  <c r="J121" i="3"/>
  <c r="J122" i="3"/>
  <c r="J111" i="3"/>
  <c r="J109" i="3"/>
  <c r="I109" i="3"/>
  <c r="H109" i="3"/>
  <c r="I95" i="3"/>
  <c r="I96" i="3" s="1"/>
  <c r="J94" i="3"/>
  <c r="I94" i="3"/>
  <c r="J95" i="3"/>
  <c r="H95" i="3"/>
  <c r="D58" i="3"/>
  <c r="C58" i="3"/>
  <c r="D43" i="3"/>
  <c r="E43" i="3"/>
  <c r="H94" i="3" l="1"/>
  <c r="H96" i="3" s="1"/>
  <c r="E59" i="3" l="1"/>
  <c r="E60" i="3"/>
  <c r="E58" i="3"/>
  <c r="E46" i="3"/>
  <c r="E47" i="3"/>
  <c r="E48" i="3"/>
  <c r="E49" i="3"/>
  <c r="E50" i="3"/>
  <c r="E51" i="3"/>
  <c r="E52" i="3"/>
  <c r="E53" i="3"/>
  <c r="E54" i="3"/>
  <c r="E55" i="3"/>
  <c r="E56" i="3"/>
  <c r="E45" i="3"/>
  <c r="D56" i="3"/>
  <c r="C43" i="3"/>
  <c r="C56" i="3" s="1"/>
  <c r="D46" i="3"/>
  <c r="D59" i="3" s="1"/>
  <c r="D47" i="3"/>
  <c r="D60" i="3" s="1"/>
  <c r="D48" i="3"/>
  <c r="D49" i="3"/>
  <c r="D50" i="3"/>
  <c r="D51" i="3"/>
  <c r="D52" i="3"/>
  <c r="D53" i="3"/>
  <c r="D54" i="3"/>
  <c r="D55" i="3"/>
  <c r="D45" i="3"/>
  <c r="C46" i="3"/>
  <c r="C59" i="3" s="1"/>
  <c r="C47" i="3"/>
  <c r="C60" i="3" s="1"/>
  <c r="C48" i="3"/>
  <c r="C49" i="3"/>
  <c r="C50" i="3"/>
  <c r="C51" i="3"/>
  <c r="C52" i="3"/>
  <c r="C53" i="3"/>
  <c r="C54" i="3"/>
  <c r="C55" i="3"/>
  <c r="C45" i="3"/>
  <c r="E28" i="3"/>
  <c r="D28" i="3"/>
  <c r="C28" i="3"/>
  <c r="I26" i="3"/>
  <c r="I64" i="3" s="1"/>
  <c r="E29" i="3"/>
  <c r="D29" i="3"/>
  <c r="D30" i="3" s="1"/>
  <c r="C29" i="3"/>
  <c r="C30" i="3" s="1"/>
  <c r="J140" i="3"/>
  <c r="J128" i="3"/>
  <c r="J130" i="3" s="1"/>
  <c r="H88" i="3"/>
  <c r="I80" i="3"/>
  <c r="I139" i="3" s="1"/>
  <c r="H80" i="3"/>
  <c r="H139" i="3" s="1"/>
  <c r="J139" i="3" s="1"/>
  <c r="E80" i="3"/>
  <c r="I79" i="3"/>
  <c r="H79" i="3"/>
  <c r="J79" i="3" s="1"/>
  <c r="E79" i="3"/>
  <c r="J62" i="3"/>
  <c r="J70" i="3" s="1"/>
  <c r="I62" i="3"/>
  <c r="I70" i="3" s="1"/>
  <c r="H62" i="3"/>
  <c r="H70" i="3" s="1"/>
  <c r="H73" i="3" s="1"/>
  <c r="J26" i="3"/>
  <c r="J64" i="3" s="1"/>
  <c r="E26" i="3"/>
  <c r="E64" i="3" s="1"/>
  <c r="C26" i="3"/>
  <c r="C64" i="3" s="1"/>
  <c r="C67" i="3" s="1"/>
  <c r="N35" i="1"/>
  <c r="Z35" i="1" s="1"/>
  <c r="AL35" i="1" s="1"/>
  <c r="AX35" i="1" s="1"/>
  <c r="BJ35" i="1" s="1"/>
  <c r="B35" i="1"/>
  <c r="B50" i="1" s="1"/>
  <c r="N50" i="1" s="1"/>
  <c r="Z50" i="1" s="1"/>
  <c r="AL50" i="1" s="1"/>
  <c r="AX50" i="1" s="1"/>
  <c r="BJ50" i="1" s="1"/>
  <c r="B20" i="1"/>
  <c r="N20" i="1" s="1"/>
  <c r="Z20" i="1" s="1"/>
  <c r="AL20" i="1" s="1"/>
  <c r="AX20" i="1" s="1"/>
  <c r="BJ20" i="1" s="1"/>
  <c r="Z5" i="1"/>
  <c r="AL5" i="1" s="1"/>
  <c r="AX5" i="1" s="1"/>
  <c r="BJ5" i="1" s="1"/>
  <c r="N5" i="1"/>
  <c r="I71" i="3" l="1"/>
  <c r="I73" i="3" s="1"/>
  <c r="H74" i="3" s="1"/>
  <c r="D26" i="3"/>
  <c r="D64" i="3" s="1"/>
  <c r="D65" i="3" s="1"/>
  <c r="D67" i="3" s="1"/>
  <c r="C68" i="3" s="1"/>
  <c r="H26" i="3"/>
  <c r="H64" i="3" s="1"/>
  <c r="H67" i="3" s="1"/>
  <c r="I128" i="3"/>
  <c r="I130" i="3" s="1"/>
  <c r="I131" i="3" s="1"/>
  <c r="I133" i="3" s="1"/>
  <c r="J80" i="3"/>
  <c r="J81" i="3" s="1"/>
  <c r="J82" i="3" s="1"/>
  <c r="J83" i="3" s="1"/>
  <c r="H85" i="3" s="1"/>
  <c r="C62" i="3"/>
  <c r="C70" i="3" s="1"/>
  <c r="C73" i="3" s="1"/>
  <c r="E81" i="3"/>
  <c r="E82" i="3" s="1"/>
  <c r="E83" i="3" s="1"/>
  <c r="C85" i="3" s="1"/>
  <c r="D62" i="3"/>
  <c r="D70" i="3" s="1"/>
  <c r="I65" i="3"/>
  <c r="I67" i="3" s="1"/>
  <c r="H128" i="3"/>
  <c r="H130" i="3" s="1"/>
  <c r="H133" i="3" s="1"/>
  <c r="J141" i="3"/>
  <c r="J142" i="3" s="1"/>
  <c r="J143" i="3" s="1"/>
  <c r="H145" i="3" s="1"/>
  <c r="H68" i="3" l="1"/>
  <c r="H76" i="3" s="1"/>
  <c r="H90" i="3" s="1"/>
  <c r="H134" i="3"/>
  <c r="H136" i="3" s="1"/>
  <c r="E62" i="3" l="1"/>
  <c r="E70" i="3" s="1"/>
  <c r="D71" i="3" s="1"/>
  <c r="D73" i="3" s="1"/>
  <c r="C74" i="3" s="1"/>
  <c r="C76" i="3" s="1"/>
  <c r="C90" i="3" s="1"/>
  <c r="H92" i="3" s="1"/>
  <c r="H148" i="3" s="1"/>
</calcChain>
</file>

<file path=xl/sharedStrings.xml><?xml version="1.0" encoding="utf-8"?>
<sst xmlns="http://schemas.openxmlformats.org/spreadsheetml/2006/main" count="218" uniqueCount="95">
  <si>
    <r>
      <t>Example 1. Partial revenue assessment after Year 1 of operations (with operations starting 15</t>
    </r>
    <r>
      <rPr>
        <b/>
        <vertAlign val="superscript"/>
        <sz val="9"/>
        <color theme="1"/>
        <rFont val="Verdana"/>
        <family val="2"/>
      </rPr>
      <t>th</t>
    </r>
    <r>
      <rPr>
        <b/>
        <sz val="9"/>
        <color theme="1"/>
        <rFont val="Verdana"/>
        <family val="2"/>
      </rPr>
      <t xml:space="preserve"> March 2019)</t>
    </r>
  </si>
  <si>
    <r>
      <t xml:space="preserve">C&amp;F </t>
    </r>
    <r>
      <rPr>
        <b/>
        <sz val="9"/>
        <color theme="1"/>
        <rFont val="Verdana"/>
        <family val="2"/>
      </rPr>
      <t>Y1</t>
    </r>
    <r>
      <rPr>
        <sz val="9"/>
        <color theme="1"/>
        <rFont val="Verdana"/>
        <family val="2"/>
      </rPr>
      <t xml:space="preserve"> (15 Mar - 31 Dec)</t>
    </r>
  </si>
  <si>
    <t>RIGs subm.</t>
  </si>
  <si>
    <r>
      <t>ICF</t>
    </r>
    <r>
      <rPr>
        <vertAlign val="subscript"/>
        <sz val="9"/>
        <color theme="1"/>
        <rFont val="Verdana"/>
        <family val="2"/>
      </rPr>
      <t>pap</t>
    </r>
    <r>
      <rPr>
        <sz val="9"/>
        <color theme="1"/>
        <rFont val="Verdana"/>
        <family val="2"/>
      </rPr>
      <t xml:space="preserve"> calc.</t>
    </r>
  </si>
  <si>
    <r>
      <t>Provisional 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calc.</t>
    </r>
  </si>
  <si>
    <r>
      <t>Provisional 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payment</t>
    </r>
  </si>
  <si>
    <t>Reconciliation calculation</t>
  </si>
  <si>
    <t>Reconciliation payment</t>
  </si>
  <si>
    <t>Illustrative 12-month period for average inflation</t>
  </si>
  <si>
    <t>Example 2. Partial revenue assessment after Year 2 of operations</t>
  </si>
  <si>
    <r>
      <t xml:space="preserve">C&amp;F </t>
    </r>
    <r>
      <rPr>
        <b/>
        <sz val="9"/>
        <color theme="1"/>
        <rFont val="Verdana"/>
        <family val="2"/>
      </rPr>
      <t>Y2</t>
    </r>
    <r>
      <rPr>
        <sz val="9"/>
        <color theme="1"/>
        <rFont val="Verdana"/>
        <family val="2"/>
      </rPr>
      <t xml:space="preserve"> (1 Jan - 31 Dec)</t>
    </r>
  </si>
  <si>
    <t>Example 3. Default revenue assessment after Year 5 of operations</t>
  </si>
  <si>
    <r>
      <t xml:space="preserve">C&amp;F </t>
    </r>
    <r>
      <rPr>
        <b/>
        <sz val="9"/>
        <color theme="1"/>
        <rFont val="Verdana"/>
        <family val="2"/>
      </rPr>
      <t>Y5</t>
    </r>
    <r>
      <rPr>
        <sz val="9"/>
        <color theme="1"/>
        <rFont val="Verdana"/>
        <family val="2"/>
      </rPr>
      <t xml:space="preserve"> (1 Jan - 31 Dec)</t>
    </r>
  </si>
  <si>
    <r>
      <t>ICF</t>
    </r>
    <r>
      <rPr>
        <vertAlign val="subscript"/>
        <sz val="9"/>
        <color theme="1"/>
        <rFont val="Verdana"/>
        <family val="2"/>
      </rPr>
      <t>ap</t>
    </r>
    <r>
      <rPr>
        <sz val="9"/>
        <color theme="1"/>
        <rFont val="Verdana"/>
        <family val="2"/>
      </rPr>
      <t xml:space="preserve"> calc.</t>
    </r>
  </si>
  <si>
    <r>
      <t>Example 4. Default revenue assessment after Year 25 of operations (with operations finishing 14</t>
    </r>
    <r>
      <rPr>
        <b/>
        <vertAlign val="superscript"/>
        <sz val="9"/>
        <color theme="1"/>
        <rFont val="Verdana"/>
        <family val="2"/>
      </rPr>
      <t>th</t>
    </r>
    <r>
      <rPr>
        <b/>
        <sz val="9"/>
        <color theme="1"/>
        <rFont val="Verdana"/>
        <family val="2"/>
      </rPr>
      <t xml:space="preserve"> March 2043)</t>
    </r>
  </si>
  <si>
    <r>
      <t xml:space="preserve">C&amp;F </t>
    </r>
    <r>
      <rPr>
        <b/>
        <sz val="9"/>
        <color theme="1"/>
        <rFont val="Verdana"/>
        <family val="2"/>
      </rPr>
      <t>Y25</t>
    </r>
    <r>
      <rPr>
        <sz val="9"/>
        <color theme="1"/>
        <rFont val="Verdana"/>
        <family val="2"/>
      </rPr>
      <t xml:space="preserve"> (1 Jan - 14 Mar)</t>
    </r>
  </si>
  <si>
    <r>
      <t>Prov. ICF</t>
    </r>
    <r>
      <rPr>
        <vertAlign val="subscript"/>
        <sz val="9"/>
        <color theme="1"/>
        <rFont val="Verdana"/>
        <family val="2"/>
      </rPr>
      <t>t</t>
    </r>
  </si>
  <si>
    <t>Actual</t>
  </si>
  <si>
    <t>Forecast</t>
  </si>
  <si>
    <r>
      <rPr>
        <b/>
        <sz val="10"/>
        <color theme="1"/>
        <rFont val="Verdana"/>
        <family val="2"/>
      </rPr>
      <t>Jan21-Jan22</t>
    </r>
    <r>
      <rPr>
        <sz val="10"/>
        <color theme="1"/>
        <rFont val="Verdana"/>
        <family val="2"/>
      </rPr>
      <t>: RIGs submission &amp; Provisional ICF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calculation</t>
    </r>
  </si>
  <si>
    <r>
      <rPr>
        <b/>
        <sz val="10"/>
        <color theme="1"/>
        <rFont val="Verdana"/>
        <family val="2"/>
      </rPr>
      <t>Apr24-Jan25</t>
    </r>
    <r>
      <rPr>
        <sz val="10"/>
        <color theme="1"/>
        <rFont val="Verdana"/>
        <family val="2"/>
      </rPr>
      <t>: Reconciliation calculation</t>
    </r>
  </si>
  <si>
    <t>RPI</t>
  </si>
  <si>
    <t>CPI</t>
  </si>
  <si>
    <t>XUMAERS</t>
  </si>
  <si>
    <t>2013-14 avg</t>
  </si>
  <si>
    <t>Jan20-Dec20 (mp) avg</t>
  </si>
  <si>
    <t>Apr22-Mar23 (sp) avg</t>
  </si>
  <si>
    <t>Jan20-Dec20 vs 2013-14</t>
  </si>
  <si>
    <t>CPI/XUMAERS</t>
  </si>
  <si>
    <t>GB-Belgium %</t>
  </si>
  <si>
    <t>GB-Belgium</t>
  </si>
  <si>
    <r>
      <t>PPPI</t>
    </r>
    <r>
      <rPr>
        <b/>
        <vertAlign val="subscript"/>
        <sz val="10"/>
        <color theme="1"/>
        <rFont val="Verdana"/>
        <family val="2"/>
      </rPr>
      <t>mp</t>
    </r>
  </si>
  <si>
    <t>Apr22-Mar23 vs 13-14</t>
  </si>
  <si>
    <r>
      <t>PPPI</t>
    </r>
    <r>
      <rPr>
        <b/>
        <vertAlign val="subscript"/>
        <sz val="10"/>
        <color theme="1"/>
        <rFont val="Verdana"/>
        <family val="2"/>
      </rPr>
      <t>sp</t>
    </r>
  </si>
  <si>
    <t>Inf</t>
  </si>
  <si>
    <t>Start</t>
  </si>
  <si>
    <t>End</t>
  </si>
  <si>
    <t>Median</t>
  </si>
  <si>
    <t>mp</t>
  </si>
  <si>
    <t>sp</t>
  </si>
  <si>
    <t>Gap (days)</t>
  </si>
  <si>
    <t>Gap (years)</t>
  </si>
  <si>
    <t>Rounded (2 dp)</t>
  </si>
  <si>
    <t>x</t>
  </si>
  <si>
    <t>ODR</t>
  </si>
  <si>
    <r>
      <t>ICF</t>
    </r>
    <r>
      <rPr>
        <b/>
        <vertAlign val="subscript"/>
        <sz val="10"/>
        <color theme="1"/>
        <rFont val="Verdana"/>
        <family val="2"/>
      </rPr>
      <t>pap</t>
    </r>
    <r>
      <rPr>
        <b/>
        <sz val="10"/>
        <color theme="1"/>
        <rFont val="Verdana"/>
        <family val="2"/>
      </rPr>
      <t xml:space="preserve"> (£m)</t>
    </r>
  </si>
  <si>
    <r>
      <t>Provisional ICF</t>
    </r>
    <r>
      <rPr>
        <b/>
        <vertAlign val="subscript"/>
        <sz val="10"/>
        <color theme="1"/>
        <rFont val="Verdana"/>
        <family val="2"/>
      </rPr>
      <t>t</t>
    </r>
    <r>
      <rPr>
        <b/>
        <sz val="10"/>
        <color theme="1"/>
        <rFont val="Verdana"/>
        <family val="2"/>
      </rPr>
      <t xml:space="preserve"> (£m)</t>
    </r>
  </si>
  <si>
    <r>
      <t>Final ICF</t>
    </r>
    <r>
      <rPr>
        <b/>
        <vertAlign val="subscript"/>
        <sz val="10"/>
        <color theme="1"/>
        <rFont val="Verdana"/>
        <family val="2"/>
      </rPr>
      <t>t</t>
    </r>
    <r>
      <rPr>
        <b/>
        <sz val="10"/>
        <color theme="1"/>
        <rFont val="Verdana"/>
        <family val="2"/>
      </rPr>
      <t xml:space="preserve"> (£m)</t>
    </r>
  </si>
  <si>
    <t>Difference</t>
  </si>
  <si>
    <t>Apr24-Mar25 (rp) avg</t>
  </si>
  <si>
    <t>Apr24-Mar25 vs 13/14</t>
  </si>
  <si>
    <r>
      <t>PPPI</t>
    </r>
    <r>
      <rPr>
        <b/>
        <vertAlign val="subscript"/>
        <sz val="10"/>
        <color theme="1"/>
        <rFont val="Verdana"/>
        <family val="2"/>
      </rPr>
      <t>rp</t>
    </r>
  </si>
  <si>
    <t>rp</t>
  </si>
  <si>
    <t>Reconciliation (£m)</t>
  </si>
  <si>
    <t>Data source</t>
  </si>
  <si>
    <t>RPI All Items Index: Jan 1987=100 - Office for National Statistics (ons.gov.uk)</t>
  </si>
  <si>
    <t>Date</t>
  </si>
  <si>
    <t>Inflation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</si>
  <si>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</si>
  <si>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</si>
  <si>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</si>
  <si>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</si>
  <si>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</si>
  <si>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</si>
  <si>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</si>
  <si>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</si>
  <si>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</si>
  <si>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</si>
  <si>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</si>
  <si>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</si>
  <si>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</si>
  <si>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</si>
  <si>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</si>
  <si>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</si>
  <si>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</si>
  <si>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</si>
  <si>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</si>
  <si>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</si>
  <si>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</si>
  <si>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</si>
  <si>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be.STAT (fgov.be)</t>
  </si>
  <si>
    <t>2021 NOV</t>
  </si>
  <si>
    <t>XUMAERS | Bank of England | Database</t>
  </si>
  <si>
    <t>UK RPI</t>
  </si>
  <si>
    <t>BE CPI</t>
  </si>
  <si>
    <t>Arithmetic avg Dec20-Nov21</t>
  </si>
  <si>
    <t>2019 DEC</t>
  </si>
  <si>
    <t>Arithmetic avg Dec19-Nov20</t>
  </si>
  <si>
    <t>-</t>
  </si>
  <si>
    <t>Calculated inflation</t>
  </si>
  <si>
    <t>2021 DEC</t>
  </si>
  <si>
    <t>Arithmetic avg Dec22-Nov23</t>
  </si>
  <si>
    <t>Arithmetic avg Dec21-Nov22</t>
  </si>
  <si>
    <t>y</t>
  </si>
  <si>
    <t>InfRec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</si>
</sst>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0"/>
    <numFmt numFmtId="166" formatCode="0.0%"/>
    <numFmt numFmtId="167" formatCode="_-* #,##0.0000_-;\-* #,##0.0000_-;_-* &quot;-&quot;??_-;_-@_-"/>
    <numFmt numFmtId="168" formatCode="0.000"/>
  </numFmts>
  <fonts count="1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vertAlign val="superscript"/>
      <sz val="9"/>
      <color theme="1"/>
      <name val="Verdana"/>
      <family val="2"/>
    </font>
    <font>
      <sz val="9"/>
      <color theme="1"/>
      <name val="Verdana"/>
      <family val="2"/>
    </font>
    <font>
      <vertAlign val="subscript"/>
      <sz val="9"/>
      <color theme="1"/>
      <name val="Verdana"/>
      <family val="2"/>
    </font>
    <font>
      <b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2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6" xfId="0" applyBorder="1"/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8" borderId="25" xfId="0" applyNumberForma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8" xfId="0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  <xf numFmtId="165" fontId="0" fillId="8" borderId="17" xfId="0" applyNumberFormat="1" applyFill="1" applyBorder="1" applyAlignment="1">
      <alignment horizontal="center"/>
    </xf>
    <xf numFmtId="164" fontId="6" fillId="8" borderId="0" xfId="0" applyNumberFormat="1" applyFont="1" applyFill="1" applyAlignment="1">
      <alignment horizontal="center"/>
    </xf>
    <xf numFmtId="165" fontId="6" fillId="8" borderId="0" xfId="0" applyNumberFormat="1" applyFon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65" fontId="0" fillId="8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164" fontId="0" fillId="9" borderId="25" xfId="0" applyNumberFormat="1" applyFill="1" applyBorder="1" applyAlignment="1">
      <alignment horizontal="center"/>
    </xf>
    <xf numFmtId="165" fontId="0" fillId="9" borderId="26" xfId="0" applyNumberFormat="1" applyFill="1" applyBorder="1" applyAlignment="1">
      <alignment horizontal="center"/>
    </xf>
    <xf numFmtId="165" fontId="0" fillId="8" borderId="26" xfId="0" applyNumberFormat="1" applyFill="1" applyBorder="1" applyAlignment="1">
      <alignment horizontal="center"/>
    </xf>
    <xf numFmtId="165" fontId="0" fillId="9" borderId="8" xfId="0" applyNumberFormat="1" applyFill="1" applyBorder="1" applyAlignment="1">
      <alignment horizontal="center"/>
    </xf>
    <xf numFmtId="164" fontId="0" fillId="9" borderId="16" xfId="0" applyNumberFormat="1" applyFill="1" applyBorder="1" applyAlignment="1">
      <alignment horizontal="center"/>
    </xf>
    <xf numFmtId="165" fontId="0" fillId="9" borderId="17" xfId="0" applyNumberFormat="1" applyFill="1" applyBorder="1" applyAlignment="1">
      <alignment horizontal="center"/>
    </xf>
    <xf numFmtId="164" fontId="6" fillId="9" borderId="0" xfId="0" applyNumberFormat="1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167" fontId="0" fillId="0" borderId="27" xfId="1" applyNumberFormat="1" applyFont="1" applyBorder="1" applyAlignment="1">
      <alignment horizontal="center"/>
    </xf>
    <xf numFmtId="15" fontId="0" fillId="0" borderId="0" xfId="0" applyNumberFormat="1" applyAlignment="1">
      <alignment horizontal="center"/>
    </xf>
    <xf numFmtId="17" fontId="0" fillId="0" borderId="24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17" fontId="0" fillId="0" borderId="24" xfId="0" applyNumberFormat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6" fillId="8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9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10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7" fontId="0" fillId="8" borderId="0" xfId="0" applyNumberFormat="1" applyFill="1" applyAlignment="1">
      <alignment horizontal="center"/>
    </xf>
    <xf numFmtId="17" fontId="0" fillId="9" borderId="0" xfId="0" applyNumberFormat="1" applyFill="1" applyAlignment="1">
      <alignment horizontal="center"/>
    </xf>
    <xf numFmtId="17" fontId="0" fillId="9" borderId="24" xfId="0" applyNumberFormat="1" applyFill="1" applyBorder="1" applyAlignment="1">
      <alignment horizontal="center"/>
    </xf>
    <xf numFmtId="17" fontId="0" fillId="9" borderId="7" xfId="0" applyNumberFormat="1" applyFill="1" applyBorder="1" applyAlignment="1">
      <alignment horizontal="center"/>
    </xf>
    <xf numFmtId="17" fontId="0" fillId="9" borderId="1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66" fontId="0" fillId="0" borderId="6" xfId="2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164" fontId="0" fillId="0" borderId="30" xfId="0" applyNumberFormat="1" applyBorder="1" applyAlignment="1">
      <alignment horizontal="center"/>
    </xf>
    <xf numFmtId="166" fontId="0" fillId="0" borderId="31" xfId="2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164" fontId="0" fillId="0" borderId="33" xfId="0" applyNumberFormat="1" applyBorder="1" applyAlignment="1">
      <alignment horizontal="center"/>
    </xf>
    <xf numFmtId="166" fontId="0" fillId="0" borderId="34" xfId="2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/>
    <xf numFmtId="166" fontId="0" fillId="0" borderId="31" xfId="2" applyNumberFormat="1" applyFont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/>
    </xf>
    <xf numFmtId="165" fontId="0" fillId="0" borderId="6" xfId="2" applyNumberFormat="1" applyFont="1" applyBorder="1" applyAlignment="1">
      <alignment horizontal="center" vertical="center"/>
    </xf>
    <xf numFmtId="164" fontId="0" fillId="9" borderId="0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Font="1" applyBorder="1" applyAlignment="1">
      <alignment horizontal="left"/>
    </xf>
    <xf numFmtId="166" fontId="12" fillId="0" borderId="26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 vertical="center"/>
    </xf>
    <xf numFmtId="166" fontId="6" fillId="0" borderId="38" xfId="2" applyNumberFormat="1" applyFont="1" applyBorder="1" applyAlignment="1">
      <alignment horizontal="center"/>
    </xf>
    <xf numFmtId="166" fontId="6" fillId="0" borderId="39" xfId="2" applyNumberFormat="1" applyFont="1" applyBorder="1" applyAlignment="1">
      <alignment horizontal="center"/>
    </xf>
    <xf numFmtId="166" fontId="1" fillId="0" borderId="1" xfId="2" applyNumberFormat="1" applyFont="1" applyBorder="1" applyAlignment="1">
      <alignment horizontal="left"/>
    </xf>
    <xf numFmtId="166" fontId="1" fillId="0" borderId="4" xfId="2" applyNumberFormat="1" applyFont="1" applyBorder="1" applyAlignment="1">
      <alignment horizontal="left"/>
    </xf>
    <xf numFmtId="166" fontId="1" fillId="0" borderId="4" xfId="2" applyNumberFormat="1" applyFont="1" applyBorder="1" applyAlignment="1">
      <alignment horizontal="left" vertical="center"/>
    </xf>
    <xf numFmtId="165" fontId="0" fillId="0" borderId="5" xfId="2" applyNumberFormat="1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0" fontId="0" fillId="0" borderId="0" xfId="2" applyNumberFormat="1" applyFont="1"/>
    <xf numFmtId="165" fontId="1" fillId="0" borderId="3" xfId="2" applyNumberFormat="1" applyFont="1" applyBorder="1" applyAlignment="1">
      <alignment horizontal="center"/>
    </xf>
    <xf numFmtId="166" fontId="1" fillId="0" borderId="29" xfId="2" applyNumberFormat="1" applyFont="1" applyFill="1" applyBorder="1" applyAlignment="1">
      <alignment horizontal="left"/>
    </xf>
    <xf numFmtId="165" fontId="0" fillId="0" borderId="31" xfId="2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6" xfId="2" applyNumberFormat="1" applyFont="1" applyBorder="1" applyAlignment="1">
      <alignment horizontal="center" vertical="center"/>
    </xf>
    <xf numFmtId="0" fontId="0" fillId="0" borderId="29" xfId="0" applyFill="1" applyBorder="1"/>
    <xf numFmtId="164" fontId="0" fillId="0" borderId="30" xfId="0" applyNumberFormat="1" applyFill="1" applyBorder="1" applyAlignment="1">
      <alignment horizontal="center"/>
    </xf>
    <xf numFmtId="166" fontId="0" fillId="0" borderId="0" xfId="0" applyNumberFormat="1"/>
    <xf numFmtId="164" fontId="0" fillId="8" borderId="0" xfId="0" applyNumberForma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6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6" fillId="9" borderId="28" xfId="0" applyNumberFormat="1" applyFont="1" applyFill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68" fontId="6" fillId="10" borderId="0" xfId="0" applyNumberFormat="1" applyFont="1" applyFill="1" applyAlignment="1">
      <alignment horizontal="center"/>
    </xf>
    <xf numFmtId="165" fontId="6" fillId="8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9" fillId="0" borderId="0" xfId="3"/>
  </cellXfs>
  <cellStyles count="6">
    <cellStyle name="Comma" xfId="1" builtinId="3"/>
    <cellStyle name="Hyperlink" xfId="3" builtinId="8"/>
    <cellStyle name="Normal" xfId="0" builtinId="0"/>
    <cellStyle name="Normal 2" xfId="4" xr:uid="{CDE3B0C0-9429-49C9-98B0-7FB19D8EACA8}"/>
    <cellStyle name="Normal 3" xfId="5" xr:uid="{7F55EA1B-03AA-455D-9123-8E5AEBD93A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179140</xdr:colOff>
      <xdr:row>0</xdr:row>
      <xdr:rowOff>183509</xdr:rowOff>
    </xdr:from>
    <xdr:to>
      <xdr:col>9</xdr:col>
      <xdr:colOff>85667</xdr:colOff>
      <xdr:row>0</xdr:row>
      <xdr:rowOff>545459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58070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34003" cy="713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216820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15745B77-F16D-434D-884C-4C79FB6B4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4169" cy="716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693070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B1F085F2-ABC9-44FF-B705-CD9026B35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0994" cy="716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693070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ECA4E1B1-109E-4ADD-98AF-4D8107B9D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0994" cy="716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693070</xdr:colOff>
      <xdr:row>1</xdr:row>
      <xdr:rowOff>2184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CABAA6AD-0643-440D-A776-BC767F5E4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4169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economy/inflationandpriceindices/timeseries/chaw/mm2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estat.statbel.fgov.be/bestat/crosstable.xhtml?view=208b69bd-05c5-4947-b7f9-2d2300f517b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ankofengland.co.uk/boeapps/database/fromshowcolumns.asp?Travel=NIxAZxSUx&amp;FromSeries=1&amp;ToSeries=50&amp;DAT=RNG&amp;FD=1&amp;FM=Jan&amp;FY=2010&amp;TD=11&amp;TM=May&amp;TY=2025&amp;FNY=Y&amp;CSVF=TT&amp;html.x=66&amp;html.y=26&amp;SeriesCodes=XUMAERS&amp;UsingCodes=Y&amp;Filter=N&amp;title=XUMA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2"/>
  <sheetViews>
    <sheetView zoomScaleNormal="100" workbookViewId="0">
      <selection activeCell="AG28" sqref="AG28"/>
    </sheetView>
  </sheetViews>
  <sheetFormatPr defaultRowHeight="12.4" x14ac:dyDescent="0.3"/>
  <cols>
    <col min="1" max="65" width="3.17578125" customWidth="1"/>
  </cols>
  <sheetData>
    <row r="1" spans="1:65" s="149" customFormat="1" ht="56.75" customHeight="1" x14ac:dyDescent="0.3"/>
    <row r="2" spans="1:65" x14ac:dyDescent="0.3">
      <c r="A2" s="1"/>
    </row>
    <row r="3" spans="1:65" x14ac:dyDescent="0.3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ht="12.75" thickBo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x14ac:dyDescent="0.3">
      <c r="B5" s="150">
        <v>2019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23">
        <f>B5+1</f>
        <v>2020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>
        <f t="shared" ref="Z5" si="0">N5+1</f>
        <v>2021</v>
      </c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>
        <f t="shared" ref="AL5" si="1">Z5+1</f>
        <v>2022</v>
      </c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>
        <f t="shared" ref="AX5" si="2">AL5+1</f>
        <v>2023</v>
      </c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>
        <f t="shared" ref="BJ5" si="3">AX5+1</f>
        <v>2024</v>
      </c>
      <c r="BK5" s="123"/>
      <c r="BL5" s="123"/>
      <c r="BM5" s="124"/>
    </row>
    <row r="6" spans="1:65" x14ac:dyDescent="0.3">
      <c r="B6" s="5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6">
        <v>11</v>
      </c>
      <c r="Y6" s="6">
        <v>12</v>
      </c>
      <c r="Z6" s="6">
        <v>1</v>
      </c>
      <c r="AA6" s="6">
        <v>2</v>
      </c>
      <c r="AB6" s="6">
        <v>3</v>
      </c>
      <c r="AC6" s="6">
        <v>4</v>
      </c>
      <c r="AD6" s="6">
        <v>5</v>
      </c>
      <c r="AE6" s="6">
        <v>6</v>
      </c>
      <c r="AF6" s="6">
        <v>7</v>
      </c>
      <c r="AG6" s="6">
        <v>8</v>
      </c>
      <c r="AH6" s="6">
        <v>9</v>
      </c>
      <c r="AI6" s="6">
        <v>10</v>
      </c>
      <c r="AJ6" s="6">
        <v>11</v>
      </c>
      <c r="AK6" s="6">
        <v>12</v>
      </c>
      <c r="AL6" s="6">
        <v>1</v>
      </c>
      <c r="AM6" s="6">
        <v>2</v>
      </c>
      <c r="AN6" s="6">
        <v>3</v>
      </c>
      <c r="AO6" s="6">
        <v>4</v>
      </c>
      <c r="AP6" s="6">
        <v>5</v>
      </c>
      <c r="AQ6" s="6">
        <v>6</v>
      </c>
      <c r="AR6" s="6">
        <v>7</v>
      </c>
      <c r="AS6" s="6">
        <v>8</v>
      </c>
      <c r="AT6" s="6">
        <v>9</v>
      </c>
      <c r="AU6" s="6">
        <v>10</v>
      </c>
      <c r="AV6" s="6">
        <v>11</v>
      </c>
      <c r="AW6" s="6">
        <v>12</v>
      </c>
      <c r="AX6" s="6">
        <v>1</v>
      </c>
      <c r="AY6" s="6">
        <v>2</v>
      </c>
      <c r="AZ6" s="6">
        <v>3</v>
      </c>
      <c r="BA6" s="6">
        <v>4</v>
      </c>
      <c r="BB6" s="6">
        <v>5</v>
      </c>
      <c r="BC6" s="6">
        <v>6</v>
      </c>
      <c r="BD6" s="6">
        <v>7</v>
      </c>
      <c r="BE6" s="6">
        <v>8</v>
      </c>
      <c r="BF6" s="6">
        <v>9</v>
      </c>
      <c r="BG6" s="6">
        <v>10</v>
      </c>
      <c r="BH6" s="6">
        <v>11</v>
      </c>
      <c r="BI6" s="6">
        <v>12</v>
      </c>
      <c r="BJ6" s="6">
        <v>1</v>
      </c>
      <c r="BK6" s="6">
        <v>2</v>
      </c>
      <c r="BL6" s="6">
        <v>3</v>
      </c>
      <c r="BM6" s="7">
        <v>4</v>
      </c>
    </row>
    <row r="7" spans="1:65" x14ac:dyDescent="0.3"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9"/>
    </row>
    <row r="8" spans="1:65" x14ac:dyDescent="0.3">
      <c r="B8" s="8"/>
      <c r="C8" s="4"/>
      <c r="D8" s="152" t="s">
        <v>1</v>
      </c>
      <c r="E8" s="152"/>
      <c r="F8" s="152"/>
      <c r="G8" s="152"/>
      <c r="H8" s="152"/>
      <c r="I8" s="152"/>
      <c r="J8" s="152"/>
      <c r="K8" s="152"/>
      <c r="L8" s="152"/>
      <c r="M8" s="15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9"/>
    </row>
    <row r="9" spans="1:65" x14ac:dyDescent="0.3"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8" t="s">
        <v>2</v>
      </c>
      <c r="O9" s="129"/>
      <c r="P9" s="13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9"/>
    </row>
    <row r="10" spans="1:65" ht="12.75" x14ac:dyDescent="0.3"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39" t="s">
        <v>3</v>
      </c>
      <c r="R10" s="140"/>
      <c r="S10" s="140"/>
      <c r="T10" s="141"/>
      <c r="U10" s="4"/>
      <c r="V10" s="4"/>
      <c r="W10" s="4"/>
      <c r="X10" s="4"/>
      <c r="Y10" s="4"/>
      <c r="Z10" s="10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9"/>
    </row>
    <row r="11" spans="1:65" ht="12.75" x14ac:dyDescent="0.3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  <c r="O11" s="10"/>
      <c r="P11" s="10"/>
      <c r="Q11" s="10"/>
      <c r="R11" s="10"/>
      <c r="S11" s="10"/>
      <c r="T11" s="10"/>
      <c r="U11" s="119" t="s">
        <v>4</v>
      </c>
      <c r="V11" s="119"/>
      <c r="W11" s="119"/>
      <c r="X11" s="119"/>
      <c r="Y11" s="119"/>
      <c r="Z11" s="10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9"/>
    </row>
    <row r="12" spans="1:65" ht="12.75" x14ac:dyDescent="0.3"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45" t="s">
        <v>5</v>
      </c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9"/>
    </row>
    <row r="13" spans="1:65" x14ac:dyDescent="0.3"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42" t="s">
        <v>6</v>
      </c>
      <c r="AP13" s="143"/>
      <c r="AQ13" s="143"/>
      <c r="AR13" s="143"/>
      <c r="AS13" s="143"/>
      <c r="AT13" s="143"/>
      <c r="AU13" s="143"/>
      <c r="AV13" s="143"/>
      <c r="AW13" s="14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9"/>
    </row>
    <row r="14" spans="1:65" ht="12.75" thickBot="1" x14ac:dyDescent="0.35"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118" t="s">
        <v>7</v>
      </c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9"/>
    </row>
    <row r="15" spans="1:65" ht="12.75" thickBot="1" x14ac:dyDescent="0.35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20" t="s">
        <v>8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2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20" t="s">
        <v>8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2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9"/>
    </row>
    <row r="16" spans="1:65" ht="12.75" thickBot="1" x14ac:dyDescent="0.35">
      <c r="B16" s="11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4"/>
    </row>
    <row r="17" spans="2:65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2:65" x14ac:dyDescent="0.3">
      <c r="B18" s="138" t="s">
        <v>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2:65" ht="12.75" thickBot="1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2:65" x14ac:dyDescent="0.3">
      <c r="B20" s="132">
        <f>B5+1</f>
        <v>2020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135">
        <f>B20+1</f>
        <v>2021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123">
        <f t="shared" ref="Z20" si="4">N20+1</f>
        <v>2022</v>
      </c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>
        <f t="shared" ref="AL20" si="5">Z20+1</f>
        <v>2023</v>
      </c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>
        <f t="shared" ref="AX20" si="6">AL20+1</f>
        <v>2024</v>
      </c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>
        <f t="shared" ref="BJ20" si="7">AX20+1</f>
        <v>2025</v>
      </c>
      <c r="BK20" s="123"/>
      <c r="BL20" s="123"/>
      <c r="BM20" s="124"/>
    </row>
    <row r="21" spans="2:65" x14ac:dyDescent="0.3">
      <c r="B21" s="5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</v>
      </c>
      <c r="O21" s="6">
        <v>2</v>
      </c>
      <c r="P21" s="6">
        <v>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  <c r="X21" s="6">
        <v>11</v>
      </c>
      <c r="Y21" s="6">
        <v>12</v>
      </c>
      <c r="Z21" s="6">
        <v>1</v>
      </c>
      <c r="AA21" s="6">
        <v>2</v>
      </c>
      <c r="AB21" s="6">
        <v>3</v>
      </c>
      <c r="AC21" s="6">
        <v>4</v>
      </c>
      <c r="AD21" s="6">
        <v>5</v>
      </c>
      <c r="AE21" s="6">
        <v>6</v>
      </c>
      <c r="AF21" s="6">
        <v>7</v>
      </c>
      <c r="AG21" s="6">
        <v>8</v>
      </c>
      <c r="AH21" s="6">
        <v>9</v>
      </c>
      <c r="AI21" s="6">
        <v>10</v>
      </c>
      <c r="AJ21" s="6">
        <v>11</v>
      </c>
      <c r="AK21" s="6">
        <v>12</v>
      </c>
      <c r="AL21" s="6">
        <v>1</v>
      </c>
      <c r="AM21" s="6">
        <v>2</v>
      </c>
      <c r="AN21" s="6">
        <v>3</v>
      </c>
      <c r="AO21" s="6">
        <v>4</v>
      </c>
      <c r="AP21" s="6">
        <v>5</v>
      </c>
      <c r="AQ21" s="6">
        <v>6</v>
      </c>
      <c r="AR21" s="6">
        <v>7</v>
      </c>
      <c r="AS21" s="6">
        <v>8</v>
      </c>
      <c r="AT21" s="6">
        <v>9</v>
      </c>
      <c r="AU21" s="6">
        <v>10</v>
      </c>
      <c r="AV21" s="6">
        <v>11</v>
      </c>
      <c r="AW21" s="6">
        <v>12</v>
      </c>
      <c r="AX21" s="6">
        <v>1</v>
      </c>
      <c r="AY21" s="6">
        <v>2</v>
      </c>
      <c r="AZ21" s="6">
        <v>3</v>
      </c>
      <c r="BA21" s="6">
        <v>4</v>
      </c>
      <c r="BB21" s="6">
        <v>5</v>
      </c>
      <c r="BC21" s="6">
        <v>6</v>
      </c>
      <c r="BD21" s="6">
        <v>7</v>
      </c>
      <c r="BE21" s="6">
        <v>8</v>
      </c>
      <c r="BF21" s="6">
        <v>9</v>
      </c>
      <c r="BG21" s="6">
        <v>10</v>
      </c>
      <c r="BH21" s="6">
        <v>11</v>
      </c>
      <c r="BI21" s="6">
        <v>12</v>
      </c>
      <c r="BJ21" s="6">
        <v>1</v>
      </c>
      <c r="BK21" s="6">
        <v>2</v>
      </c>
      <c r="BL21" s="6">
        <v>3</v>
      </c>
      <c r="BM21" s="7">
        <v>4</v>
      </c>
    </row>
    <row r="22" spans="2:65" x14ac:dyDescent="0.3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9"/>
    </row>
    <row r="23" spans="2:65" x14ac:dyDescent="0.3">
      <c r="B23" s="125" t="s">
        <v>10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9"/>
    </row>
    <row r="24" spans="2:65" x14ac:dyDescent="0.3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28" t="s">
        <v>2</v>
      </c>
      <c r="O24" s="129"/>
      <c r="P24" s="130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9"/>
    </row>
    <row r="25" spans="2:65" ht="12.75" x14ac:dyDescent="0.3"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39" t="s">
        <v>3</v>
      </c>
      <c r="R25" s="140"/>
      <c r="S25" s="140"/>
      <c r="T25" s="141"/>
      <c r="U25" s="4"/>
      <c r="V25" s="4"/>
      <c r="W25" s="4"/>
      <c r="X25" s="4"/>
      <c r="Y25" s="4"/>
      <c r="Z25" s="10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9"/>
    </row>
    <row r="26" spans="2:65" ht="12.75" x14ac:dyDescent="0.3"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0"/>
      <c r="O26" s="10"/>
      <c r="P26" s="10"/>
      <c r="Q26" s="10"/>
      <c r="R26" s="10"/>
      <c r="S26" s="10"/>
      <c r="T26" s="10"/>
      <c r="U26" s="142" t="s">
        <v>4</v>
      </c>
      <c r="V26" s="143"/>
      <c r="W26" s="143"/>
      <c r="X26" s="143"/>
      <c r="Y26" s="144"/>
      <c r="Z26" s="10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9"/>
    </row>
    <row r="27" spans="2:65" ht="12.75" x14ac:dyDescent="0.3"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45" t="s">
        <v>5</v>
      </c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7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9"/>
    </row>
    <row r="28" spans="2:65" x14ac:dyDescent="0.3"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19" t="s">
        <v>6</v>
      </c>
      <c r="AP28" s="119"/>
      <c r="AQ28" s="119"/>
      <c r="AR28" s="119"/>
      <c r="AS28" s="119"/>
      <c r="AT28" s="119"/>
      <c r="AU28" s="119"/>
      <c r="AV28" s="119"/>
      <c r="AW28" s="119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9"/>
    </row>
    <row r="29" spans="2:65" ht="12.75" thickBot="1" x14ac:dyDescent="0.35"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118" t="s">
        <v>7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9"/>
    </row>
    <row r="30" spans="2:65" ht="12.75" thickBot="1" x14ac:dyDescent="0.35">
      <c r="B30" s="8"/>
      <c r="C30" s="4"/>
      <c r="D30" s="4"/>
      <c r="E30" s="4"/>
      <c r="F30" s="4"/>
      <c r="G30" s="4"/>
      <c r="H30" s="4"/>
      <c r="M30" s="120" t="s">
        <v>8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AK30" s="120" t="s">
        <v>8</v>
      </c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9"/>
    </row>
    <row r="31" spans="2:65" ht="12.75" thickBot="1" x14ac:dyDescent="0.35">
      <c r="B31" s="11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4"/>
    </row>
    <row r="32" spans="2:65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2:65" x14ac:dyDescent="0.3">
      <c r="B33" s="138" t="s">
        <v>11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2:65" ht="12.75" thickBot="1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2:65" x14ac:dyDescent="0.3">
      <c r="B35" s="132">
        <f>B5+4</f>
        <v>2023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  <c r="N35" s="135">
        <f>B35+1</f>
        <v>2024</v>
      </c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Z35" s="123">
        <f t="shared" ref="Z35" si="8">N35+1</f>
        <v>2025</v>
      </c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>
        <f t="shared" ref="AL35" si="9">Z35+1</f>
        <v>2026</v>
      </c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>
        <f t="shared" ref="AX35" si="10">AL35+1</f>
        <v>2027</v>
      </c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35">
        <f t="shared" ref="BJ35" si="11">AX35+1</f>
        <v>2028</v>
      </c>
      <c r="BK35" s="136"/>
      <c r="BL35" s="136"/>
      <c r="BM35" s="148"/>
    </row>
    <row r="36" spans="2:65" x14ac:dyDescent="0.3">
      <c r="B36" s="5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  <c r="N36" s="6">
        <v>1</v>
      </c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6">
        <v>7</v>
      </c>
      <c r="U36" s="6">
        <v>8</v>
      </c>
      <c r="V36" s="6">
        <v>9</v>
      </c>
      <c r="W36" s="6">
        <v>10</v>
      </c>
      <c r="X36" s="6">
        <v>11</v>
      </c>
      <c r="Y36" s="6">
        <v>12</v>
      </c>
      <c r="Z36" s="6">
        <v>1</v>
      </c>
      <c r="AA36" s="6">
        <v>2</v>
      </c>
      <c r="AB36" s="6">
        <v>3</v>
      </c>
      <c r="AC36" s="6">
        <v>4</v>
      </c>
      <c r="AD36" s="6">
        <v>5</v>
      </c>
      <c r="AE36" s="6">
        <v>6</v>
      </c>
      <c r="AF36" s="6">
        <v>7</v>
      </c>
      <c r="AG36" s="6">
        <v>8</v>
      </c>
      <c r="AH36" s="6">
        <v>9</v>
      </c>
      <c r="AI36" s="6">
        <v>10</v>
      </c>
      <c r="AJ36" s="6">
        <v>11</v>
      </c>
      <c r="AK36" s="6">
        <v>12</v>
      </c>
      <c r="AL36" s="6">
        <v>1</v>
      </c>
      <c r="AM36" s="6">
        <v>2</v>
      </c>
      <c r="AN36" s="6">
        <v>3</v>
      </c>
      <c r="AO36" s="6">
        <v>4</v>
      </c>
      <c r="AP36" s="6">
        <v>5</v>
      </c>
      <c r="AQ36" s="6">
        <v>6</v>
      </c>
      <c r="AR36" s="6">
        <v>7</v>
      </c>
      <c r="AS36" s="6">
        <v>8</v>
      </c>
      <c r="AT36" s="6">
        <v>9</v>
      </c>
      <c r="AU36" s="6">
        <v>10</v>
      </c>
      <c r="AV36" s="6">
        <v>11</v>
      </c>
      <c r="AW36" s="6">
        <v>12</v>
      </c>
      <c r="AX36" s="6">
        <v>1</v>
      </c>
      <c r="AY36" s="6">
        <v>2</v>
      </c>
      <c r="AZ36" s="6">
        <v>3</v>
      </c>
      <c r="BA36" s="6">
        <v>4</v>
      </c>
      <c r="BB36" s="6">
        <v>5</v>
      </c>
      <c r="BC36" s="6">
        <v>6</v>
      </c>
      <c r="BD36" s="6">
        <v>7</v>
      </c>
      <c r="BE36" s="6">
        <v>8</v>
      </c>
      <c r="BF36" s="6">
        <v>9</v>
      </c>
      <c r="BG36" s="6">
        <v>10</v>
      </c>
      <c r="BH36" s="6">
        <v>11</v>
      </c>
      <c r="BI36" s="6">
        <v>12</v>
      </c>
      <c r="BJ36" s="6">
        <v>1</v>
      </c>
      <c r="BK36" s="6">
        <v>2</v>
      </c>
      <c r="BL36" s="6">
        <v>3</v>
      </c>
      <c r="BM36" s="7">
        <v>4</v>
      </c>
    </row>
    <row r="37" spans="2:65" x14ac:dyDescent="0.3"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9"/>
    </row>
    <row r="38" spans="2:65" x14ac:dyDescent="0.3">
      <c r="B38" s="125" t="s">
        <v>12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9"/>
    </row>
    <row r="39" spans="2:65" x14ac:dyDescent="0.3"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28" t="s">
        <v>2</v>
      </c>
      <c r="O39" s="129"/>
      <c r="P39" s="13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9"/>
    </row>
    <row r="40" spans="2:65" ht="12.75" x14ac:dyDescent="0.3"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39" t="s">
        <v>13</v>
      </c>
      <c r="R40" s="140"/>
      <c r="S40" s="140"/>
      <c r="T40" s="141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9"/>
    </row>
    <row r="41" spans="2:65" ht="12.75" x14ac:dyDescent="0.3"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0"/>
      <c r="O41" s="10"/>
      <c r="P41" s="10"/>
      <c r="Q41" s="10"/>
      <c r="R41" s="10"/>
      <c r="S41" s="10"/>
      <c r="T41" s="10"/>
      <c r="U41" s="142" t="s">
        <v>4</v>
      </c>
      <c r="V41" s="143"/>
      <c r="W41" s="143"/>
      <c r="X41" s="143"/>
      <c r="Y41" s="14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9"/>
    </row>
    <row r="42" spans="2:65" ht="12.75" x14ac:dyDescent="0.3"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45" t="s">
        <v>5</v>
      </c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9"/>
    </row>
    <row r="43" spans="2:65" x14ac:dyDescent="0.3"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19" t="s">
        <v>6</v>
      </c>
      <c r="AP43" s="119"/>
      <c r="AQ43" s="119"/>
      <c r="AR43" s="119"/>
      <c r="AS43" s="119"/>
      <c r="AT43" s="119"/>
      <c r="AU43" s="119"/>
      <c r="AV43" s="119"/>
      <c r="AW43" s="119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9"/>
    </row>
    <row r="44" spans="2:65" ht="12.75" thickBot="1" x14ac:dyDescent="0.35">
      <c r="B44" s="8"/>
      <c r="C44" s="4"/>
      <c r="D44" s="4"/>
      <c r="E44" s="4"/>
      <c r="F44" s="4"/>
      <c r="G44" s="4"/>
      <c r="H44" s="4"/>
      <c r="AY44" s="4"/>
      <c r="AZ44" s="4"/>
      <c r="BA44" s="118" t="s">
        <v>7</v>
      </c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9"/>
    </row>
    <row r="45" spans="2:65" ht="12.75" thickBot="1" x14ac:dyDescent="0.35">
      <c r="B45" s="8"/>
      <c r="C45" s="4"/>
      <c r="D45" s="4"/>
      <c r="E45" s="4"/>
      <c r="F45" s="4"/>
      <c r="G45" s="4"/>
      <c r="H45" s="4"/>
      <c r="N45" s="120" t="s">
        <v>8</v>
      </c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2"/>
      <c r="AL45" s="120" t="s">
        <v>8</v>
      </c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2"/>
      <c r="AY45" s="4"/>
      <c r="AZ45" s="4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9"/>
    </row>
    <row r="46" spans="2:65" ht="12.75" thickBot="1" x14ac:dyDescent="0.35">
      <c r="B46" s="11"/>
      <c r="C46" s="12"/>
      <c r="D46" s="12"/>
      <c r="E46" s="12"/>
      <c r="F46" s="12"/>
      <c r="G46" s="12"/>
      <c r="H46" s="1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2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4"/>
    </row>
    <row r="47" spans="2:6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x14ac:dyDescent="0.3">
      <c r="B48" s="138" t="s">
        <v>14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ht="12.75" thickBot="1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x14ac:dyDescent="0.3">
      <c r="B50" s="132">
        <f>B35+20</f>
        <v>2043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4"/>
      <c r="N50" s="135">
        <f>B50+1</f>
        <v>2044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  <c r="Z50" s="123">
        <f t="shared" ref="Z50" si="12">N50+1</f>
        <v>2045</v>
      </c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>
        <f t="shared" ref="AL50" si="13">Z50+1</f>
        <v>2046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>
        <f t="shared" ref="AX50" si="14">AL50+1</f>
        <v>2047</v>
      </c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>
        <f t="shared" ref="BJ50" si="15">AX50+1</f>
        <v>2048</v>
      </c>
      <c r="BK50" s="123"/>
      <c r="BL50" s="123"/>
      <c r="BM50" s="124"/>
    </row>
    <row r="51" spans="2:65" x14ac:dyDescent="0.3">
      <c r="B51" s="5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</v>
      </c>
      <c r="O51" s="6">
        <v>2</v>
      </c>
      <c r="P51" s="6">
        <v>3</v>
      </c>
      <c r="Q51" s="6">
        <v>4</v>
      </c>
      <c r="R51" s="6">
        <v>5</v>
      </c>
      <c r="S51" s="6">
        <v>6</v>
      </c>
      <c r="T51" s="6">
        <v>7</v>
      </c>
      <c r="U51" s="6">
        <v>8</v>
      </c>
      <c r="V51" s="6">
        <v>9</v>
      </c>
      <c r="W51" s="6">
        <v>10</v>
      </c>
      <c r="X51" s="6">
        <v>11</v>
      </c>
      <c r="Y51" s="6">
        <v>12</v>
      </c>
      <c r="Z51" s="6">
        <v>1</v>
      </c>
      <c r="AA51" s="6">
        <v>2</v>
      </c>
      <c r="AB51" s="6">
        <v>3</v>
      </c>
      <c r="AC51" s="6">
        <v>4</v>
      </c>
      <c r="AD51" s="6">
        <v>5</v>
      </c>
      <c r="AE51" s="6">
        <v>6</v>
      </c>
      <c r="AF51" s="6">
        <v>7</v>
      </c>
      <c r="AG51" s="6">
        <v>8</v>
      </c>
      <c r="AH51" s="6">
        <v>9</v>
      </c>
      <c r="AI51" s="6">
        <v>10</v>
      </c>
      <c r="AJ51" s="6">
        <v>11</v>
      </c>
      <c r="AK51" s="6">
        <v>12</v>
      </c>
      <c r="AL51" s="6">
        <v>1</v>
      </c>
      <c r="AM51" s="6">
        <v>2</v>
      </c>
      <c r="AN51" s="6">
        <v>3</v>
      </c>
      <c r="AO51" s="6">
        <v>4</v>
      </c>
      <c r="AP51" s="6">
        <v>5</v>
      </c>
      <c r="AQ51" s="6">
        <v>6</v>
      </c>
      <c r="AR51" s="6">
        <v>7</v>
      </c>
      <c r="AS51" s="6">
        <v>8</v>
      </c>
      <c r="AT51" s="6">
        <v>9</v>
      </c>
      <c r="AU51" s="6">
        <v>10</v>
      </c>
      <c r="AV51" s="6">
        <v>11</v>
      </c>
      <c r="AW51" s="6">
        <v>12</v>
      </c>
      <c r="AX51" s="6">
        <v>1</v>
      </c>
      <c r="AY51" s="6">
        <v>2</v>
      </c>
      <c r="AZ51" s="6">
        <v>3</v>
      </c>
      <c r="BA51" s="6">
        <v>4</v>
      </c>
      <c r="BB51" s="6">
        <v>5</v>
      </c>
      <c r="BC51" s="6">
        <v>6</v>
      </c>
      <c r="BD51" s="6">
        <v>7</v>
      </c>
      <c r="BE51" s="6">
        <v>8</v>
      </c>
      <c r="BF51" s="6">
        <v>9</v>
      </c>
      <c r="BG51" s="6">
        <v>10</v>
      </c>
      <c r="BH51" s="6">
        <v>11</v>
      </c>
      <c r="BI51" s="6">
        <v>12</v>
      </c>
      <c r="BJ51" s="6">
        <v>1</v>
      </c>
      <c r="BK51" s="6">
        <v>2</v>
      </c>
      <c r="BL51" s="6">
        <v>3</v>
      </c>
      <c r="BM51" s="7">
        <v>4</v>
      </c>
    </row>
    <row r="52" spans="2:65" x14ac:dyDescent="0.3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9"/>
    </row>
    <row r="53" spans="2:65" x14ac:dyDescent="0.3">
      <c r="B53" s="125" t="s">
        <v>15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9"/>
    </row>
    <row r="54" spans="2:65" x14ac:dyDescent="0.3"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28" t="s">
        <v>2</v>
      </c>
      <c r="R54" s="129"/>
      <c r="S54" s="130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9"/>
    </row>
    <row r="55" spans="2:65" ht="12.75" x14ac:dyDescent="0.3"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31" t="s">
        <v>13</v>
      </c>
      <c r="U55" s="131"/>
      <c r="V55" s="13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9"/>
    </row>
    <row r="56" spans="2:65" ht="12.75" x14ac:dyDescent="0.3"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0"/>
      <c r="R56" s="10"/>
      <c r="S56" s="10"/>
      <c r="T56" s="10"/>
      <c r="U56" s="10"/>
      <c r="V56" s="10"/>
      <c r="W56" s="119" t="s">
        <v>16</v>
      </c>
      <c r="X56" s="119"/>
      <c r="Y56" s="119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9"/>
    </row>
    <row r="57" spans="2:65" ht="12.75" x14ac:dyDescent="0.3"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18" t="s">
        <v>5</v>
      </c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9"/>
    </row>
    <row r="58" spans="2:65" x14ac:dyDescent="0.3"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119" t="s">
        <v>6</v>
      </c>
      <c r="AP58" s="119"/>
      <c r="AQ58" s="119"/>
      <c r="AR58" s="119"/>
      <c r="AS58" s="119"/>
      <c r="AT58" s="119"/>
      <c r="AU58" s="119"/>
      <c r="AV58" s="119"/>
      <c r="AW58" s="119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9"/>
    </row>
    <row r="59" spans="2:65" ht="12.75" thickBot="1" x14ac:dyDescent="0.35"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118" t="s">
        <v>7</v>
      </c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9"/>
    </row>
    <row r="60" spans="2:65" ht="12.75" thickBot="1" x14ac:dyDescent="0.35">
      <c r="B60" s="8"/>
      <c r="C60" s="4"/>
      <c r="D60" s="4"/>
      <c r="E60" s="4"/>
      <c r="F60" s="4"/>
      <c r="G60" s="4"/>
      <c r="H60" s="4"/>
      <c r="I60" s="4"/>
      <c r="N60" s="120" t="s">
        <v>8</v>
      </c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2"/>
      <c r="AL60" s="120" t="s">
        <v>8</v>
      </c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2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9"/>
    </row>
    <row r="61" spans="2:65" ht="12.75" thickBot="1" x14ac:dyDescent="0.35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4"/>
    </row>
    <row r="62" spans="2:6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</sheetData>
  <mergeCells count="65">
    <mergeCell ref="AO13:AW13"/>
    <mergeCell ref="D8:M8"/>
    <mergeCell ref="N9:P9"/>
    <mergeCell ref="Q10:T10"/>
    <mergeCell ref="U11:Y11"/>
    <mergeCell ref="AC12:AN12"/>
    <mergeCell ref="A1:XFD1"/>
    <mergeCell ref="B3:AI3"/>
    <mergeCell ref="B5:M5"/>
    <mergeCell ref="N5:Y5"/>
    <mergeCell ref="Z5:AK5"/>
    <mergeCell ref="AL5:AW5"/>
    <mergeCell ref="AX5:BI5"/>
    <mergeCell ref="BJ5:BM5"/>
    <mergeCell ref="BA14:BL14"/>
    <mergeCell ref="N15:Y15"/>
    <mergeCell ref="AL15:AW15"/>
    <mergeCell ref="B18:V18"/>
    <mergeCell ref="BJ20:BM20"/>
    <mergeCell ref="Z20:AK20"/>
    <mergeCell ref="AL20:AW20"/>
    <mergeCell ref="AX20:BI20"/>
    <mergeCell ref="B23:M23"/>
    <mergeCell ref="N24:P24"/>
    <mergeCell ref="Q25:T25"/>
    <mergeCell ref="U26:Y26"/>
    <mergeCell ref="B20:M20"/>
    <mergeCell ref="N20:Y20"/>
    <mergeCell ref="AC27:AN27"/>
    <mergeCell ref="AO28:AW28"/>
    <mergeCell ref="BA29:BL29"/>
    <mergeCell ref="B33:V33"/>
    <mergeCell ref="B35:M35"/>
    <mergeCell ref="N35:Y35"/>
    <mergeCell ref="Z35:AK35"/>
    <mergeCell ref="AL35:AW35"/>
    <mergeCell ref="AX35:BI35"/>
    <mergeCell ref="BJ35:BM35"/>
    <mergeCell ref="M30:X30"/>
    <mergeCell ref="AK30:AV30"/>
    <mergeCell ref="B38:M38"/>
    <mergeCell ref="N39:P39"/>
    <mergeCell ref="Q40:T40"/>
    <mergeCell ref="U41:Y41"/>
    <mergeCell ref="AC42:AN42"/>
    <mergeCell ref="AO43:AW43"/>
    <mergeCell ref="BA44:BL44"/>
    <mergeCell ref="N45:Y45"/>
    <mergeCell ref="AL45:AW45"/>
    <mergeCell ref="B48:AH48"/>
    <mergeCell ref="BJ50:BM50"/>
    <mergeCell ref="B53:P53"/>
    <mergeCell ref="Q54:S54"/>
    <mergeCell ref="T55:V55"/>
    <mergeCell ref="W56:Y56"/>
    <mergeCell ref="B50:M50"/>
    <mergeCell ref="N50:Y50"/>
    <mergeCell ref="Z50:AK50"/>
    <mergeCell ref="AL50:AW50"/>
    <mergeCell ref="AX50:BI50"/>
    <mergeCell ref="AC57:AN57"/>
    <mergeCell ref="AO58:AW58"/>
    <mergeCell ref="BA59:BL59"/>
    <mergeCell ref="N60:Y60"/>
    <mergeCell ref="AL60:AW6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3A12-94B9-4E00-80CA-8756256B1EBD}">
  <dimension ref="B1:N151"/>
  <sheetViews>
    <sheetView tabSelected="1" zoomScaleNormal="100" workbookViewId="0">
      <selection activeCell="N141" sqref="N141"/>
    </sheetView>
  </sheetViews>
  <sheetFormatPr defaultRowHeight="12.4" x14ac:dyDescent="0.3"/>
  <cols>
    <col min="1" max="1" width="3.17578125" customWidth="1"/>
    <col min="2" max="2" width="23.234375" bestFit="1" customWidth="1"/>
    <col min="3" max="3" width="9.05859375" bestFit="1" customWidth="1"/>
    <col min="4" max="4" width="9.17578125" bestFit="1" customWidth="1"/>
    <col min="5" max="5" width="9.29296875" bestFit="1" customWidth="1"/>
    <col min="6" max="6" width="5.703125" customWidth="1"/>
    <col min="7" max="7" width="23.234375" bestFit="1" customWidth="1"/>
    <col min="8" max="8" width="8.9375" bestFit="1" customWidth="1"/>
    <col min="9" max="9" width="9.17578125" bestFit="1" customWidth="1"/>
    <col min="10" max="10" width="10.3515625" bestFit="1" customWidth="1"/>
    <col min="11" max="11" width="3.17578125" customWidth="1"/>
    <col min="12" max="12" width="11.05859375" bestFit="1" customWidth="1"/>
    <col min="13" max="13" width="10.05859375" bestFit="1" customWidth="1"/>
    <col min="14" max="14" width="5.3515625" bestFit="1" customWidth="1"/>
    <col min="15" max="64" width="3.17578125" customWidth="1"/>
  </cols>
  <sheetData>
    <row r="1" spans="2:10" s="149" customFormat="1" ht="56.75" customHeight="1" x14ac:dyDescent="0.3"/>
    <row r="2" spans="2:10" x14ac:dyDescent="0.3">
      <c r="B2" s="16" t="s">
        <v>17</v>
      </c>
      <c r="C2" s="2"/>
      <c r="D2" s="2"/>
      <c r="E2" s="2"/>
      <c r="F2" s="2"/>
      <c r="G2" s="2"/>
      <c r="H2" s="2"/>
      <c r="I2" s="2"/>
      <c r="J2" s="2"/>
    </row>
    <row r="3" spans="2:10" x14ac:dyDescent="0.3">
      <c r="B3" s="17" t="s">
        <v>18</v>
      </c>
      <c r="C3" s="2"/>
      <c r="D3" s="2"/>
      <c r="E3" s="2"/>
      <c r="F3" s="2"/>
      <c r="G3" s="2"/>
      <c r="H3" s="2"/>
      <c r="I3" s="2"/>
      <c r="J3" s="2"/>
    </row>
    <row r="4" spans="2:10" x14ac:dyDescent="0.3">
      <c r="B4" s="2"/>
      <c r="C4" s="2"/>
      <c r="D4" s="2"/>
      <c r="E4" s="2"/>
      <c r="F4" s="2"/>
      <c r="G4" s="2"/>
      <c r="H4" s="2"/>
      <c r="I4" s="2"/>
      <c r="J4" s="2"/>
    </row>
    <row r="5" spans="2:10" ht="15.4" x14ac:dyDescent="0.3">
      <c r="B5" s="166" t="s">
        <v>19</v>
      </c>
      <c r="C5" s="167"/>
      <c r="D5" s="167"/>
      <c r="E5" s="168"/>
      <c r="F5" s="2"/>
      <c r="G5" s="166" t="s">
        <v>20</v>
      </c>
      <c r="H5" s="167"/>
      <c r="I5" s="167"/>
      <c r="J5" s="168"/>
    </row>
    <row r="6" spans="2:10" x14ac:dyDescent="0.3">
      <c r="B6" s="2"/>
      <c r="C6" s="2"/>
      <c r="D6" s="2"/>
      <c r="E6" s="2"/>
      <c r="F6" s="2"/>
      <c r="G6" s="2"/>
      <c r="H6" s="2"/>
      <c r="I6" s="2"/>
      <c r="J6" s="2"/>
    </row>
    <row r="7" spans="2:10" x14ac:dyDescent="0.3">
      <c r="B7" s="2"/>
      <c r="C7" s="18" t="s">
        <v>83</v>
      </c>
      <c r="D7" s="18" t="s">
        <v>84</v>
      </c>
      <c r="E7" s="18" t="s">
        <v>23</v>
      </c>
      <c r="F7" s="2"/>
      <c r="G7" s="2"/>
      <c r="H7" s="18" t="s">
        <v>83</v>
      </c>
      <c r="I7" s="18" t="s">
        <v>84</v>
      </c>
      <c r="J7" s="18" t="s">
        <v>23</v>
      </c>
    </row>
    <row r="8" spans="2:10" x14ac:dyDescent="0.3">
      <c r="B8" s="2"/>
      <c r="C8" s="19"/>
      <c r="D8" s="19"/>
      <c r="E8" s="20"/>
      <c r="F8" s="2"/>
      <c r="G8" s="2"/>
      <c r="H8" s="19"/>
      <c r="I8" s="19"/>
      <c r="J8" s="20"/>
    </row>
    <row r="9" spans="2:10" x14ac:dyDescent="0.3">
      <c r="B9" s="18" t="s">
        <v>24</v>
      </c>
      <c r="C9" s="22">
        <v>251.73333333333335</v>
      </c>
      <c r="D9" s="22">
        <v>122.70166666666667</v>
      </c>
      <c r="E9" s="23">
        <v>1.1860083333333333</v>
      </c>
      <c r="F9" s="2"/>
      <c r="G9" s="18" t="s">
        <v>24</v>
      </c>
      <c r="H9" s="22">
        <v>251.73333333333335</v>
      </c>
      <c r="I9" s="22">
        <v>122.70166666666667</v>
      </c>
      <c r="J9" s="23">
        <v>1.1860083333333333</v>
      </c>
    </row>
    <row r="10" spans="2:10" x14ac:dyDescent="0.3">
      <c r="B10" s="2"/>
      <c r="C10" s="2"/>
      <c r="D10" s="2"/>
      <c r="E10" s="2"/>
      <c r="F10" s="2"/>
      <c r="G10" s="2"/>
      <c r="H10" s="2"/>
      <c r="I10" s="2"/>
      <c r="J10" s="2"/>
    </row>
    <row r="11" spans="2:10" x14ac:dyDescent="0.3">
      <c r="B11" s="54">
        <v>43800</v>
      </c>
      <c r="C11" s="96">
        <v>291.89999999999998</v>
      </c>
      <c r="D11" s="96">
        <v>133.46</v>
      </c>
      <c r="E11" s="96">
        <v>1.1791</v>
      </c>
      <c r="F11" s="3"/>
      <c r="G11" s="54">
        <v>43800</v>
      </c>
      <c r="H11" s="96">
        <v>291.89999999999998</v>
      </c>
      <c r="I11" s="96">
        <v>133.46</v>
      </c>
      <c r="J11" s="96">
        <v>1.1791</v>
      </c>
    </row>
    <row r="12" spans="2:10" ht="12.75" thickBot="1" x14ac:dyDescent="0.35">
      <c r="B12" s="3"/>
      <c r="C12" s="3"/>
      <c r="D12" s="3"/>
      <c r="E12" s="3"/>
      <c r="F12" s="3"/>
      <c r="G12" s="3"/>
      <c r="H12" s="3"/>
      <c r="I12" s="3"/>
      <c r="J12" s="3"/>
    </row>
    <row r="13" spans="2:10" x14ac:dyDescent="0.3">
      <c r="B13" s="51">
        <v>43831</v>
      </c>
      <c r="C13" s="24">
        <v>290.60000000000002</v>
      </c>
      <c r="D13" s="24">
        <v>134.26</v>
      </c>
      <c r="E13" s="25">
        <v>1.1778999999999999</v>
      </c>
      <c r="F13" s="2"/>
      <c r="G13" s="48">
        <v>43831</v>
      </c>
      <c r="H13" s="24">
        <v>290.60000000000002</v>
      </c>
      <c r="I13" s="24">
        <v>134.26</v>
      </c>
      <c r="J13" s="25">
        <v>1.1778999999999999</v>
      </c>
    </row>
    <row r="14" spans="2:10" x14ac:dyDescent="0.3">
      <c r="B14" s="52">
        <v>43862</v>
      </c>
      <c r="C14" s="26">
        <v>292</v>
      </c>
      <c r="D14" s="26">
        <v>134.29</v>
      </c>
      <c r="E14" s="27">
        <v>1.1881999999999999</v>
      </c>
      <c r="F14" s="2"/>
      <c r="G14" s="49">
        <v>43862</v>
      </c>
      <c r="H14" s="26">
        <v>292</v>
      </c>
      <c r="I14" s="26">
        <v>134.29</v>
      </c>
      <c r="J14" s="27">
        <v>1.1881999999999999</v>
      </c>
    </row>
    <row r="15" spans="2:10" x14ac:dyDescent="0.3">
      <c r="B15" s="52">
        <v>43891</v>
      </c>
      <c r="C15" s="26">
        <v>292.60000000000002</v>
      </c>
      <c r="D15" s="26">
        <v>134.06</v>
      </c>
      <c r="E15" s="28">
        <v>1.1193</v>
      </c>
      <c r="F15" s="2"/>
      <c r="G15" s="49">
        <v>43891</v>
      </c>
      <c r="H15" s="26">
        <v>292.60000000000002</v>
      </c>
      <c r="I15" s="26">
        <v>134.06</v>
      </c>
      <c r="J15" s="28">
        <v>1.1193</v>
      </c>
    </row>
    <row r="16" spans="2:10" x14ac:dyDescent="0.3">
      <c r="B16" s="52">
        <v>43922</v>
      </c>
      <c r="C16" s="26">
        <v>292.60000000000002</v>
      </c>
      <c r="D16" s="26">
        <v>134.06</v>
      </c>
      <c r="E16" s="28">
        <v>1.1418999999999999</v>
      </c>
      <c r="F16" s="2"/>
      <c r="G16" s="49">
        <v>43922</v>
      </c>
      <c r="H16" s="26">
        <v>292.60000000000002</v>
      </c>
      <c r="I16" s="26">
        <v>134.06</v>
      </c>
      <c r="J16" s="28">
        <v>1.1418999999999999</v>
      </c>
    </row>
    <row r="17" spans="2:12" x14ac:dyDescent="0.3">
      <c r="B17" s="52">
        <v>43952</v>
      </c>
      <c r="C17" s="26">
        <v>292.2</v>
      </c>
      <c r="D17" s="26">
        <v>133.97</v>
      </c>
      <c r="E17" s="28">
        <v>1.1274999999999999</v>
      </c>
      <c r="F17" s="2"/>
      <c r="G17" s="49">
        <v>43952</v>
      </c>
      <c r="H17" s="26">
        <v>292.2</v>
      </c>
      <c r="I17" s="26">
        <v>133.97</v>
      </c>
      <c r="J17" s="28">
        <v>1.1274999999999999</v>
      </c>
    </row>
    <row r="18" spans="2:12" x14ac:dyDescent="0.3">
      <c r="B18" s="52">
        <v>43983</v>
      </c>
      <c r="C18" s="26">
        <v>292.7</v>
      </c>
      <c r="D18" s="26">
        <v>134.05000000000001</v>
      </c>
      <c r="E18" s="28">
        <v>1.1123000000000001</v>
      </c>
      <c r="F18" s="2"/>
      <c r="G18" s="49">
        <v>43983</v>
      </c>
      <c r="H18" s="26">
        <v>292.7</v>
      </c>
      <c r="I18" s="26">
        <v>134.05000000000001</v>
      </c>
      <c r="J18" s="28">
        <v>1.1123000000000001</v>
      </c>
    </row>
    <row r="19" spans="2:12" x14ac:dyDescent="0.3">
      <c r="B19" s="52">
        <v>44013</v>
      </c>
      <c r="C19" s="26">
        <v>294.2</v>
      </c>
      <c r="D19" s="26">
        <v>134.35</v>
      </c>
      <c r="E19" s="28">
        <v>1.1059000000000001</v>
      </c>
      <c r="F19" s="2"/>
      <c r="G19" s="49">
        <v>44013</v>
      </c>
      <c r="H19" s="26">
        <v>294.2</v>
      </c>
      <c r="I19" s="26">
        <v>134.35</v>
      </c>
      <c r="J19" s="28">
        <v>1.1059000000000001</v>
      </c>
    </row>
    <row r="20" spans="2:12" x14ac:dyDescent="0.3">
      <c r="B20" s="52">
        <v>44044</v>
      </c>
      <c r="C20" s="26">
        <v>293.3</v>
      </c>
      <c r="D20" s="26">
        <v>134.43</v>
      </c>
      <c r="E20" s="28">
        <v>1.1100000000000001</v>
      </c>
      <c r="F20" s="2"/>
      <c r="G20" s="49">
        <v>44044</v>
      </c>
      <c r="H20" s="26">
        <v>293.3</v>
      </c>
      <c r="I20" s="26">
        <v>134.43</v>
      </c>
      <c r="J20" s="28">
        <v>1.1100000000000001</v>
      </c>
    </row>
    <row r="21" spans="2:12" x14ac:dyDescent="0.3">
      <c r="B21" s="52">
        <v>44075</v>
      </c>
      <c r="C21" s="26">
        <v>294.3</v>
      </c>
      <c r="D21" s="26">
        <v>133.93</v>
      </c>
      <c r="E21" s="28">
        <v>1.0992999999999999</v>
      </c>
      <c r="F21" s="2"/>
      <c r="G21" s="49">
        <v>44075</v>
      </c>
      <c r="H21" s="26">
        <v>294.3</v>
      </c>
      <c r="I21" s="26">
        <v>133.93</v>
      </c>
      <c r="J21" s="28">
        <v>1.0992999999999999</v>
      </c>
    </row>
    <row r="22" spans="2:12" x14ac:dyDescent="0.3">
      <c r="B22" s="52">
        <v>44105</v>
      </c>
      <c r="C22" s="26">
        <v>294.3</v>
      </c>
      <c r="D22" s="26">
        <v>134.19999999999999</v>
      </c>
      <c r="E22" s="28">
        <v>1.1032</v>
      </c>
      <c r="F22" s="2"/>
      <c r="G22" s="49">
        <v>44105</v>
      </c>
      <c r="H22" s="26">
        <v>294.3</v>
      </c>
      <c r="I22" s="26">
        <v>134.19999999999999</v>
      </c>
      <c r="J22" s="28">
        <v>1.1032</v>
      </c>
    </row>
    <row r="23" spans="2:12" x14ac:dyDescent="0.3">
      <c r="B23" s="52">
        <v>44136</v>
      </c>
      <c r="C23" s="26">
        <v>293.5</v>
      </c>
      <c r="D23" s="26">
        <v>133.97999999999999</v>
      </c>
      <c r="E23" s="28">
        <v>1.1164000000000001</v>
      </c>
      <c r="F23" s="2"/>
      <c r="G23" s="49">
        <v>44136</v>
      </c>
      <c r="H23" s="26">
        <v>293.5</v>
      </c>
      <c r="I23" s="26">
        <v>133.97999999999999</v>
      </c>
      <c r="J23" s="28">
        <v>1.1164000000000001</v>
      </c>
    </row>
    <row r="24" spans="2:12" ht="12.75" thickBot="1" x14ac:dyDescent="0.35">
      <c r="B24" s="53">
        <v>44166</v>
      </c>
      <c r="C24" s="29">
        <v>295.39999999999998</v>
      </c>
      <c r="D24" s="29">
        <v>134.02000000000001</v>
      </c>
      <c r="E24" s="30">
        <v>1.1039000000000001</v>
      </c>
      <c r="F24" s="2"/>
      <c r="G24" s="50">
        <v>44166</v>
      </c>
      <c r="H24" s="29">
        <v>295.39999999999998</v>
      </c>
      <c r="I24" s="29">
        <v>134.02000000000001</v>
      </c>
      <c r="J24" s="30">
        <v>1.1039000000000001</v>
      </c>
    </row>
    <row r="25" spans="2:12" x14ac:dyDescent="0.3">
      <c r="B25" s="54"/>
      <c r="C25" s="19"/>
      <c r="D25" s="19"/>
      <c r="E25" s="20"/>
      <c r="F25" s="2"/>
      <c r="G25" s="54"/>
      <c r="H25" s="19"/>
      <c r="I25" s="19"/>
      <c r="J25" s="20"/>
    </row>
    <row r="26" spans="2:12" x14ac:dyDescent="0.3">
      <c r="B26" s="55" t="s">
        <v>25</v>
      </c>
      <c r="C26" s="31">
        <f>AVERAGE(C13:C24)</f>
        <v>293.14166666666671</v>
      </c>
      <c r="D26" s="31">
        <f>AVERAGE(D13:D24)</f>
        <v>134.13333333333335</v>
      </c>
      <c r="E26" s="32">
        <f>AVERAGE(E13:E24)</f>
        <v>1.1254833333333332</v>
      </c>
      <c r="F26" s="2"/>
      <c r="G26" s="55" t="s">
        <v>25</v>
      </c>
      <c r="H26" s="31">
        <f>AVERAGE(H13:H24)</f>
        <v>293.14166666666671</v>
      </c>
      <c r="I26" s="31">
        <f>AVERAGE(I13:I24)</f>
        <v>134.13333333333335</v>
      </c>
      <c r="J26" s="32">
        <f>AVERAGE(J13:J24)</f>
        <v>1.1254833333333332</v>
      </c>
    </row>
    <row r="27" spans="2:12" x14ac:dyDescent="0.3">
      <c r="B27" s="2"/>
      <c r="C27" s="2"/>
      <c r="D27" s="2"/>
      <c r="E27" s="2"/>
      <c r="F27" s="2"/>
      <c r="G27" s="2"/>
      <c r="H27" s="2"/>
      <c r="I27" s="2"/>
      <c r="J27" s="2"/>
    </row>
    <row r="28" spans="2:12" x14ac:dyDescent="0.3">
      <c r="B28" s="99" t="s">
        <v>87</v>
      </c>
      <c r="C28" s="100">
        <f>AVERAGE(C11,C13:C23)</f>
        <v>292.85000000000002</v>
      </c>
      <c r="D28" s="100">
        <f>AVERAGE(D11,D13:D23)</f>
        <v>134.08666666666667</v>
      </c>
      <c r="E28" s="101">
        <f>AVERAGE(E11,E13:E23)</f>
        <v>1.1317499999999998</v>
      </c>
      <c r="F28" s="2"/>
      <c r="G28" s="2"/>
      <c r="H28" s="33"/>
      <c r="I28" s="33"/>
      <c r="J28" s="2"/>
    </row>
    <row r="29" spans="2:12" x14ac:dyDescent="0.3">
      <c r="B29" s="99" t="s">
        <v>85</v>
      </c>
      <c r="C29" s="102">
        <f>AVERAGE(C32:C42,C24)</f>
        <v>303.14166666666671</v>
      </c>
      <c r="D29" s="102">
        <f>AVERAGE(D32:D42,D24)</f>
        <v>136.76833333333335</v>
      </c>
      <c r="E29" s="101">
        <f>AVERAGE(E32:E42,E24)</f>
        <v>1.1568166666666668</v>
      </c>
      <c r="F29" s="2"/>
      <c r="G29" s="2"/>
      <c r="H29" s="33"/>
      <c r="I29" s="33"/>
      <c r="J29" s="2"/>
    </row>
    <row r="30" spans="2:12" x14ac:dyDescent="0.3">
      <c r="B30" s="99" t="s">
        <v>89</v>
      </c>
      <c r="C30" s="89">
        <f>(C29-C28)/C28</f>
        <v>3.5143133572363615E-2</v>
      </c>
      <c r="D30" s="89">
        <f t="shared" ref="D30" si="0">(D29-D28)/D28</f>
        <v>1.9999502809128464E-2</v>
      </c>
      <c r="E30" s="89" t="s">
        <v>88</v>
      </c>
      <c r="F30" s="3"/>
      <c r="G30" s="3"/>
      <c r="H30" s="33"/>
      <c r="I30" s="33"/>
      <c r="J30" s="3"/>
    </row>
    <row r="31" spans="2:12" x14ac:dyDescent="0.3">
      <c r="B31" s="2"/>
      <c r="C31" s="2"/>
      <c r="D31" s="2"/>
      <c r="E31" s="2"/>
      <c r="F31" s="2"/>
      <c r="G31" s="2"/>
      <c r="H31" s="2"/>
      <c r="I31" s="2"/>
      <c r="J31" s="2"/>
    </row>
    <row r="32" spans="2:12" x14ac:dyDescent="0.3">
      <c r="B32" s="54">
        <v>44197</v>
      </c>
      <c r="C32" s="26">
        <v>294.60000000000002</v>
      </c>
      <c r="D32" s="26">
        <v>134.6</v>
      </c>
      <c r="E32" s="34">
        <v>1.1205000000000001</v>
      </c>
      <c r="F32" s="33"/>
      <c r="G32" s="54">
        <v>44197</v>
      </c>
      <c r="H32" s="26">
        <v>294.60000000000002</v>
      </c>
      <c r="I32" s="26">
        <v>134.6</v>
      </c>
      <c r="J32" s="34">
        <v>1.1205000000000001</v>
      </c>
      <c r="L32" s="103"/>
    </row>
    <row r="33" spans="2:14" x14ac:dyDescent="0.3">
      <c r="B33" s="54">
        <v>44228</v>
      </c>
      <c r="C33" s="26">
        <v>296</v>
      </c>
      <c r="D33" s="26">
        <v>134.9</v>
      </c>
      <c r="E33" s="34">
        <v>1.1467000000000001</v>
      </c>
      <c r="F33" s="33"/>
      <c r="G33" s="54">
        <v>44228</v>
      </c>
      <c r="H33" s="26">
        <v>296</v>
      </c>
      <c r="I33" s="26">
        <v>134.9</v>
      </c>
      <c r="J33" s="34">
        <v>1.1467000000000001</v>
      </c>
      <c r="L33" s="103"/>
    </row>
    <row r="34" spans="2:14" x14ac:dyDescent="0.3">
      <c r="B34" s="54">
        <v>44256</v>
      </c>
      <c r="C34" s="26">
        <v>296.89999999999998</v>
      </c>
      <c r="D34" s="26">
        <v>135.26</v>
      </c>
      <c r="E34" s="34">
        <v>1.1648000000000001</v>
      </c>
      <c r="F34" s="33"/>
      <c r="G34" s="54">
        <v>44256</v>
      </c>
      <c r="H34" s="26">
        <v>296.89999999999998</v>
      </c>
      <c r="I34" s="26">
        <v>135.26</v>
      </c>
      <c r="J34" s="34">
        <v>1.1648000000000001</v>
      </c>
      <c r="L34" s="103"/>
    </row>
    <row r="35" spans="2:14" x14ac:dyDescent="0.3">
      <c r="B35" s="54">
        <v>44287</v>
      </c>
      <c r="C35" s="26">
        <v>301.10000000000002</v>
      </c>
      <c r="D35" s="26">
        <v>135.72</v>
      </c>
      <c r="E35" s="34">
        <v>1.1555</v>
      </c>
      <c r="F35" s="33"/>
      <c r="G35" s="54">
        <v>44287</v>
      </c>
      <c r="H35" s="26">
        <v>301.10000000000002</v>
      </c>
      <c r="I35" s="26">
        <v>135.72</v>
      </c>
      <c r="J35" s="34">
        <v>1.1555</v>
      </c>
      <c r="L35" s="103"/>
    </row>
    <row r="36" spans="2:14" x14ac:dyDescent="0.3">
      <c r="B36" s="54">
        <v>44317</v>
      </c>
      <c r="C36" s="26">
        <v>301.89999999999998</v>
      </c>
      <c r="D36" s="26">
        <v>135.93</v>
      </c>
      <c r="E36" s="34">
        <v>1.1596</v>
      </c>
      <c r="F36" s="33"/>
      <c r="G36" s="54">
        <v>44317</v>
      </c>
      <c r="H36" s="26">
        <v>301.89999999999998</v>
      </c>
      <c r="I36" s="26">
        <v>135.93</v>
      </c>
      <c r="J36" s="34">
        <v>1.1596</v>
      </c>
      <c r="L36" s="103"/>
    </row>
    <row r="37" spans="2:14" x14ac:dyDescent="0.3">
      <c r="B37" s="54">
        <v>44348</v>
      </c>
      <c r="C37" s="26">
        <v>304</v>
      </c>
      <c r="D37" s="26">
        <v>136.22999999999999</v>
      </c>
      <c r="E37" s="34">
        <v>1.1638999999999999</v>
      </c>
      <c r="F37" s="33"/>
      <c r="G37" s="54">
        <v>44348</v>
      </c>
      <c r="H37" s="26">
        <v>304</v>
      </c>
      <c r="I37" s="26">
        <v>136.22999999999999</v>
      </c>
      <c r="J37" s="34">
        <v>1.1638999999999999</v>
      </c>
      <c r="L37" s="103"/>
    </row>
    <row r="38" spans="2:14" x14ac:dyDescent="0.3">
      <c r="B38" s="54">
        <v>44378</v>
      </c>
      <c r="C38" s="26">
        <v>305.5</v>
      </c>
      <c r="D38" s="26">
        <v>137.38999999999999</v>
      </c>
      <c r="E38" s="34">
        <v>1.1677</v>
      </c>
      <c r="F38" s="33"/>
      <c r="G38" s="54">
        <v>44378</v>
      </c>
      <c r="H38" s="26">
        <v>305.5</v>
      </c>
      <c r="I38" s="26">
        <v>137.38999999999999</v>
      </c>
      <c r="J38" s="34">
        <v>1.1677</v>
      </c>
      <c r="L38" s="103"/>
    </row>
    <row r="39" spans="2:14" x14ac:dyDescent="0.3">
      <c r="B39" s="54">
        <v>44409</v>
      </c>
      <c r="C39" s="26">
        <v>307.39999999999998</v>
      </c>
      <c r="D39" s="26">
        <v>138.1</v>
      </c>
      <c r="E39" s="34">
        <v>1.173</v>
      </c>
      <c r="F39" s="33"/>
      <c r="G39" s="54">
        <v>44409</v>
      </c>
      <c r="H39" s="26">
        <v>307.39999999999998</v>
      </c>
      <c r="I39" s="26">
        <v>138.1</v>
      </c>
      <c r="J39" s="34">
        <v>1.173</v>
      </c>
      <c r="L39" s="103"/>
    </row>
    <row r="40" spans="2:14" x14ac:dyDescent="0.3">
      <c r="B40" s="54">
        <v>44440</v>
      </c>
      <c r="C40" s="26">
        <v>308.60000000000002</v>
      </c>
      <c r="D40" s="26">
        <v>137.76</v>
      </c>
      <c r="E40" s="34">
        <v>1.1667000000000001</v>
      </c>
      <c r="F40" s="33"/>
      <c r="G40" s="54">
        <v>44440</v>
      </c>
      <c r="H40" s="26">
        <v>308.60000000000002</v>
      </c>
      <c r="I40" s="26">
        <v>137.76</v>
      </c>
      <c r="J40" s="34">
        <v>1.1667000000000001</v>
      </c>
      <c r="L40" s="103"/>
    </row>
    <row r="41" spans="2:14" x14ac:dyDescent="0.3">
      <c r="B41" s="54">
        <v>44470</v>
      </c>
      <c r="C41" s="26">
        <v>312</v>
      </c>
      <c r="D41" s="26">
        <v>139.78</v>
      </c>
      <c r="E41" s="34">
        <v>1.1806000000000001</v>
      </c>
      <c r="F41" s="33"/>
      <c r="G41" s="54">
        <v>44470</v>
      </c>
      <c r="H41" s="26">
        <v>312</v>
      </c>
      <c r="I41" s="26">
        <v>139.78</v>
      </c>
      <c r="J41" s="34">
        <v>1.1806000000000001</v>
      </c>
      <c r="L41" s="103"/>
    </row>
    <row r="42" spans="2:14" x14ac:dyDescent="0.3">
      <c r="B42" s="54">
        <v>44501</v>
      </c>
      <c r="C42" s="26">
        <v>314.3</v>
      </c>
      <c r="D42" s="26">
        <v>141.53</v>
      </c>
      <c r="E42" s="34">
        <v>1.1789000000000001</v>
      </c>
      <c r="F42" s="33"/>
      <c r="G42" s="54">
        <v>44501</v>
      </c>
      <c r="H42" s="26">
        <v>314.3</v>
      </c>
      <c r="I42" s="26">
        <v>141.53</v>
      </c>
      <c r="J42" s="34">
        <v>1.1789000000000001</v>
      </c>
      <c r="L42" s="103"/>
    </row>
    <row r="43" spans="2:14" x14ac:dyDescent="0.3">
      <c r="B43" s="54">
        <v>44531</v>
      </c>
      <c r="C43" s="35">
        <f>C24*(1+C$30)</f>
        <v>305.78128165727617</v>
      </c>
      <c r="D43" s="35">
        <f>D24*(1+D$30)</f>
        <v>136.70033336647941</v>
      </c>
      <c r="E43" s="36">
        <f>$E$29</f>
        <v>1.1568166666666668</v>
      </c>
      <c r="F43" s="33"/>
      <c r="G43" s="54">
        <v>44531</v>
      </c>
      <c r="H43" s="26">
        <v>317.2</v>
      </c>
      <c r="I43" s="26">
        <v>141.66999999999999</v>
      </c>
      <c r="J43" s="34">
        <v>1.1772</v>
      </c>
      <c r="L43" s="103"/>
    </row>
    <row r="44" spans="2:14" x14ac:dyDescent="0.3">
      <c r="B44" s="2"/>
      <c r="C44" s="2"/>
      <c r="D44" s="2"/>
      <c r="E44" s="2"/>
      <c r="F44" s="2"/>
      <c r="G44" s="2"/>
      <c r="H44" s="2"/>
      <c r="I44" s="2"/>
      <c r="J44" s="2"/>
    </row>
    <row r="45" spans="2:14" x14ac:dyDescent="0.3">
      <c r="B45" s="54">
        <v>44562</v>
      </c>
      <c r="C45" s="35">
        <f>C32*(1+C$30)</f>
        <v>304.95316715041832</v>
      </c>
      <c r="D45" s="35">
        <f>D32*(1+D$30)</f>
        <v>137.29193307810868</v>
      </c>
      <c r="E45" s="36">
        <f>$E$29</f>
        <v>1.1568166666666668</v>
      </c>
      <c r="F45" s="2"/>
      <c r="G45" s="54">
        <v>44562</v>
      </c>
      <c r="H45" s="26">
        <v>316.34096140826</v>
      </c>
      <c r="I45" s="26">
        <v>142.28310699895533</v>
      </c>
      <c r="J45" s="34">
        <v>1.1405000000000001</v>
      </c>
      <c r="L45" s="103"/>
      <c r="M45" s="98"/>
    </row>
    <row r="46" spans="2:14" x14ac:dyDescent="0.3">
      <c r="B46" s="54">
        <v>44593</v>
      </c>
      <c r="C46" s="35">
        <f t="shared" ref="C46:D56" si="1">C33*(1+C$30)</f>
        <v>306.40236753741959</v>
      </c>
      <c r="D46" s="35">
        <f t="shared" si="1"/>
        <v>137.59793292895142</v>
      </c>
      <c r="E46" s="36">
        <f t="shared" ref="E46:E60" si="2">$E$29</f>
        <v>1.1568166666666668</v>
      </c>
      <c r="F46" s="2"/>
      <c r="G46" s="54">
        <v>44593</v>
      </c>
      <c r="H46" s="26">
        <v>316.97717206132882</v>
      </c>
      <c r="I46" s="26">
        <v>142.50184355874015</v>
      </c>
      <c r="J46" s="34">
        <v>1.1267</v>
      </c>
      <c r="L46" s="103"/>
      <c r="M46" s="98"/>
    </row>
    <row r="47" spans="2:14" ht="12.75" thickBot="1" x14ac:dyDescent="0.35">
      <c r="B47" s="54">
        <v>44621</v>
      </c>
      <c r="C47" s="35">
        <f t="shared" si="1"/>
        <v>307.3339963576347</v>
      </c>
      <c r="D47" s="35">
        <f t="shared" si="1"/>
        <v>137.96513274996269</v>
      </c>
      <c r="E47" s="36">
        <f t="shared" si="2"/>
        <v>1.1568166666666668</v>
      </c>
      <c r="F47" s="2"/>
      <c r="G47" s="54">
        <v>44621</v>
      </c>
      <c r="H47" s="26">
        <v>314.756371049949</v>
      </c>
      <c r="I47" s="26">
        <v>140.88407451564831</v>
      </c>
      <c r="J47" s="34">
        <v>1.1848000000000001</v>
      </c>
      <c r="L47" s="103"/>
      <c r="M47" s="98"/>
      <c r="N47" s="97"/>
    </row>
    <row r="48" spans="2:14" x14ac:dyDescent="0.3">
      <c r="B48" s="48">
        <v>44652</v>
      </c>
      <c r="C48" s="37">
        <f t="shared" si="1"/>
        <v>311.68159751863868</v>
      </c>
      <c r="D48" s="37">
        <f t="shared" si="1"/>
        <v>138.4343325212549</v>
      </c>
      <c r="E48" s="38">
        <f t="shared" si="2"/>
        <v>1.1568166666666668</v>
      </c>
      <c r="F48" s="2"/>
      <c r="G48" s="48">
        <v>44652</v>
      </c>
      <c r="H48" s="24">
        <v>315.7304111450901</v>
      </c>
      <c r="I48" s="24">
        <v>139.60118868065408</v>
      </c>
      <c r="J48" s="39">
        <v>1.1355</v>
      </c>
      <c r="L48" s="103"/>
      <c r="M48" s="98"/>
      <c r="N48" s="97"/>
    </row>
    <row r="49" spans="2:14" x14ac:dyDescent="0.3">
      <c r="B49" s="49">
        <v>44682</v>
      </c>
      <c r="C49" s="84">
        <f t="shared" si="1"/>
        <v>312.50971202549653</v>
      </c>
      <c r="D49" s="84">
        <f t="shared" si="1"/>
        <v>138.64853241684483</v>
      </c>
      <c r="E49" s="40">
        <f t="shared" si="2"/>
        <v>1.1568166666666668</v>
      </c>
      <c r="F49" s="2"/>
      <c r="G49" s="49">
        <v>44682</v>
      </c>
      <c r="H49" s="117">
        <v>316.41343334469821</v>
      </c>
      <c r="I49" s="117">
        <v>139.64095068065166</v>
      </c>
      <c r="J49" s="28">
        <v>1.1796</v>
      </c>
      <c r="L49" s="103"/>
      <c r="M49" s="98"/>
      <c r="N49" s="97"/>
    </row>
    <row r="50" spans="2:14" x14ac:dyDescent="0.3">
      <c r="B50" s="49">
        <v>44713</v>
      </c>
      <c r="C50" s="84">
        <f t="shared" si="1"/>
        <v>314.68351260599854</v>
      </c>
      <c r="D50" s="84">
        <f t="shared" si="1"/>
        <v>138.95453226768757</v>
      </c>
      <c r="E50" s="40">
        <f t="shared" si="2"/>
        <v>1.1568166666666668</v>
      </c>
      <c r="F50" s="2"/>
      <c r="G50" s="49">
        <v>44713</v>
      </c>
      <c r="H50" s="117">
        <v>315.73624871882475</v>
      </c>
      <c r="I50" s="117">
        <v>139.31253963528098</v>
      </c>
      <c r="J50" s="28">
        <v>1.1438999999999999</v>
      </c>
      <c r="L50" s="103"/>
      <c r="M50" s="98"/>
      <c r="N50" s="97"/>
    </row>
    <row r="51" spans="2:14" x14ac:dyDescent="0.3">
      <c r="B51" s="49">
        <v>44743</v>
      </c>
      <c r="C51" s="84">
        <f t="shared" si="1"/>
        <v>316.23622730635708</v>
      </c>
      <c r="D51" s="84">
        <f t="shared" si="1"/>
        <v>140.13773169094614</v>
      </c>
      <c r="E51" s="40">
        <f t="shared" si="2"/>
        <v>1.1568166666666668</v>
      </c>
      <c r="F51" s="2"/>
      <c r="G51" s="49">
        <v>44743</v>
      </c>
      <c r="H51" s="117">
        <v>317.23402447314754</v>
      </c>
      <c r="I51" s="117">
        <v>139.62431704587837</v>
      </c>
      <c r="J51" s="28">
        <v>1.1877</v>
      </c>
      <c r="L51" s="103"/>
      <c r="M51" s="98"/>
      <c r="N51" s="97"/>
    </row>
    <row r="52" spans="2:14" x14ac:dyDescent="0.3">
      <c r="B52" s="49">
        <v>44774</v>
      </c>
      <c r="C52" s="84">
        <f t="shared" si="1"/>
        <v>318.20299926014451</v>
      </c>
      <c r="D52" s="84">
        <f t="shared" si="1"/>
        <v>140.86193133794063</v>
      </c>
      <c r="E52" s="40">
        <f t="shared" si="2"/>
        <v>1.1568166666666668</v>
      </c>
      <c r="F52" s="2"/>
      <c r="G52" s="49">
        <v>44774</v>
      </c>
      <c r="H52" s="117">
        <v>317.6045859000684</v>
      </c>
      <c r="I52" s="117">
        <v>140.12042248264538</v>
      </c>
      <c r="J52" s="28">
        <v>1.153</v>
      </c>
      <c r="L52" s="103"/>
      <c r="M52" s="98"/>
      <c r="N52" s="97"/>
    </row>
    <row r="53" spans="2:14" x14ac:dyDescent="0.3">
      <c r="B53" s="49">
        <v>44805</v>
      </c>
      <c r="C53" s="84">
        <f t="shared" si="1"/>
        <v>319.44517102043142</v>
      </c>
      <c r="D53" s="84">
        <f t="shared" si="1"/>
        <v>140.51513150698551</v>
      </c>
      <c r="E53" s="40">
        <f t="shared" si="2"/>
        <v>1.1568166666666668</v>
      </c>
      <c r="F53" s="2"/>
      <c r="G53" s="49">
        <v>44805</v>
      </c>
      <c r="H53" s="117">
        <v>317.56479835953525</v>
      </c>
      <c r="I53" s="117">
        <v>139.46581530657912</v>
      </c>
      <c r="J53" s="28">
        <v>1.1867000000000001</v>
      </c>
      <c r="L53" s="103"/>
      <c r="M53" s="98"/>
      <c r="N53" s="97"/>
    </row>
    <row r="54" spans="2:14" x14ac:dyDescent="0.3">
      <c r="B54" s="49">
        <v>44835</v>
      </c>
      <c r="C54" s="84">
        <f t="shared" si="1"/>
        <v>322.96465767457744</v>
      </c>
      <c r="D54" s="84">
        <f t="shared" si="1"/>
        <v>142.57553050265997</v>
      </c>
      <c r="E54" s="40">
        <f t="shared" si="2"/>
        <v>1.1568166666666668</v>
      </c>
      <c r="F54" s="2"/>
      <c r="G54" s="49">
        <v>44835</v>
      </c>
      <c r="H54" s="117">
        <v>321.06356801093642</v>
      </c>
      <c r="I54" s="117">
        <v>141.51082798746828</v>
      </c>
      <c r="J54" s="28">
        <v>1.1606000000000001</v>
      </c>
      <c r="L54" s="103"/>
      <c r="M54" s="98"/>
      <c r="N54" s="97"/>
    </row>
    <row r="55" spans="2:14" x14ac:dyDescent="0.3">
      <c r="B55" s="49">
        <v>44866</v>
      </c>
      <c r="C55" s="84">
        <f t="shared" si="1"/>
        <v>325.34548688179387</v>
      </c>
      <c r="D55" s="84">
        <f t="shared" si="1"/>
        <v>144.36052963257595</v>
      </c>
      <c r="E55" s="40">
        <f t="shared" si="2"/>
        <v>1.1568166666666668</v>
      </c>
      <c r="F55" s="2"/>
      <c r="G55" s="49">
        <v>44866</v>
      </c>
      <c r="H55" s="117">
        <v>323.43038277511965</v>
      </c>
      <c r="I55" s="117">
        <v>143.28249738922869</v>
      </c>
      <c r="J55" s="28">
        <v>1.1989000000000001</v>
      </c>
      <c r="L55" s="103"/>
      <c r="M55" s="98"/>
      <c r="N55" s="97"/>
    </row>
    <row r="56" spans="2:14" x14ac:dyDescent="0.3">
      <c r="B56" s="49">
        <v>44896</v>
      </c>
      <c r="C56" s="84">
        <f t="shared" si="1"/>
        <v>316.52739408248635</v>
      </c>
      <c r="D56" s="84">
        <f t="shared" si="1"/>
        <v>139.43427206765111</v>
      </c>
      <c r="E56" s="40">
        <f t="shared" si="2"/>
        <v>1.1568166666666668</v>
      </c>
      <c r="F56" s="2"/>
      <c r="G56" s="49">
        <v>44896</v>
      </c>
      <c r="H56" s="117">
        <v>326.41462747778536</v>
      </c>
      <c r="I56" s="117">
        <v>143.4242309413695</v>
      </c>
      <c r="J56" s="28">
        <v>1.1572</v>
      </c>
      <c r="L56" s="103"/>
      <c r="M56" s="98"/>
      <c r="N56" s="97"/>
    </row>
    <row r="57" spans="2:14" x14ac:dyDescent="0.3">
      <c r="B57" s="56"/>
      <c r="C57" s="79"/>
      <c r="D57" s="79"/>
      <c r="E57" s="57"/>
      <c r="F57" s="2"/>
      <c r="G57" s="56"/>
      <c r="H57" s="86"/>
      <c r="I57" s="86"/>
      <c r="J57" s="57"/>
      <c r="M57" s="98"/>
      <c r="N57" s="97"/>
    </row>
    <row r="58" spans="2:14" x14ac:dyDescent="0.3">
      <c r="B58" s="49">
        <v>44927</v>
      </c>
      <c r="C58" s="84">
        <f>C45*(1+C$30)</f>
        <v>315.67017703690078</v>
      </c>
      <c r="D58" s="84">
        <f>D45*(1+D$30)</f>
        <v>140.03770347937498</v>
      </c>
      <c r="E58" s="40">
        <f t="shared" si="2"/>
        <v>1.1568166666666668</v>
      </c>
      <c r="F58" s="2"/>
      <c r="G58" s="49">
        <v>44927</v>
      </c>
      <c r="H58" s="117">
        <v>325.51484928909952</v>
      </c>
      <c r="I58" s="117">
        <v>143.30560699895534</v>
      </c>
      <c r="J58" s="28">
        <v>1.173</v>
      </c>
      <c r="L58" s="103"/>
      <c r="M58" s="98"/>
    </row>
    <row r="59" spans="2:14" x14ac:dyDescent="0.3">
      <c r="B59" s="49">
        <v>44958</v>
      </c>
      <c r="C59" s="84">
        <f t="shared" ref="C59:D60" si="3">C46*(1+C$30)</f>
        <v>317.17030686667556</v>
      </c>
      <c r="D59" s="84">
        <f t="shared" si="3"/>
        <v>140.34982317509426</v>
      </c>
      <c r="E59" s="40">
        <f t="shared" si="2"/>
        <v>1.1568166666666668</v>
      </c>
      <c r="F59" s="2"/>
      <c r="G59" s="49">
        <v>44958</v>
      </c>
      <c r="H59" s="117">
        <v>326.16951005110735</v>
      </c>
      <c r="I59" s="117">
        <v>143.52634355874014</v>
      </c>
      <c r="J59" s="28">
        <v>1.1667000000000001</v>
      </c>
      <c r="L59" s="103"/>
      <c r="M59" s="98"/>
    </row>
    <row r="60" spans="2:14" ht="12.75" thickBot="1" x14ac:dyDescent="0.35">
      <c r="B60" s="50">
        <v>44986</v>
      </c>
      <c r="C60" s="41">
        <f t="shared" si="3"/>
        <v>318.13467604295937</v>
      </c>
      <c r="D60" s="41">
        <f t="shared" si="3"/>
        <v>140.72436680995736</v>
      </c>
      <c r="E60" s="42">
        <f t="shared" si="2"/>
        <v>1.1568166666666668</v>
      </c>
      <c r="F60" s="2"/>
      <c r="G60" s="50">
        <v>44986</v>
      </c>
      <c r="H60" s="29">
        <v>323.88430581039751</v>
      </c>
      <c r="I60" s="29">
        <v>143.69999999999999</v>
      </c>
      <c r="J60" s="30">
        <v>1.1806000000000001</v>
      </c>
      <c r="L60" s="103"/>
      <c r="M60" s="98"/>
    </row>
    <row r="61" spans="2:14" x14ac:dyDescent="0.3">
      <c r="B61" s="2"/>
      <c r="C61" s="2"/>
      <c r="D61" s="2"/>
      <c r="E61" s="2"/>
      <c r="F61" s="2"/>
      <c r="G61" s="2"/>
      <c r="H61" s="2"/>
      <c r="I61" s="2"/>
      <c r="J61" s="2"/>
    </row>
    <row r="62" spans="2:14" x14ac:dyDescent="0.3">
      <c r="B62" s="58" t="s">
        <v>26</v>
      </c>
      <c r="C62" s="43">
        <f>AVERAGE(C48:C60)</f>
        <v>317.38099319353836</v>
      </c>
      <c r="D62" s="43">
        <f t="shared" ref="D62:E62" si="4">AVERAGE(D48:D60)</f>
        <v>140.41953478408109</v>
      </c>
      <c r="E62" s="44">
        <f t="shared" si="4"/>
        <v>1.156816666666667</v>
      </c>
      <c r="F62" s="2"/>
      <c r="G62" s="55" t="s">
        <v>26</v>
      </c>
      <c r="H62" s="31">
        <f>AVERAGE(H48:H60)</f>
        <v>320.56339544631749</v>
      </c>
      <c r="I62" s="31">
        <f t="shared" ref="I62:J62" si="5">AVERAGE(I48:I60)</f>
        <v>141.37622839228763</v>
      </c>
      <c r="J62" s="32">
        <f t="shared" si="5"/>
        <v>1.1686166666666666</v>
      </c>
    </row>
    <row r="63" spans="2:14" x14ac:dyDescent="0.3">
      <c r="B63" s="2"/>
      <c r="C63" s="2"/>
      <c r="D63" s="2"/>
      <c r="E63" s="2"/>
      <c r="F63" s="2"/>
      <c r="G63" s="2"/>
      <c r="H63" s="2"/>
      <c r="I63" s="2"/>
      <c r="J63" s="2"/>
    </row>
    <row r="64" spans="2:14" x14ac:dyDescent="0.3">
      <c r="B64" s="2" t="s">
        <v>27</v>
      </c>
      <c r="C64" s="20">
        <f>C26/C9</f>
        <v>1.1644928495762712</v>
      </c>
      <c r="D64" s="20">
        <f>D26/D9</f>
        <v>1.093166351991959</v>
      </c>
      <c r="E64" s="20">
        <f>E26/E9</f>
        <v>0.94896747493342504</v>
      </c>
      <c r="F64" s="2"/>
      <c r="G64" s="2" t="s">
        <v>27</v>
      </c>
      <c r="H64" s="20">
        <f>H26/H9</f>
        <v>1.1644928495762712</v>
      </c>
      <c r="I64" s="20">
        <f>I26/I9</f>
        <v>1.093166351991959</v>
      </c>
      <c r="J64" s="20">
        <f>J26/J9</f>
        <v>0.94896747493342504</v>
      </c>
    </row>
    <row r="65" spans="2:10" x14ac:dyDescent="0.3">
      <c r="B65" s="2" t="s">
        <v>28</v>
      </c>
      <c r="C65" s="20"/>
      <c r="D65" s="157">
        <f>D64/E64</f>
        <v>1.1519534450521081</v>
      </c>
      <c r="E65" s="157"/>
      <c r="F65" s="2"/>
      <c r="G65" s="2" t="s">
        <v>28</v>
      </c>
      <c r="H65" s="20"/>
      <c r="I65" s="157">
        <f>I64/J64</f>
        <v>1.1519534450521081</v>
      </c>
      <c r="J65" s="157"/>
    </row>
    <row r="66" spans="2:10" x14ac:dyDescent="0.3">
      <c r="B66" s="2" t="s">
        <v>29</v>
      </c>
      <c r="C66" s="45">
        <v>0.5</v>
      </c>
      <c r="D66" s="158">
        <v>0.5</v>
      </c>
      <c r="E66" s="158"/>
      <c r="F66" s="2"/>
      <c r="G66" s="2" t="s">
        <v>29</v>
      </c>
      <c r="H66" s="45">
        <v>0.5</v>
      </c>
      <c r="I66" s="158">
        <v>0.5</v>
      </c>
      <c r="J66" s="158"/>
    </row>
    <row r="67" spans="2:10" ht="12.75" thickBot="1" x14ac:dyDescent="0.35">
      <c r="B67" s="2" t="s">
        <v>30</v>
      </c>
      <c r="C67" s="46">
        <f>C64*C66</f>
        <v>0.5822464247881356</v>
      </c>
      <c r="D67" s="159">
        <f>D65*D66</f>
        <v>0.57597672252605403</v>
      </c>
      <c r="E67" s="159"/>
      <c r="F67" s="2"/>
      <c r="G67" s="2" t="s">
        <v>30</v>
      </c>
      <c r="H67" s="46">
        <f>H64*H66</f>
        <v>0.5822464247881356</v>
      </c>
      <c r="I67" s="159">
        <f>I65*I66</f>
        <v>0.57597672252605403</v>
      </c>
      <c r="J67" s="159"/>
    </row>
    <row r="68" spans="2:10" ht="15.75" thickTop="1" x14ac:dyDescent="0.5">
      <c r="B68" s="18" t="s">
        <v>31</v>
      </c>
      <c r="C68" s="165">
        <f>SUM(C67:E67)</f>
        <v>1.1582231473141897</v>
      </c>
      <c r="D68" s="165"/>
      <c r="E68" s="165"/>
      <c r="F68" s="2"/>
      <c r="G68" s="18" t="s">
        <v>31</v>
      </c>
      <c r="H68" s="165">
        <f>SUM(H67:J67)</f>
        <v>1.1582231473141897</v>
      </c>
      <c r="I68" s="165"/>
      <c r="J68" s="165"/>
    </row>
    <row r="69" spans="2:10" x14ac:dyDescent="0.3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3">
      <c r="B70" s="2" t="s">
        <v>32</v>
      </c>
      <c r="C70" s="20">
        <f>C62/C9</f>
        <v>1.2607825471141618</v>
      </c>
      <c r="D70" s="20">
        <f>D62/D9</f>
        <v>1.1443979417618431</v>
      </c>
      <c r="E70" s="20">
        <f>E62/E9</f>
        <v>0.97538662600740611</v>
      </c>
      <c r="F70" s="2"/>
      <c r="G70" s="2" t="s">
        <v>32</v>
      </c>
      <c r="H70" s="20">
        <f>H62/H9</f>
        <v>1.2734245052157738</v>
      </c>
      <c r="I70" s="20">
        <f>I62/I9</f>
        <v>1.1521948497761858</v>
      </c>
      <c r="J70" s="20">
        <f>J62/J9</f>
        <v>0.98533596587994743</v>
      </c>
    </row>
    <row r="71" spans="2:10" x14ac:dyDescent="0.3">
      <c r="B71" s="2" t="s">
        <v>28</v>
      </c>
      <c r="C71" s="20"/>
      <c r="D71" s="157">
        <f>D70/E70</f>
        <v>1.1732762283672666</v>
      </c>
      <c r="E71" s="157"/>
      <c r="F71" s="2"/>
      <c r="G71" s="2" t="s">
        <v>28</v>
      </c>
      <c r="H71" s="20"/>
      <c r="I71" s="157">
        <f>I70/J70</f>
        <v>1.1693421225594116</v>
      </c>
      <c r="J71" s="157"/>
    </row>
    <row r="72" spans="2:10" x14ac:dyDescent="0.3">
      <c r="B72" s="2" t="s">
        <v>29</v>
      </c>
      <c r="C72" s="45">
        <v>0.5</v>
      </c>
      <c r="D72" s="158">
        <v>0.5</v>
      </c>
      <c r="E72" s="158"/>
      <c r="F72" s="2"/>
      <c r="G72" s="2" t="s">
        <v>29</v>
      </c>
      <c r="H72" s="45">
        <v>0.5</v>
      </c>
      <c r="I72" s="158">
        <v>0.5</v>
      </c>
      <c r="J72" s="158"/>
    </row>
    <row r="73" spans="2:10" ht="12.75" thickBot="1" x14ac:dyDescent="0.35">
      <c r="B73" s="2" t="s">
        <v>30</v>
      </c>
      <c r="C73" s="46">
        <f>C70*C72</f>
        <v>0.63039127355708091</v>
      </c>
      <c r="D73" s="159">
        <f>D71*D72</f>
        <v>0.58663811418363332</v>
      </c>
      <c r="E73" s="159"/>
      <c r="F73" s="2"/>
      <c r="G73" s="2" t="s">
        <v>30</v>
      </c>
      <c r="H73" s="46">
        <f>H70*H72</f>
        <v>0.63671225260788689</v>
      </c>
      <c r="I73" s="159">
        <f>I71*I72</f>
        <v>0.58467106127970581</v>
      </c>
      <c r="J73" s="159"/>
    </row>
    <row r="74" spans="2:10" ht="15.75" thickTop="1" x14ac:dyDescent="0.5">
      <c r="B74" s="58" t="s">
        <v>33</v>
      </c>
      <c r="C74" s="160">
        <f>SUM(C73:E73)</f>
        <v>1.2170293877407143</v>
      </c>
      <c r="D74" s="160"/>
      <c r="E74" s="160"/>
      <c r="F74" s="2"/>
      <c r="G74" s="55" t="s">
        <v>33</v>
      </c>
      <c r="H74" s="163">
        <f>SUM(H73:J73)</f>
        <v>1.2213833138875927</v>
      </c>
      <c r="I74" s="163"/>
      <c r="J74" s="163"/>
    </row>
    <row r="75" spans="2:10" x14ac:dyDescent="0.3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3">
      <c r="B76" s="18" t="s">
        <v>34</v>
      </c>
      <c r="C76" s="161">
        <f>C74/C68-1</f>
        <v>5.0772807090663674E-2</v>
      </c>
      <c r="D76" s="161"/>
      <c r="E76" s="161"/>
      <c r="F76" s="2"/>
      <c r="G76" s="18" t="s">
        <v>34</v>
      </c>
      <c r="H76" s="161">
        <f>H74/H68-1</f>
        <v>5.4531949840465055E-2</v>
      </c>
      <c r="I76" s="161"/>
      <c r="J76" s="161"/>
    </row>
    <row r="77" spans="2:10" x14ac:dyDescent="0.3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3">
      <c r="B78" s="47"/>
      <c r="C78" s="2" t="s">
        <v>35</v>
      </c>
      <c r="D78" s="2" t="s">
        <v>36</v>
      </c>
      <c r="E78" s="2" t="s">
        <v>37</v>
      </c>
      <c r="F78" s="2"/>
      <c r="G78" s="47"/>
      <c r="H78" s="2" t="s">
        <v>35</v>
      </c>
      <c r="I78" s="2" t="s">
        <v>36</v>
      </c>
      <c r="J78" s="2" t="s">
        <v>37</v>
      </c>
    </row>
    <row r="79" spans="2:10" x14ac:dyDescent="0.3">
      <c r="B79" s="59" t="s">
        <v>38</v>
      </c>
      <c r="C79" s="47">
        <v>43831</v>
      </c>
      <c r="D79" s="47">
        <v>44196</v>
      </c>
      <c r="E79" s="47">
        <f>MEDIAN(C79:D79)</f>
        <v>44013.5</v>
      </c>
      <c r="F79" s="2"/>
      <c r="G79" s="59" t="s">
        <v>38</v>
      </c>
      <c r="H79" s="47">
        <f>C79</f>
        <v>43831</v>
      </c>
      <c r="I79" s="47">
        <f>D79</f>
        <v>44196</v>
      </c>
      <c r="J79" s="47">
        <f>MEDIAN(H79:I79)</f>
        <v>44013.5</v>
      </c>
    </row>
    <row r="80" spans="2:10" x14ac:dyDescent="0.3">
      <c r="B80" s="59" t="s">
        <v>39</v>
      </c>
      <c r="C80" s="47">
        <v>44652</v>
      </c>
      <c r="D80" s="47">
        <v>45016</v>
      </c>
      <c r="E80" s="47">
        <f>MEDIAN(C80:D80)</f>
        <v>44834</v>
      </c>
      <c r="F80" s="2"/>
      <c r="G80" s="59" t="s">
        <v>39</v>
      </c>
      <c r="H80" s="47">
        <f>C80</f>
        <v>44652</v>
      </c>
      <c r="I80" s="47">
        <f>D80</f>
        <v>45016</v>
      </c>
      <c r="J80" s="47">
        <f>MEDIAN(H80:I80)</f>
        <v>44834</v>
      </c>
    </row>
    <row r="81" spans="2:10" x14ac:dyDescent="0.3">
      <c r="B81" s="47" t="s">
        <v>40</v>
      </c>
      <c r="C81" s="2"/>
      <c r="D81" s="2"/>
      <c r="E81" s="2">
        <f>E80-E79</f>
        <v>820.5</v>
      </c>
      <c r="F81" s="2"/>
      <c r="G81" s="47" t="s">
        <v>40</v>
      </c>
      <c r="H81" s="2"/>
      <c r="I81" s="2"/>
      <c r="J81" s="2">
        <f>J80-J79</f>
        <v>820.5</v>
      </c>
    </row>
    <row r="82" spans="2:10" x14ac:dyDescent="0.3">
      <c r="B82" s="47" t="s">
        <v>41</v>
      </c>
      <c r="C82" s="47"/>
      <c r="D82" s="2"/>
      <c r="E82" s="20">
        <f>E81/365.25</f>
        <v>2.2464065708418892</v>
      </c>
      <c r="F82" s="2"/>
      <c r="G82" s="47" t="s">
        <v>41</v>
      </c>
      <c r="H82" s="47"/>
      <c r="I82" s="2"/>
      <c r="J82" s="20">
        <f>J81/365.25</f>
        <v>2.2464065708418892</v>
      </c>
    </row>
    <row r="83" spans="2:10" x14ac:dyDescent="0.3">
      <c r="B83" s="2" t="s">
        <v>42</v>
      </c>
      <c r="C83" s="2"/>
      <c r="D83" s="2"/>
      <c r="E83" s="2">
        <f>ROUND(E82,2)</f>
        <v>2.25</v>
      </c>
      <c r="F83" s="2"/>
      <c r="G83" s="2" t="s">
        <v>42</v>
      </c>
      <c r="H83" s="2"/>
      <c r="I83" s="2"/>
      <c r="J83" s="2">
        <f>ROUND(J82,2)</f>
        <v>2.25</v>
      </c>
    </row>
    <row r="84" spans="2:10" x14ac:dyDescent="0.3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3">
      <c r="B85" s="18" t="s">
        <v>43</v>
      </c>
      <c r="C85" s="164">
        <f>E83</f>
        <v>2.25</v>
      </c>
      <c r="D85" s="164"/>
      <c r="E85" s="164"/>
      <c r="F85" s="2"/>
      <c r="G85" s="18" t="s">
        <v>43</v>
      </c>
      <c r="H85" s="164">
        <f>J83</f>
        <v>2.25</v>
      </c>
      <c r="I85" s="164"/>
      <c r="J85" s="164"/>
    </row>
    <row r="86" spans="2:10" x14ac:dyDescent="0.3">
      <c r="B86" s="18" t="s">
        <v>44</v>
      </c>
      <c r="C86" s="154">
        <v>3.8800000000000001E-2</v>
      </c>
      <c r="D86" s="154"/>
      <c r="E86" s="154"/>
      <c r="F86" s="2"/>
      <c r="G86" s="18" t="s">
        <v>44</v>
      </c>
      <c r="H86" s="154">
        <v>3.8800000000000001E-2</v>
      </c>
      <c r="I86" s="154"/>
      <c r="J86" s="154"/>
    </row>
    <row r="87" spans="2:10" x14ac:dyDescent="0.3">
      <c r="B87" s="2"/>
      <c r="C87" s="2"/>
      <c r="D87" s="2"/>
      <c r="E87" s="2"/>
      <c r="F87" s="2"/>
      <c r="G87" s="2"/>
      <c r="H87" s="2"/>
      <c r="I87" s="2"/>
      <c r="J87" s="2"/>
    </row>
    <row r="88" spans="2:10" ht="15.4" x14ac:dyDescent="0.5">
      <c r="B88" s="18" t="s">
        <v>45</v>
      </c>
      <c r="C88" s="155">
        <v>10</v>
      </c>
      <c r="D88" s="155"/>
      <c r="E88" s="155"/>
      <c r="F88" s="2"/>
      <c r="G88" s="18" t="s">
        <v>45</v>
      </c>
      <c r="H88" s="155">
        <f>C88</f>
        <v>10</v>
      </c>
      <c r="I88" s="155"/>
      <c r="J88" s="155"/>
    </row>
    <row r="89" spans="2:10" x14ac:dyDescent="0.3">
      <c r="B89" s="2"/>
      <c r="C89" s="2"/>
      <c r="D89" s="2"/>
      <c r="E89" s="2"/>
      <c r="F89" s="2"/>
      <c r="G89" s="2"/>
      <c r="H89" s="2"/>
      <c r="I89" s="2"/>
      <c r="J89" s="2"/>
    </row>
    <row r="90" spans="2:10" ht="15.4" x14ac:dyDescent="0.5">
      <c r="B90" s="60" t="s">
        <v>46</v>
      </c>
      <c r="C90" s="162">
        <f>(1+C86)^C85*(1+C76)*C88</f>
        <v>11.447369264135038</v>
      </c>
      <c r="D90" s="162"/>
      <c r="E90" s="162"/>
      <c r="F90" s="2"/>
      <c r="G90" s="61" t="s">
        <v>47</v>
      </c>
      <c r="H90" s="156">
        <f>(1+H86)^H85*(1+H76)*H88</f>
        <v>11.488322260713543</v>
      </c>
      <c r="I90" s="156"/>
      <c r="J90" s="156"/>
    </row>
    <row r="91" spans="2:10" x14ac:dyDescent="0.3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3">
      <c r="B92" s="2"/>
      <c r="C92" s="2"/>
      <c r="D92" s="2"/>
      <c r="E92" s="2"/>
      <c r="F92" s="2"/>
      <c r="G92" s="18" t="s">
        <v>48</v>
      </c>
      <c r="H92" s="155">
        <f>H90-C90</f>
        <v>4.0952996578505818E-2</v>
      </c>
      <c r="I92" s="155"/>
      <c r="J92" s="155"/>
    </row>
    <row r="93" spans="2:10" x14ac:dyDescent="0.3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3">
      <c r="B94" s="3"/>
      <c r="C94" s="3"/>
      <c r="D94" s="3"/>
      <c r="E94" s="3"/>
      <c r="F94" s="3"/>
      <c r="G94" s="99" t="s">
        <v>92</v>
      </c>
      <c r="H94" s="100">
        <f>AVERAGE(H45:H55,H43)</f>
        <v>317.50432977057983</v>
      </c>
      <c r="I94" s="100">
        <f>AVERAGE(I45:I55,I43)</f>
        <v>140.82479869014418</v>
      </c>
      <c r="J94" s="101">
        <f>AVERAGE(J45:J55,J43)</f>
        <v>1.1645916666666667</v>
      </c>
    </row>
    <row r="95" spans="2:10" x14ac:dyDescent="0.3">
      <c r="B95" s="3"/>
      <c r="C95" s="3"/>
      <c r="D95" s="3"/>
      <c r="E95" s="3"/>
      <c r="F95" s="3"/>
      <c r="G95" s="99" t="s">
        <v>91</v>
      </c>
      <c r="H95" s="102">
        <f>AVERAGE(H98:H108,H56)</f>
        <v>326.71327429040872</v>
      </c>
      <c r="I95" s="102">
        <f t="shared" ref="I95:J95" si="6">AVERAGE(I98:I108,I56)</f>
        <v>143.34070587090227</v>
      </c>
      <c r="J95" s="95">
        <f t="shared" si="6"/>
        <v>1.1686166666666666</v>
      </c>
    </row>
    <row r="96" spans="2:10" x14ac:dyDescent="0.3">
      <c r="B96" s="2"/>
      <c r="C96" s="2"/>
      <c r="D96" s="2"/>
      <c r="E96" s="2"/>
      <c r="F96" s="2"/>
      <c r="G96" s="99" t="s">
        <v>89</v>
      </c>
      <c r="H96" s="89">
        <f>(H95-H94)/H94</f>
        <v>2.9004154136994063E-2</v>
      </c>
      <c r="I96" s="89">
        <f>(I95-I94)/I94</f>
        <v>1.7865512354069288E-2</v>
      </c>
      <c r="J96" s="89" t="s">
        <v>88</v>
      </c>
    </row>
    <row r="97" spans="2:10" x14ac:dyDescent="0.3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3">
      <c r="B98" s="2"/>
      <c r="C98" s="2"/>
      <c r="D98" s="2"/>
      <c r="E98" s="2"/>
      <c r="F98" s="2"/>
      <c r="G98" s="62">
        <v>44927</v>
      </c>
      <c r="H98" s="26">
        <v>325.51484928909952</v>
      </c>
      <c r="I98" s="26">
        <v>143.30560699895534</v>
      </c>
      <c r="J98" s="34">
        <v>1.173</v>
      </c>
    </row>
    <row r="99" spans="2:10" x14ac:dyDescent="0.3">
      <c r="B99" s="2"/>
      <c r="C99" s="2"/>
      <c r="D99" s="2"/>
      <c r="E99" s="2"/>
      <c r="F99" s="2"/>
      <c r="G99" s="62">
        <v>44958</v>
      </c>
      <c r="H99" s="26">
        <v>326.16951005110735</v>
      </c>
      <c r="I99" s="26">
        <v>143.52634355874014</v>
      </c>
      <c r="J99" s="34">
        <v>1.1667000000000001</v>
      </c>
    </row>
    <row r="100" spans="2:10" x14ac:dyDescent="0.3">
      <c r="B100" s="2"/>
      <c r="C100" s="2"/>
      <c r="D100" s="2"/>
      <c r="E100" s="2"/>
      <c r="F100" s="2"/>
      <c r="G100" s="62">
        <v>44986</v>
      </c>
      <c r="H100" s="26">
        <v>323.88430581039751</v>
      </c>
      <c r="I100" s="26">
        <v>143.69999999999999</v>
      </c>
      <c r="J100" s="34">
        <v>1.1806000000000001</v>
      </c>
    </row>
    <row r="101" spans="2:10" x14ac:dyDescent="0.3">
      <c r="B101" s="2"/>
      <c r="C101" s="2"/>
      <c r="D101" s="2"/>
      <c r="E101" s="2"/>
      <c r="F101" s="2"/>
      <c r="G101" s="62">
        <v>45017</v>
      </c>
      <c r="H101" s="26">
        <v>324.88659306829771</v>
      </c>
      <c r="I101" s="26">
        <v>142.53281364294779</v>
      </c>
      <c r="J101" s="34">
        <v>1.1355</v>
      </c>
    </row>
    <row r="102" spans="2:10" x14ac:dyDescent="0.3">
      <c r="B102" s="2"/>
      <c r="C102" s="2"/>
      <c r="D102" s="2"/>
      <c r="E102" s="2"/>
      <c r="F102" s="2"/>
      <c r="G102" s="62">
        <v>45047</v>
      </c>
      <c r="H102" s="26">
        <v>325.58942291169444</v>
      </c>
      <c r="I102" s="26">
        <v>142.57341064494534</v>
      </c>
      <c r="J102" s="34">
        <v>1.1796</v>
      </c>
    </row>
    <row r="103" spans="2:10" x14ac:dyDescent="0.3">
      <c r="B103" s="2"/>
      <c r="C103" s="2"/>
      <c r="D103" s="2"/>
      <c r="E103" s="2"/>
      <c r="F103" s="2"/>
      <c r="G103" s="62">
        <v>45078</v>
      </c>
      <c r="H103" s="26">
        <v>324.89259993167065</v>
      </c>
      <c r="I103" s="26">
        <v>142.23810296762187</v>
      </c>
      <c r="J103" s="34">
        <v>1.1438999999999999</v>
      </c>
    </row>
    <row r="104" spans="2:10" x14ac:dyDescent="0.3">
      <c r="B104" s="2"/>
      <c r="C104" s="2"/>
      <c r="D104" s="2"/>
      <c r="E104" s="2"/>
      <c r="F104" s="2"/>
      <c r="G104" s="62">
        <v>45108</v>
      </c>
      <c r="H104" s="26">
        <v>326.43381118286879</v>
      </c>
      <c r="I104" s="26">
        <v>142.55642770384179</v>
      </c>
      <c r="J104" s="34">
        <v>1.1877</v>
      </c>
    </row>
    <row r="105" spans="2:10" x14ac:dyDescent="0.3">
      <c r="B105" s="2"/>
      <c r="C105" s="2"/>
      <c r="D105" s="2"/>
      <c r="E105" s="2"/>
      <c r="F105" s="2"/>
      <c r="G105" s="62">
        <v>45139</v>
      </c>
      <c r="H105" s="26">
        <v>326.81511889117036</v>
      </c>
      <c r="I105" s="26">
        <v>143.06295135478092</v>
      </c>
      <c r="J105" s="34">
        <v>1.153</v>
      </c>
    </row>
    <row r="106" spans="2:10" x14ac:dyDescent="0.3">
      <c r="B106" s="2"/>
      <c r="C106" s="2"/>
      <c r="D106" s="2"/>
      <c r="E106" s="2"/>
      <c r="F106" s="2"/>
      <c r="G106" s="62">
        <v>45170</v>
      </c>
      <c r="H106" s="26">
        <v>326.77417751196174</v>
      </c>
      <c r="I106" s="26">
        <v>142.39459742801728</v>
      </c>
      <c r="J106" s="34">
        <v>1.1867000000000001</v>
      </c>
    </row>
    <row r="107" spans="2:10" x14ac:dyDescent="0.3">
      <c r="B107" s="2"/>
      <c r="C107" s="2"/>
      <c r="D107" s="2"/>
      <c r="E107" s="2"/>
      <c r="F107" s="2"/>
      <c r="G107" s="62">
        <v>45200</v>
      </c>
      <c r="H107" s="26">
        <v>330.37441148325354</v>
      </c>
      <c r="I107" s="26">
        <v>144.4825553752051</v>
      </c>
      <c r="J107" s="34">
        <v>1.1606000000000001</v>
      </c>
    </row>
    <row r="108" spans="2:10" x14ac:dyDescent="0.3">
      <c r="B108" s="2"/>
      <c r="C108" s="2"/>
      <c r="D108" s="2"/>
      <c r="E108" s="2"/>
      <c r="F108" s="2"/>
      <c r="G108" s="62">
        <v>45231</v>
      </c>
      <c r="H108" s="26">
        <v>332.80986387559807</v>
      </c>
      <c r="I108" s="26">
        <v>146.29142983440249</v>
      </c>
      <c r="J108" s="34">
        <v>1.1989000000000001</v>
      </c>
    </row>
    <row r="109" spans="2:10" x14ac:dyDescent="0.3">
      <c r="B109" s="2"/>
      <c r="C109" s="2"/>
      <c r="D109" s="2"/>
      <c r="E109" s="2"/>
      <c r="F109" s="2"/>
      <c r="G109" s="63">
        <v>45261</v>
      </c>
      <c r="H109" s="35">
        <f>H56*(1+$H$96)</f>
        <v>335.88200764572053</v>
      </c>
      <c r="I109" s="35">
        <f>I56*(1+I$96)</f>
        <v>145.98657831112541</v>
      </c>
      <c r="J109" s="36">
        <f>$J$95</f>
        <v>1.1686166666666666</v>
      </c>
    </row>
    <row r="110" spans="2:10" x14ac:dyDescent="0.3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3">
      <c r="B111" s="2"/>
      <c r="C111" s="2"/>
      <c r="D111" s="2"/>
      <c r="E111" s="2"/>
      <c r="F111" s="2"/>
      <c r="G111" s="63">
        <v>45292</v>
      </c>
      <c r="H111" s="35">
        <f>H98*(1+$H$96)</f>
        <v>334.95613215176098</v>
      </c>
      <c r="I111" s="35">
        <f>I98*(1+$I$96)</f>
        <v>145.86583509120257</v>
      </c>
      <c r="J111" s="36">
        <f>$J$95</f>
        <v>1.1686166666666666</v>
      </c>
    </row>
    <row r="112" spans="2:10" x14ac:dyDescent="0.3">
      <c r="B112" s="2"/>
      <c r="C112" s="2"/>
      <c r="D112" s="2"/>
      <c r="E112" s="2"/>
      <c r="F112" s="2"/>
      <c r="G112" s="63">
        <v>45323</v>
      </c>
      <c r="H112" s="35">
        <f t="shared" ref="H112:H122" si="7">H99*(1+$H$96)</f>
        <v>335.6297807954175</v>
      </c>
      <c r="I112" s="35">
        <f t="shared" ref="I112:I122" si="8">I99*(1+$I$96)</f>
        <v>146.09051522272318</v>
      </c>
      <c r="J112" s="36">
        <f t="shared" ref="J112:J126" si="9">$J$95</f>
        <v>1.1686166666666666</v>
      </c>
    </row>
    <row r="113" spans="2:10" ht="12.75" thickBot="1" x14ac:dyDescent="0.35">
      <c r="B113" s="2"/>
      <c r="C113" s="2"/>
      <c r="D113" s="2"/>
      <c r="E113" s="2"/>
      <c r="F113" s="2"/>
      <c r="G113" s="63">
        <v>45352</v>
      </c>
      <c r="H113" s="35">
        <f t="shared" si="7"/>
        <v>333.27829613867561</v>
      </c>
      <c r="I113" s="35">
        <f t="shared" si="8"/>
        <v>146.26727412527973</v>
      </c>
      <c r="J113" s="36">
        <f t="shared" si="9"/>
        <v>1.1686166666666666</v>
      </c>
    </row>
    <row r="114" spans="2:10" x14ac:dyDescent="0.3">
      <c r="B114" s="2"/>
      <c r="C114" s="2"/>
      <c r="D114" s="2"/>
      <c r="E114" s="2"/>
      <c r="F114" s="2"/>
      <c r="G114" s="64">
        <v>45383</v>
      </c>
      <c r="H114" s="37">
        <f t="shared" si="7"/>
        <v>334.30965389069348</v>
      </c>
      <c r="I114" s="37">
        <f t="shared" si="8"/>
        <v>145.07923538594611</v>
      </c>
      <c r="J114" s="38">
        <f t="shared" si="9"/>
        <v>1.1686166666666666</v>
      </c>
    </row>
    <row r="115" spans="2:10" x14ac:dyDescent="0.3">
      <c r="B115" s="2"/>
      <c r="C115" s="2"/>
      <c r="D115" s="2"/>
      <c r="E115" s="2"/>
      <c r="F115" s="2"/>
      <c r="G115" s="65">
        <v>45413</v>
      </c>
      <c r="H115" s="84">
        <f t="shared" si="7"/>
        <v>335.03286871920017</v>
      </c>
      <c r="I115" s="84">
        <f t="shared" si="8"/>
        <v>145.1205576741844</v>
      </c>
      <c r="J115" s="40">
        <f t="shared" si="9"/>
        <v>1.1686166666666666</v>
      </c>
    </row>
    <row r="116" spans="2:10" x14ac:dyDescent="0.3">
      <c r="B116" s="2"/>
      <c r="C116" s="2"/>
      <c r="D116" s="2"/>
      <c r="E116" s="2"/>
      <c r="F116" s="2"/>
      <c r="G116" s="65">
        <v>45444</v>
      </c>
      <c r="H116" s="84">
        <f t="shared" si="7"/>
        <v>334.31583497805758</v>
      </c>
      <c r="I116" s="84">
        <f t="shared" si="8"/>
        <v>144.77925955340928</v>
      </c>
      <c r="J116" s="40">
        <f t="shared" si="9"/>
        <v>1.1686166666666666</v>
      </c>
    </row>
    <row r="117" spans="2:10" x14ac:dyDescent="0.3">
      <c r="B117" s="2"/>
      <c r="C117" s="2"/>
      <c r="D117" s="2"/>
      <c r="E117" s="2"/>
      <c r="F117" s="2"/>
      <c r="G117" s="65">
        <v>45474</v>
      </c>
      <c r="H117" s="84">
        <f t="shared" si="7"/>
        <v>335.90174775794316</v>
      </c>
      <c r="I117" s="84">
        <f t="shared" si="8"/>
        <v>145.10327132413676</v>
      </c>
      <c r="J117" s="40">
        <f t="shared" si="9"/>
        <v>1.1686166666666666</v>
      </c>
    </row>
    <row r="118" spans="2:10" x14ac:dyDescent="0.3">
      <c r="B118" s="2"/>
      <c r="C118" s="2"/>
      <c r="D118" s="2"/>
      <c r="E118" s="2"/>
      <c r="F118" s="2"/>
      <c r="G118" s="65">
        <v>45505</v>
      </c>
      <c r="H118" s="84">
        <f t="shared" si="7"/>
        <v>336.29411497378993</v>
      </c>
      <c r="I118" s="84">
        <f t="shared" si="8"/>
        <v>145.61884427961937</v>
      </c>
      <c r="J118" s="40">
        <f t="shared" si="9"/>
        <v>1.1686166666666666</v>
      </c>
    </row>
    <row r="119" spans="2:10" x14ac:dyDescent="0.3">
      <c r="B119" s="2"/>
      <c r="C119" s="2"/>
      <c r="D119" s="2"/>
      <c r="E119" s="2"/>
      <c r="F119" s="2"/>
      <c r="G119" s="65">
        <v>45536</v>
      </c>
      <c r="H119" s="84">
        <f t="shared" si="7"/>
        <v>336.25198612450816</v>
      </c>
      <c r="I119" s="84">
        <f t="shared" si="8"/>
        <v>144.93854986752024</v>
      </c>
      <c r="J119" s="40">
        <f t="shared" si="9"/>
        <v>1.1686166666666666</v>
      </c>
    </row>
    <row r="120" spans="2:10" x14ac:dyDescent="0.3">
      <c r="B120" s="2"/>
      <c r="C120" s="2"/>
      <c r="D120" s="2"/>
      <c r="E120" s="2"/>
      <c r="F120" s="2"/>
      <c r="G120" s="65">
        <v>45566</v>
      </c>
      <c r="H120" s="84">
        <f t="shared" si="7"/>
        <v>339.95664183683255</v>
      </c>
      <c r="I120" s="84">
        <f t="shared" si="8"/>
        <v>147.06381025320832</v>
      </c>
      <c r="J120" s="40">
        <f t="shared" si="9"/>
        <v>1.1686166666666666</v>
      </c>
    </row>
    <row r="121" spans="2:10" x14ac:dyDescent="0.3">
      <c r="B121" s="2"/>
      <c r="C121" s="2"/>
      <c r="D121" s="2"/>
      <c r="E121" s="2"/>
      <c r="F121" s="2"/>
      <c r="G121" s="65">
        <v>45597</v>
      </c>
      <c r="H121" s="84">
        <f t="shared" si="7"/>
        <v>342.46273246575794</v>
      </c>
      <c r="I121" s="84">
        <f t="shared" si="8"/>
        <v>148.90500118140346</v>
      </c>
      <c r="J121" s="40">
        <f t="shared" si="9"/>
        <v>1.1686166666666666</v>
      </c>
    </row>
    <row r="122" spans="2:10" x14ac:dyDescent="0.3">
      <c r="B122" s="2"/>
      <c r="C122" s="2"/>
      <c r="D122" s="2"/>
      <c r="E122" s="2"/>
      <c r="F122" s="2"/>
      <c r="G122" s="65">
        <v>45627</v>
      </c>
      <c r="H122" s="84">
        <f t="shared" si="7"/>
        <v>345.62398116732004</v>
      </c>
      <c r="I122" s="84">
        <f t="shared" si="8"/>
        <v>148.59470332947112</v>
      </c>
      <c r="J122" s="40">
        <f t="shared" si="9"/>
        <v>1.1686166666666666</v>
      </c>
    </row>
    <row r="123" spans="2:10" x14ac:dyDescent="0.3">
      <c r="B123" s="2"/>
      <c r="C123" s="2"/>
      <c r="D123" s="2"/>
      <c r="E123" s="2"/>
      <c r="F123" s="2"/>
      <c r="G123" s="56"/>
      <c r="H123" s="79"/>
      <c r="I123" s="79"/>
      <c r="J123" s="57"/>
    </row>
    <row r="124" spans="2:10" x14ac:dyDescent="0.3">
      <c r="B124" s="2"/>
      <c r="C124" s="2"/>
      <c r="D124" s="2"/>
      <c r="E124" s="2"/>
      <c r="F124" s="2"/>
      <c r="G124" s="65">
        <v>45658</v>
      </c>
      <c r="H124" s="84">
        <f>H111*(1+$H$96)</f>
        <v>344.67125143782204</v>
      </c>
      <c r="I124" s="84">
        <f>I111*(1+$I$96)</f>
        <v>148.47180297006108</v>
      </c>
      <c r="J124" s="40">
        <f t="shared" si="9"/>
        <v>1.1686166666666666</v>
      </c>
    </row>
    <row r="125" spans="2:10" x14ac:dyDescent="0.3">
      <c r="B125" s="2"/>
      <c r="C125" s="2"/>
      <c r="D125" s="2"/>
      <c r="E125" s="2"/>
      <c r="F125" s="2"/>
      <c r="G125" s="65">
        <v>45689</v>
      </c>
      <c r="H125" s="84">
        <f t="shared" ref="H125:H126" si="10">H112*(1+$H$96)</f>
        <v>345.36443869057331</v>
      </c>
      <c r="I125" s="84">
        <f t="shared" ref="I125:I126" si="11">I112*(1+$I$96)</f>
        <v>148.70049712724708</v>
      </c>
      <c r="J125" s="40">
        <f t="shared" si="9"/>
        <v>1.1686166666666666</v>
      </c>
    </row>
    <row r="126" spans="2:10" ht="12.75" thickBot="1" x14ac:dyDescent="0.35">
      <c r="B126" s="2"/>
      <c r="C126" s="2"/>
      <c r="D126" s="2"/>
      <c r="E126" s="2"/>
      <c r="F126" s="2"/>
      <c r="G126" s="66">
        <v>45717</v>
      </c>
      <c r="H126" s="41">
        <f t="shared" si="10"/>
        <v>342.94475121039653</v>
      </c>
      <c r="I126" s="41">
        <f t="shared" si="11"/>
        <v>148.88041391816094</v>
      </c>
      <c r="J126" s="42">
        <f t="shared" si="9"/>
        <v>1.1686166666666666</v>
      </c>
    </row>
    <row r="127" spans="2:10" x14ac:dyDescent="0.3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3">
      <c r="B128" s="2"/>
      <c r="C128" s="2"/>
      <c r="D128" s="2"/>
      <c r="E128" s="2"/>
      <c r="F128" s="2"/>
      <c r="G128" s="58" t="s">
        <v>49</v>
      </c>
      <c r="H128" s="43">
        <f>AVERAGE(H114:H126)</f>
        <v>339.42750027107462</v>
      </c>
      <c r="I128" s="43">
        <f t="shared" ref="I128:J128" si="12">AVERAGE(I114:I126)</f>
        <v>146.77132890536402</v>
      </c>
      <c r="J128" s="44">
        <f t="shared" si="12"/>
        <v>1.1686166666666666</v>
      </c>
    </row>
    <row r="129" spans="2:10" x14ac:dyDescent="0.3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3">
      <c r="B130" s="2"/>
      <c r="C130" s="2"/>
      <c r="D130" s="2"/>
      <c r="E130" s="2"/>
      <c r="F130" s="2"/>
      <c r="G130" s="2" t="s">
        <v>50</v>
      </c>
      <c r="H130" s="20">
        <f>H128/H9</f>
        <v>1.3483613623056458</v>
      </c>
      <c r="I130" s="20">
        <f>I128/I9</f>
        <v>1.1961641018624904</v>
      </c>
      <c r="J130" s="20">
        <f>J128/J9</f>
        <v>0.98533596587994743</v>
      </c>
    </row>
    <row r="131" spans="2:10" x14ac:dyDescent="0.3">
      <c r="B131" s="2"/>
      <c r="C131" s="2"/>
      <c r="D131" s="2"/>
      <c r="E131" s="2"/>
      <c r="F131" s="2"/>
      <c r="G131" s="2" t="s">
        <v>28</v>
      </c>
      <c r="H131" s="20"/>
      <c r="I131" s="157">
        <f>I130/J130</f>
        <v>1.2139657368482073</v>
      </c>
      <c r="J131" s="157"/>
    </row>
    <row r="132" spans="2:10" x14ac:dyDescent="0.3">
      <c r="B132" s="2"/>
      <c r="C132" s="2"/>
      <c r="D132" s="2"/>
      <c r="E132" s="2"/>
      <c r="F132" s="2"/>
      <c r="G132" s="2" t="s">
        <v>29</v>
      </c>
      <c r="H132" s="45">
        <v>0.5</v>
      </c>
      <c r="I132" s="158">
        <v>0.5</v>
      </c>
      <c r="J132" s="158"/>
    </row>
    <row r="133" spans="2:10" ht="12.75" thickBot="1" x14ac:dyDescent="0.35">
      <c r="B133" s="2"/>
      <c r="C133" s="2"/>
      <c r="D133" s="2"/>
      <c r="E133" s="2"/>
      <c r="F133" s="2"/>
      <c r="G133" s="2" t="s">
        <v>30</v>
      </c>
      <c r="H133" s="46">
        <f>H130*H132</f>
        <v>0.67418068115282292</v>
      </c>
      <c r="I133" s="159">
        <f>I131*I132</f>
        <v>0.60698286842410365</v>
      </c>
      <c r="J133" s="159"/>
    </row>
    <row r="134" spans="2:10" ht="15.75" thickTop="1" x14ac:dyDescent="0.5">
      <c r="B134" s="2"/>
      <c r="C134" s="2"/>
      <c r="D134" s="2"/>
      <c r="E134" s="2"/>
      <c r="F134" s="2"/>
      <c r="G134" s="58" t="s">
        <v>51</v>
      </c>
      <c r="H134" s="160">
        <f>SUM(H133:J133)</f>
        <v>1.2811635495769265</v>
      </c>
      <c r="I134" s="160"/>
      <c r="J134" s="160"/>
    </row>
    <row r="135" spans="2:10" x14ac:dyDescent="0.3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3">
      <c r="B136" s="2"/>
      <c r="C136" s="2"/>
      <c r="D136" s="2"/>
      <c r="E136" s="2"/>
      <c r="F136" s="2"/>
      <c r="G136" s="18" t="s">
        <v>94</v>
      </c>
      <c r="H136" s="161">
        <f>H134/H74-1</f>
        <v>4.8944696566270096E-2</v>
      </c>
      <c r="I136" s="161"/>
      <c r="J136" s="161"/>
    </row>
    <row r="137" spans="2:10" x14ac:dyDescent="0.3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3">
      <c r="B138" s="2"/>
      <c r="C138" s="2"/>
      <c r="D138" s="2"/>
      <c r="E138" s="2"/>
      <c r="F138" s="2"/>
      <c r="G138" s="47"/>
      <c r="H138" s="2" t="s">
        <v>35</v>
      </c>
      <c r="I138" s="2" t="s">
        <v>36</v>
      </c>
      <c r="J138" s="2" t="s">
        <v>37</v>
      </c>
    </row>
    <row r="139" spans="2:10" x14ac:dyDescent="0.3">
      <c r="B139" s="2"/>
      <c r="C139" s="2"/>
      <c r="D139" s="2"/>
      <c r="E139" s="2"/>
      <c r="F139" s="2"/>
      <c r="G139" s="59" t="s">
        <v>39</v>
      </c>
      <c r="H139" s="47">
        <f>H80</f>
        <v>44652</v>
      </c>
      <c r="I139" s="47">
        <f>I80</f>
        <v>45016</v>
      </c>
      <c r="J139" s="47">
        <f>MEDIAN(H139:I139)</f>
        <v>44834</v>
      </c>
    </row>
    <row r="140" spans="2:10" x14ac:dyDescent="0.3">
      <c r="B140" s="2"/>
      <c r="C140" s="2"/>
      <c r="D140" s="2"/>
      <c r="E140" s="2"/>
      <c r="F140" s="2"/>
      <c r="G140" s="59" t="s">
        <v>52</v>
      </c>
      <c r="H140" s="47">
        <v>45383</v>
      </c>
      <c r="I140" s="47">
        <v>45747</v>
      </c>
      <c r="J140" s="47">
        <f>MEDIAN(H140:I140)</f>
        <v>45565</v>
      </c>
    </row>
    <row r="141" spans="2:10" x14ac:dyDescent="0.3">
      <c r="B141" s="2"/>
      <c r="C141" s="2"/>
      <c r="D141" s="2"/>
      <c r="E141" s="2"/>
      <c r="F141" s="2"/>
      <c r="G141" s="47" t="s">
        <v>40</v>
      </c>
      <c r="H141" s="2"/>
      <c r="I141" s="2"/>
      <c r="J141" s="2">
        <f>J140-J139</f>
        <v>731</v>
      </c>
    </row>
    <row r="142" spans="2:10" x14ac:dyDescent="0.3">
      <c r="B142" s="2"/>
      <c r="C142" s="2"/>
      <c r="D142" s="2"/>
      <c r="E142" s="2"/>
      <c r="F142" s="2"/>
      <c r="G142" s="47" t="s">
        <v>41</v>
      </c>
      <c r="H142" s="47"/>
      <c r="I142" s="2"/>
      <c r="J142" s="20">
        <f>J141/365.25</f>
        <v>2.001368925393566</v>
      </c>
    </row>
    <row r="143" spans="2:10" x14ac:dyDescent="0.3">
      <c r="B143" s="2"/>
      <c r="C143" s="2"/>
      <c r="D143" s="2"/>
      <c r="E143" s="2"/>
      <c r="F143" s="2"/>
      <c r="G143" s="2" t="s">
        <v>42</v>
      </c>
      <c r="H143" s="2"/>
      <c r="I143" s="2"/>
      <c r="J143" s="2">
        <f>ROUND(J142,2)</f>
        <v>2</v>
      </c>
    </row>
    <row r="144" spans="2:10" x14ac:dyDescent="0.3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3">
      <c r="B145" s="2"/>
      <c r="C145" s="2"/>
      <c r="D145" s="2"/>
      <c r="E145" s="2"/>
      <c r="F145" s="2"/>
      <c r="G145" s="18" t="s">
        <v>93</v>
      </c>
      <c r="H145" s="153">
        <f>J143</f>
        <v>2</v>
      </c>
      <c r="I145" s="153"/>
      <c r="J145" s="153"/>
    </row>
    <row r="146" spans="2:10" x14ac:dyDescent="0.3">
      <c r="B146" s="2"/>
      <c r="C146" s="2"/>
      <c r="D146" s="2"/>
      <c r="E146" s="2"/>
      <c r="F146" s="2"/>
      <c r="G146" s="18" t="s">
        <v>44</v>
      </c>
      <c r="H146" s="154">
        <v>3.8800000000000001E-2</v>
      </c>
      <c r="I146" s="154"/>
      <c r="J146" s="154"/>
    </row>
    <row r="147" spans="2:10" x14ac:dyDescent="0.3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3">
      <c r="B148" s="2"/>
      <c r="C148" s="2"/>
      <c r="D148" s="2"/>
      <c r="E148" s="2"/>
      <c r="F148" s="2"/>
      <c r="G148" s="18" t="s">
        <v>48</v>
      </c>
      <c r="H148" s="155">
        <f>H92</f>
        <v>4.0952996578505818E-2</v>
      </c>
      <c r="I148" s="155"/>
      <c r="J148" s="155"/>
    </row>
    <row r="149" spans="2:10" x14ac:dyDescent="0.3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3">
      <c r="B150" s="2"/>
      <c r="C150" s="2"/>
      <c r="D150" s="2"/>
      <c r="E150" s="2"/>
      <c r="F150" s="2"/>
      <c r="G150" s="61" t="s">
        <v>53</v>
      </c>
      <c r="H150" s="156">
        <f>(1+H146)^H145*(1+H136)*H148</f>
        <v>4.6355594857780756E-2</v>
      </c>
      <c r="I150" s="156"/>
      <c r="J150" s="156"/>
    </row>
    <row r="151" spans="2:10" x14ac:dyDescent="0.3">
      <c r="B151" s="2"/>
      <c r="C151" s="2"/>
      <c r="D151" s="2"/>
      <c r="E151" s="2"/>
    </row>
  </sheetData>
  <sortState xmlns:xlrd2="http://schemas.microsoft.com/office/spreadsheetml/2017/richdata2" ref="L45:L56">
    <sortCondition descending="1" ref="L45:L56"/>
  </sortState>
  <mergeCells count="39">
    <mergeCell ref="B5:E5"/>
    <mergeCell ref="G5:J5"/>
    <mergeCell ref="D65:E65"/>
    <mergeCell ref="I65:J65"/>
    <mergeCell ref="A1:XFD1"/>
    <mergeCell ref="D66:E66"/>
    <mergeCell ref="I66:J66"/>
    <mergeCell ref="D67:E67"/>
    <mergeCell ref="I67:J67"/>
    <mergeCell ref="C68:E68"/>
    <mergeCell ref="H68:J68"/>
    <mergeCell ref="D71:E71"/>
    <mergeCell ref="I71:J71"/>
    <mergeCell ref="D72:E72"/>
    <mergeCell ref="I72:J72"/>
    <mergeCell ref="D73:E73"/>
    <mergeCell ref="I73:J73"/>
    <mergeCell ref="C74:E74"/>
    <mergeCell ref="H74:J74"/>
    <mergeCell ref="C76:E76"/>
    <mergeCell ref="H76:J76"/>
    <mergeCell ref="C85:E85"/>
    <mergeCell ref="H85:J85"/>
    <mergeCell ref="C86:E86"/>
    <mergeCell ref="H86:J86"/>
    <mergeCell ref="C88:E88"/>
    <mergeCell ref="H88:J88"/>
    <mergeCell ref="C90:E90"/>
    <mergeCell ref="H90:J90"/>
    <mergeCell ref="H145:J145"/>
    <mergeCell ref="H146:J146"/>
    <mergeCell ref="H148:J148"/>
    <mergeCell ref="H150:J150"/>
    <mergeCell ref="H92:J92"/>
    <mergeCell ref="I131:J131"/>
    <mergeCell ref="I132:J132"/>
    <mergeCell ref="I133:J133"/>
    <mergeCell ref="H134:J134"/>
    <mergeCell ref="H136:J136"/>
  </mergeCells>
  <phoneticPr fontId="10" type="noConversion"/>
  <pageMargins left="0.7" right="0.7" top="0.75" bottom="0.75" header="0.3" footer="0.3"/>
  <pageSetup orientation="portrait" r:id="rId1"/>
  <ignoredErrors>
    <ignoredError sqref="H62 I62:J62 C28:E29 H94:J9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F027-07CD-4538-ACE0-32E116527F4B}">
  <dimension ref="A1:H28"/>
  <sheetViews>
    <sheetView zoomScaleNormal="100" workbookViewId="0">
      <selection activeCell="E30" sqref="E30"/>
    </sheetView>
  </sheetViews>
  <sheetFormatPr defaultRowHeight="13.5" customHeight="1" x14ac:dyDescent="0.3"/>
  <cols>
    <col min="1" max="1" width="11.17578125" bestFit="1" customWidth="1"/>
    <col min="2" max="65" width="9.234375" customWidth="1"/>
  </cols>
  <sheetData>
    <row r="1" spans="1:8" s="149" customFormat="1" ht="56.75" customHeight="1" x14ac:dyDescent="0.3"/>
    <row r="2" spans="1:8" ht="13.5" customHeight="1" x14ac:dyDescent="0.3">
      <c r="A2" s="21" t="s">
        <v>54</v>
      </c>
      <c r="B2" s="169" t="s">
        <v>55</v>
      </c>
      <c r="C2" s="169"/>
      <c r="D2" s="169"/>
      <c r="E2" s="169"/>
      <c r="F2" s="169"/>
      <c r="G2" s="169"/>
      <c r="H2" s="169"/>
    </row>
    <row r="3" spans="1:8" ht="13.5" customHeight="1" thickBot="1" x14ac:dyDescent="0.35"/>
    <row r="4" spans="1:8" ht="13.5" customHeight="1" thickBot="1" x14ac:dyDescent="0.35">
      <c r="B4" s="76" t="s">
        <v>56</v>
      </c>
      <c r="C4" s="77" t="s">
        <v>21</v>
      </c>
      <c r="D4" s="78" t="s">
        <v>57</v>
      </c>
    </row>
    <row r="5" spans="1:8" ht="13.5" customHeight="1" x14ac:dyDescent="0.35">
      <c r="B5" s="87" t="s">
        <v>86</v>
      </c>
      <c r="C5" s="85">
        <v>291.89999999999998</v>
      </c>
      <c r="D5" s="88">
        <v>2.1999999999999999E-2</v>
      </c>
    </row>
    <row r="6" spans="1:8" ht="13.5" customHeight="1" x14ac:dyDescent="0.3">
      <c r="B6" s="73" t="s">
        <v>58</v>
      </c>
      <c r="C6" s="74">
        <v>290.60000000000002</v>
      </c>
      <c r="D6" s="75">
        <v>2.6855123674911743E-2</v>
      </c>
    </row>
    <row r="7" spans="1:8" ht="13.5" customHeight="1" x14ac:dyDescent="0.3">
      <c r="B7" s="68" t="s">
        <v>59</v>
      </c>
      <c r="C7" s="67">
        <v>292</v>
      </c>
      <c r="D7" s="69">
        <v>2.456140350877193E-2</v>
      </c>
    </row>
    <row r="8" spans="1:8" ht="13.5" customHeight="1" x14ac:dyDescent="0.3">
      <c r="B8" s="68" t="s">
        <v>60</v>
      </c>
      <c r="C8" s="67">
        <v>292.60000000000002</v>
      </c>
      <c r="D8" s="69">
        <v>2.6306559102069447E-2</v>
      </c>
    </row>
    <row r="9" spans="1:8" ht="13.5" customHeight="1" x14ac:dyDescent="0.3">
      <c r="B9" s="68" t="s">
        <v>61</v>
      </c>
      <c r="C9" s="67">
        <v>292.60000000000002</v>
      </c>
      <c r="D9" s="69">
        <v>1.5267175572519203E-2</v>
      </c>
    </row>
    <row r="10" spans="1:8" ht="13.5" customHeight="1" x14ac:dyDescent="0.3">
      <c r="B10" s="68" t="s">
        <v>62</v>
      </c>
      <c r="C10" s="67">
        <v>292.2</v>
      </c>
      <c r="D10" s="69">
        <v>1.0373443983402489E-2</v>
      </c>
    </row>
    <row r="11" spans="1:8" ht="13.5" customHeight="1" x14ac:dyDescent="0.3">
      <c r="B11" s="68" t="s">
        <v>63</v>
      </c>
      <c r="C11" s="67">
        <v>292.7</v>
      </c>
      <c r="D11" s="69">
        <v>1.0704419889502643E-2</v>
      </c>
    </row>
    <row r="12" spans="1:8" ht="13.5" customHeight="1" x14ac:dyDescent="0.3">
      <c r="B12" s="68" t="s">
        <v>64</v>
      </c>
      <c r="C12" s="67">
        <v>294.2</v>
      </c>
      <c r="D12" s="69">
        <v>1.6234887737478373E-2</v>
      </c>
    </row>
    <row r="13" spans="1:8" ht="13.5" customHeight="1" x14ac:dyDescent="0.3">
      <c r="B13" s="68" t="s">
        <v>65</v>
      </c>
      <c r="C13" s="67">
        <v>293.3</v>
      </c>
      <c r="D13" s="69">
        <v>5.485087418580812E-3</v>
      </c>
    </row>
    <row r="14" spans="1:8" ht="13.5" customHeight="1" x14ac:dyDescent="0.3">
      <c r="B14" s="68" t="s">
        <v>66</v>
      </c>
      <c r="C14" s="67">
        <v>294.3</v>
      </c>
      <c r="D14" s="69">
        <v>1.134020618556705E-2</v>
      </c>
    </row>
    <row r="15" spans="1:8" ht="13.5" customHeight="1" x14ac:dyDescent="0.3">
      <c r="B15" s="68" t="s">
        <v>67</v>
      </c>
      <c r="C15" s="67">
        <v>294.3</v>
      </c>
      <c r="D15" s="69">
        <v>1.3429752066115821E-2</v>
      </c>
    </row>
    <row r="16" spans="1:8" ht="13.5" customHeight="1" x14ac:dyDescent="0.3">
      <c r="B16" s="68" t="s">
        <v>68</v>
      </c>
      <c r="C16" s="67">
        <v>293.5</v>
      </c>
      <c r="D16" s="69">
        <v>8.5910652920962206E-3</v>
      </c>
    </row>
    <row r="17" spans="2:5" ht="13.5" customHeight="1" x14ac:dyDescent="0.3">
      <c r="B17" s="68" t="s">
        <v>69</v>
      </c>
      <c r="C17" s="67">
        <v>295.39999999999998</v>
      </c>
      <c r="D17" s="69">
        <v>1.1990407673860913E-2</v>
      </c>
    </row>
    <row r="18" spans="2:5" ht="13.5" customHeight="1" x14ac:dyDescent="0.3">
      <c r="B18" s="68" t="s">
        <v>70</v>
      </c>
      <c r="C18" s="67">
        <v>294.60000000000002</v>
      </c>
      <c r="D18" s="69">
        <v>1.3764624913971093E-2</v>
      </c>
    </row>
    <row r="19" spans="2:5" ht="13.5" customHeight="1" x14ac:dyDescent="0.3">
      <c r="B19" s="68" t="s">
        <v>71</v>
      </c>
      <c r="C19" s="67">
        <v>296</v>
      </c>
      <c r="D19" s="69">
        <v>1.3698630136986301E-2</v>
      </c>
    </row>
    <row r="20" spans="2:5" ht="13.5" customHeight="1" x14ac:dyDescent="0.3">
      <c r="B20" s="68" t="s">
        <v>72</v>
      </c>
      <c r="C20" s="67">
        <v>296.89999999999998</v>
      </c>
      <c r="D20" s="69">
        <v>1.4695830485304012E-2</v>
      </c>
    </row>
    <row r="21" spans="2:5" ht="13.5" customHeight="1" x14ac:dyDescent="0.3">
      <c r="B21" s="68" t="s">
        <v>73</v>
      </c>
      <c r="C21" s="67">
        <v>301.10000000000002</v>
      </c>
      <c r="D21" s="69">
        <v>2.90498974709501E-2</v>
      </c>
    </row>
    <row r="22" spans="2:5" ht="13.5" customHeight="1" x14ac:dyDescent="0.3">
      <c r="B22" s="68" t="s">
        <v>74</v>
      </c>
      <c r="C22" s="67">
        <v>301.89999999999998</v>
      </c>
      <c r="D22" s="69">
        <v>3.3196440793976691E-2</v>
      </c>
    </row>
    <row r="23" spans="2:5" ht="13.5" customHeight="1" x14ac:dyDescent="0.3">
      <c r="B23" s="68" t="s">
        <v>75</v>
      </c>
      <c r="C23" s="67">
        <v>304</v>
      </c>
      <c r="D23" s="69">
        <v>3.8606081311923508E-2</v>
      </c>
    </row>
    <row r="24" spans="2:5" ht="13.5" customHeight="1" x14ac:dyDescent="0.3">
      <c r="B24" s="68" t="s">
        <v>76</v>
      </c>
      <c r="C24" s="67">
        <v>305.5</v>
      </c>
      <c r="D24" s="69">
        <v>3.8409245411284883E-2</v>
      </c>
    </row>
    <row r="25" spans="2:5" ht="13.5" customHeight="1" x14ac:dyDescent="0.3">
      <c r="B25" s="68" t="s">
        <v>77</v>
      </c>
      <c r="C25" s="67">
        <v>307.39999999999998</v>
      </c>
      <c r="D25" s="69">
        <v>4.8073644732355834E-2</v>
      </c>
    </row>
    <row r="26" spans="2:5" ht="13.5" customHeight="1" x14ac:dyDescent="0.3">
      <c r="B26" s="68" t="s">
        <v>78</v>
      </c>
      <c r="C26" s="67">
        <v>308.60000000000002</v>
      </c>
      <c r="D26" s="69">
        <v>4.8589874277947712E-2</v>
      </c>
    </row>
    <row r="27" spans="2:5" ht="13.5" customHeight="1" x14ac:dyDescent="0.3">
      <c r="B27" s="68" t="s">
        <v>79</v>
      </c>
      <c r="C27" s="67">
        <v>312</v>
      </c>
      <c r="D27" s="69">
        <v>6.014271151885827E-2</v>
      </c>
    </row>
    <row r="28" spans="2:5" ht="13.5" customHeight="1" thickBot="1" x14ac:dyDescent="0.35">
      <c r="B28" s="70" t="s">
        <v>81</v>
      </c>
      <c r="C28" s="71">
        <v>314.3</v>
      </c>
      <c r="D28" s="72">
        <v>7.0999999999999994E-2</v>
      </c>
      <c r="E28" s="116"/>
    </row>
  </sheetData>
  <mergeCells count="2">
    <mergeCell ref="B2:H2"/>
    <mergeCell ref="A1:XFD1"/>
  </mergeCells>
  <hyperlinks>
    <hyperlink ref="B2" r:id="rId1" display="https://www.ons.gov.uk/economy/inflationandpriceindices/timeseries/chaw/mm23" xr:uid="{5F6E864B-CE3E-48EF-B3DC-DFA7A0D863D4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497B-3D74-43C4-8D46-C00694FF9CEC}">
  <dimension ref="A1:E29"/>
  <sheetViews>
    <sheetView zoomScaleNormal="100" workbookViewId="0">
      <selection activeCell="C29" sqref="C29"/>
    </sheetView>
  </sheetViews>
  <sheetFormatPr defaultRowHeight="13.5" customHeight="1" x14ac:dyDescent="0.3"/>
  <cols>
    <col min="1" max="1" width="11.17578125" bestFit="1" customWidth="1"/>
    <col min="2" max="65" width="9.234375" customWidth="1"/>
  </cols>
  <sheetData>
    <row r="1" spans="1:4" s="149" customFormat="1" ht="56.75" customHeight="1" x14ac:dyDescent="0.3"/>
    <row r="2" spans="1:4" ht="13.5" customHeight="1" x14ac:dyDescent="0.3">
      <c r="A2" s="21" t="s">
        <v>54</v>
      </c>
      <c r="B2" s="169" t="s">
        <v>80</v>
      </c>
      <c r="C2" s="169"/>
    </row>
    <row r="3" spans="1:4" ht="13.5" customHeight="1" thickBot="1" x14ac:dyDescent="0.35"/>
    <row r="4" spans="1:4" ht="13.5" customHeight="1" thickBot="1" x14ac:dyDescent="0.35">
      <c r="B4" s="107" t="s">
        <v>56</v>
      </c>
      <c r="C4" s="108" t="s">
        <v>22</v>
      </c>
      <c r="D4" s="109" t="s">
        <v>57</v>
      </c>
    </row>
    <row r="5" spans="1:4" ht="13.5" customHeight="1" x14ac:dyDescent="0.3">
      <c r="B5" s="110" t="s">
        <v>86</v>
      </c>
      <c r="C5" s="111">
        <v>133.46</v>
      </c>
      <c r="D5" s="112">
        <v>7.6E-3</v>
      </c>
    </row>
    <row r="6" spans="1:4" ht="13.5" customHeight="1" x14ac:dyDescent="0.3">
      <c r="B6" s="80" t="s">
        <v>58</v>
      </c>
      <c r="C6" s="67">
        <v>134.26</v>
      </c>
      <c r="D6" s="69">
        <v>1.4048338368579948E-2</v>
      </c>
    </row>
    <row r="7" spans="1:4" ht="13.5" customHeight="1" x14ac:dyDescent="0.3">
      <c r="B7" s="80" t="s">
        <v>59</v>
      </c>
      <c r="C7" s="67">
        <v>134.29</v>
      </c>
      <c r="D7" s="69">
        <v>1.0991492885643148E-2</v>
      </c>
    </row>
    <row r="8" spans="1:4" ht="13.5" customHeight="1" x14ac:dyDescent="0.3">
      <c r="B8" s="80" t="s">
        <v>60</v>
      </c>
      <c r="C8" s="67">
        <v>134.06</v>
      </c>
      <c r="D8" s="69">
        <v>6.2298281167906073E-3</v>
      </c>
    </row>
    <row r="9" spans="1:4" ht="13.5" customHeight="1" x14ac:dyDescent="0.3">
      <c r="B9" s="80" t="s">
        <v>61</v>
      </c>
      <c r="C9" s="67">
        <v>134.06</v>
      </c>
      <c r="D9" s="69">
        <v>5.6259845472957769E-3</v>
      </c>
    </row>
    <row r="10" spans="1:4" ht="13.5" customHeight="1" x14ac:dyDescent="0.3">
      <c r="B10" s="80" t="s">
        <v>62</v>
      </c>
      <c r="C10" s="67">
        <v>133.97</v>
      </c>
      <c r="D10" s="69">
        <v>4.8001200029999724E-3</v>
      </c>
    </row>
    <row r="11" spans="1:4" ht="13.5" customHeight="1" x14ac:dyDescent="0.3">
      <c r="B11" s="80" t="s">
        <v>63</v>
      </c>
      <c r="C11" s="67">
        <v>134.05000000000001</v>
      </c>
      <c r="D11" s="69">
        <v>5.9282605432989686E-3</v>
      </c>
    </row>
    <row r="12" spans="1:4" ht="13.5" customHeight="1" x14ac:dyDescent="0.3">
      <c r="B12" s="80" t="s">
        <v>64</v>
      </c>
      <c r="C12" s="67">
        <v>134.35</v>
      </c>
      <c r="D12" s="69">
        <v>7.3479793056908582E-3</v>
      </c>
    </row>
    <row r="13" spans="1:4" ht="13.5" customHeight="1" x14ac:dyDescent="0.3">
      <c r="B13" s="80" t="s">
        <v>65</v>
      </c>
      <c r="C13" s="67">
        <v>134.43</v>
      </c>
      <c r="D13" s="69">
        <v>8.1745912704365032E-3</v>
      </c>
    </row>
    <row r="14" spans="1:4" ht="13.5" customHeight="1" x14ac:dyDescent="0.3">
      <c r="B14" s="80" t="s">
        <v>66</v>
      </c>
      <c r="C14" s="67">
        <v>133.93</v>
      </c>
      <c r="D14" s="69">
        <v>9.0409101182853703E-3</v>
      </c>
    </row>
    <row r="15" spans="1:4" ht="13.5" customHeight="1" x14ac:dyDescent="0.3">
      <c r="B15" s="80" t="s">
        <v>67</v>
      </c>
      <c r="C15" s="67">
        <v>134.19999999999999</v>
      </c>
      <c r="D15" s="69">
        <v>7.4318744838974601E-3</v>
      </c>
    </row>
    <row r="16" spans="1:4" ht="13.5" customHeight="1" x14ac:dyDescent="0.3">
      <c r="B16" s="80" t="s">
        <v>68</v>
      </c>
      <c r="C16" s="67">
        <v>133.97999999999999</v>
      </c>
      <c r="D16" s="69">
        <v>5.1766824217870638E-3</v>
      </c>
    </row>
    <row r="17" spans="2:5" ht="13.5" customHeight="1" x14ac:dyDescent="0.3">
      <c r="B17" s="80" t="s">
        <v>69</v>
      </c>
      <c r="C17" s="67">
        <v>134.02000000000001</v>
      </c>
      <c r="D17" s="69">
        <v>4.1960137869024592E-3</v>
      </c>
    </row>
    <row r="18" spans="2:5" ht="13.5" customHeight="1" x14ac:dyDescent="0.3">
      <c r="B18" s="80" t="s">
        <v>70</v>
      </c>
      <c r="C18" s="67">
        <v>134.6</v>
      </c>
      <c r="D18" s="69">
        <v>2.5323998212423912E-3</v>
      </c>
    </row>
    <row r="19" spans="2:5" ht="13.5" customHeight="1" x14ac:dyDescent="0.3">
      <c r="B19" s="80" t="s">
        <v>71</v>
      </c>
      <c r="C19" s="67">
        <v>134.9</v>
      </c>
      <c r="D19" s="69">
        <v>4.5424082210143244E-3</v>
      </c>
    </row>
    <row r="20" spans="2:5" ht="13.5" customHeight="1" x14ac:dyDescent="0.3">
      <c r="B20" s="80" t="s">
        <v>72</v>
      </c>
      <c r="C20" s="67">
        <v>135.26</v>
      </c>
      <c r="D20" s="69">
        <v>8.9512158734893973E-3</v>
      </c>
    </row>
    <row r="21" spans="2:5" ht="13.5" customHeight="1" x14ac:dyDescent="0.3">
      <c r="B21" s="80" t="s">
        <v>73</v>
      </c>
      <c r="C21" s="67">
        <v>135.72</v>
      </c>
      <c r="D21" s="69">
        <v>1.2382515291660425E-2</v>
      </c>
    </row>
    <row r="22" spans="2:5" ht="13.5" customHeight="1" x14ac:dyDescent="0.3">
      <c r="B22" s="80" t="s">
        <v>74</v>
      </c>
      <c r="C22" s="67">
        <v>135.93</v>
      </c>
      <c r="D22" s="69">
        <v>1.4630141076360438E-2</v>
      </c>
    </row>
    <row r="23" spans="2:5" ht="13.5" customHeight="1" x14ac:dyDescent="0.3">
      <c r="B23" s="80" t="s">
        <v>75</v>
      </c>
      <c r="C23" s="67">
        <v>136.22999999999999</v>
      </c>
      <c r="D23" s="69">
        <v>1.6262588586348214E-2</v>
      </c>
    </row>
    <row r="24" spans="2:5" ht="13.5" customHeight="1" x14ac:dyDescent="0.3">
      <c r="B24" s="80" t="s">
        <v>76</v>
      </c>
      <c r="C24" s="67">
        <v>137.38999999999999</v>
      </c>
      <c r="D24" s="69">
        <v>2.2627465574990638E-2</v>
      </c>
    </row>
    <row r="25" spans="2:5" ht="13.5" customHeight="1" x14ac:dyDescent="0.3">
      <c r="B25" s="80" t="s">
        <v>77</v>
      </c>
      <c r="C25" s="67">
        <v>138.1</v>
      </c>
      <c r="D25" s="69">
        <v>2.7300453767760077E-2</v>
      </c>
    </row>
    <row r="26" spans="2:5" ht="13.5" customHeight="1" x14ac:dyDescent="0.3">
      <c r="B26" s="80" t="s">
        <v>78</v>
      </c>
      <c r="C26" s="67">
        <v>137.76</v>
      </c>
      <c r="D26" s="69">
        <v>2.8597028298364698E-2</v>
      </c>
    </row>
    <row r="27" spans="2:5" ht="13.5" customHeight="1" x14ac:dyDescent="0.3">
      <c r="B27" s="80" t="s">
        <v>79</v>
      </c>
      <c r="C27" s="67">
        <v>139.78</v>
      </c>
      <c r="D27" s="69">
        <v>4.1579731743666297E-2</v>
      </c>
    </row>
    <row r="28" spans="2:5" ht="13.5" customHeight="1" x14ac:dyDescent="0.3">
      <c r="B28" s="80" t="s">
        <v>81</v>
      </c>
      <c r="C28" s="67">
        <v>141.53</v>
      </c>
      <c r="D28" s="113">
        <v>5.6351694282728855E-2</v>
      </c>
    </row>
    <row r="29" spans="2:5" ht="13.5" customHeight="1" thickBot="1" x14ac:dyDescent="0.35">
      <c r="B29" s="114" t="s">
        <v>90</v>
      </c>
      <c r="C29" s="115">
        <v>141.66999999999999</v>
      </c>
      <c r="D29" s="81">
        <v>5.7081032681689126E-2</v>
      </c>
      <c r="E29" s="103"/>
    </row>
  </sheetData>
  <mergeCells count="2">
    <mergeCell ref="B2:C2"/>
    <mergeCell ref="A1:XFD1"/>
  </mergeCells>
  <phoneticPr fontId="10" type="noConversion"/>
  <hyperlinks>
    <hyperlink ref="B2" r:id="rId1" display="https://bestat.statbel.fgov.be/bestat/crosstable.xhtml?view=208b69bd-05c5-4947-b7f9-2d2300f517b8" xr:uid="{37A00D5C-6053-44A4-A200-8268FB17D607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2F54-9CB6-4C57-BB71-1DFE753FB2A5}">
  <dimension ref="A1:E29"/>
  <sheetViews>
    <sheetView zoomScaleNormal="100" workbookViewId="0">
      <selection activeCell="C29" sqref="C29"/>
    </sheetView>
  </sheetViews>
  <sheetFormatPr defaultRowHeight="13.5" customHeight="1" x14ac:dyDescent="0.3"/>
  <cols>
    <col min="1" max="1" width="11.17578125" bestFit="1" customWidth="1"/>
    <col min="2" max="65" width="9.234375" customWidth="1"/>
  </cols>
  <sheetData>
    <row r="1" spans="1:5" s="149" customFormat="1" ht="56.75" customHeight="1" x14ac:dyDescent="0.3"/>
    <row r="2" spans="1:5" ht="13.5" customHeight="1" x14ac:dyDescent="0.3">
      <c r="A2" s="21" t="s">
        <v>54</v>
      </c>
      <c r="B2" s="169" t="s">
        <v>82</v>
      </c>
      <c r="C2" s="169"/>
      <c r="D2" s="169"/>
      <c r="E2" s="169"/>
    </row>
    <row r="3" spans="1:5" ht="13.5" customHeight="1" thickBot="1" x14ac:dyDescent="0.35"/>
    <row r="4" spans="1:5" ht="13.5" customHeight="1" thickBot="1" x14ac:dyDescent="0.35">
      <c r="B4" s="90" t="s">
        <v>56</v>
      </c>
      <c r="C4" s="91" t="s">
        <v>23</v>
      </c>
    </row>
    <row r="5" spans="1:5" ht="13.5" customHeight="1" x14ac:dyDescent="0.3">
      <c r="B5" s="92" t="s">
        <v>86</v>
      </c>
      <c r="C5" s="104">
        <v>1.1791</v>
      </c>
    </row>
    <row r="6" spans="1:5" ht="13.5" customHeight="1" x14ac:dyDescent="0.3">
      <c r="B6" s="93" t="s">
        <v>58</v>
      </c>
      <c r="C6" s="82">
        <v>1.1778999999999999</v>
      </c>
    </row>
    <row r="7" spans="1:5" ht="13.5" customHeight="1" x14ac:dyDescent="0.3">
      <c r="B7" s="93" t="s">
        <v>59</v>
      </c>
      <c r="C7" s="82">
        <v>1.1881999999999999</v>
      </c>
    </row>
    <row r="8" spans="1:5" ht="13.5" customHeight="1" x14ac:dyDescent="0.3">
      <c r="B8" s="93" t="s">
        <v>60</v>
      </c>
      <c r="C8" s="82">
        <v>1.1193</v>
      </c>
    </row>
    <row r="9" spans="1:5" ht="13.5" customHeight="1" x14ac:dyDescent="0.3">
      <c r="B9" s="93" t="s">
        <v>61</v>
      </c>
      <c r="C9" s="82">
        <v>1.1418999999999999</v>
      </c>
    </row>
    <row r="10" spans="1:5" ht="13.5" customHeight="1" x14ac:dyDescent="0.3">
      <c r="B10" s="93" t="s">
        <v>62</v>
      </c>
      <c r="C10" s="82">
        <v>1.1274999999999999</v>
      </c>
    </row>
    <row r="11" spans="1:5" ht="13.5" customHeight="1" x14ac:dyDescent="0.3">
      <c r="B11" s="93" t="s">
        <v>63</v>
      </c>
      <c r="C11" s="82">
        <v>1.1123000000000001</v>
      </c>
    </row>
    <row r="12" spans="1:5" ht="13.5" customHeight="1" x14ac:dyDescent="0.3">
      <c r="B12" s="93" t="s">
        <v>64</v>
      </c>
      <c r="C12" s="82">
        <v>1.1059000000000001</v>
      </c>
    </row>
    <row r="13" spans="1:5" ht="13.5" customHeight="1" x14ac:dyDescent="0.3">
      <c r="B13" s="93" t="s">
        <v>65</v>
      </c>
      <c r="C13" s="82">
        <v>1.1100000000000001</v>
      </c>
    </row>
    <row r="14" spans="1:5" ht="13.5" customHeight="1" x14ac:dyDescent="0.3">
      <c r="B14" s="93" t="s">
        <v>66</v>
      </c>
      <c r="C14" s="82">
        <v>1.0992999999999999</v>
      </c>
    </row>
    <row r="15" spans="1:5" ht="13.5" customHeight="1" x14ac:dyDescent="0.3">
      <c r="B15" s="93" t="s">
        <v>67</v>
      </c>
      <c r="C15" s="82">
        <v>1.1032</v>
      </c>
    </row>
    <row r="16" spans="1:5" ht="13.5" customHeight="1" x14ac:dyDescent="0.3">
      <c r="B16" s="93" t="s">
        <v>68</v>
      </c>
      <c r="C16" s="82">
        <v>1.1164000000000001</v>
      </c>
    </row>
    <row r="17" spans="2:3" ht="13.5" customHeight="1" x14ac:dyDescent="0.3">
      <c r="B17" s="93" t="s">
        <v>69</v>
      </c>
      <c r="C17" s="82">
        <v>1.1039000000000001</v>
      </c>
    </row>
    <row r="18" spans="2:3" ht="13.5" customHeight="1" x14ac:dyDescent="0.3">
      <c r="B18" s="93" t="s">
        <v>70</v>
      </c>
      <c r="C18" s="82">
        <v>1.1205000000000001</v>
      </c>
    </row>
    <row r="19" spans="2:3" ht="13.5" customHeight="1" x14ac:dyDescent="0.3">
      <c r="B19" s="93" t="s">
        <v>71</v>
      </c>
      <c r="C19" s="82">
        <v>1.1467000000000001</v>
      </c>
    </row>
    <row r="20" spans="2:3" ht="13.5" customHeight="1" x14ac:dyDescent="0.3">
      <c r="B20" s="93" t="s">
        <v>72</v>
      </c>
      <c r="C20" s="82">
        <v>1.1648000000000001</v>
      </c>
    </row>
    <row r="21" spans="2:3" ht="13.5" customHeight="1" x14ac:dyDescent="0.3">
      <c r="B21" s="93" t="s">
        <v>73</v>
      </c>
      <c r="C21" s="82">
        <v>1.1555</v>
      </c>
    </row>
    <row r="22" spans="2:3" ht="13.5" customHeight="1" x14ac:dyDescent="0.3">
      <c r="B22" s="93" t="s">
        <v>74</v>
      </c>
      <c r="C22" s="82">
        <v>1.1596</v>
      </c>
    </row>
    <row r="23" spans="2:3" ht="13.5" customHeight="1" x14ac:dyDescent="0.3">
      <c r="B23" s="93" t="s">
        <v>75</v>
      </c>
      <c r="C23" s="82">
        <v>1.1638999999999999</v>
      </c>
    </row>
    <row r="24" spans="2:3" ht="13.5" customHeight="1" x14ac:dyDescent="0.3">
      <c r="B24" s="93" t="s">
        <v>76</v>
      </c>
      <c r="C24" s="82">
        <v>1.1677</v>
      </c>
    </row>
    <row r="25" spans="2:3" ht="13.5" customHeight="1" x14ac:dyDescent="0.3">
      <c r="B25" s="93" t="s">
        <v>77</v>
      </c>
      <c r="C25" s="82">
        <v>1.173</v>
      </c>
    </row>
    <row r="26" spans="2:3" ht="13.5" customHeight="1" x14ac:dyDescent="0.3">
      <c r="B26" s="93" t="s">
        <v>78</v>
      </c>
      <c r="C26" s="82">
        <v>1.1667000000000001</v>
      </c>
    </row>
    <row r="27" spans="2:3" ht="13.5" customHeight="1" x14ac:dyDescent="0.3">
      <c r="B27" s="94" t="s">
        <v>79</v>
      </c>
      <c r="C27" s="83">
        <v>1.1806000000000001</v>
      </c>
    </row>
    <row r="28" spans="2:3" ht="13.5" customHeight="1" x14ac:dyDescent="0.3">
      <c r="B28" s="94" t="s">
        <v>81</v>
      </c>
      <c r="C28" s="83">
        <v>1.1789000000000001</v>
      </c>
    </row>
    <row r="29" spans="2:3" ht="13.5" customHeight="1" thickBot="1" x14ac:dyDescent="0.35">
      <c r="B29" s="105" t="s">
        <v>90</v>
      </c>
      <c r="C29" s="106">
        <v>1.1772</v>
      </c>
    </row>
  </sheetData>
  <sortState xmlns:xlrd2="http://schemas.microsoft.com/office/spreadsheetml/2017/richdata2" ref="C6:D28">
    <sortCondition descending="1" ref="C6:C28"/>
  </sortState>
  <mergeCells count="2">
    <mergeCell ref="A1:XFD1"/>
    <mergeCell ref="B2:E2"/>
  </mergeCells>
  <hyperlinks>
    <hyperlink ref="B2" r:id="rId1" display="https://www.bankofengland.co.uk/boeapps/database/fromshowcolumns.asp?Travel=NIxAZxSUx&amp;FromSeries=1&amp;ToSeries=50&amp;DAT=RNG&amp;FD=1&amp;FM=Jan&amp;FY=2010&amp;TD=11&amp;TM=May&amp;TY=2025&amp;FNY=Y&amp;CSVF=TT&amp;html.x=66&amp;html.y=26&amp;SeriesCodes=XUMAERS&amp;UsingCodes=Y&amp;Filter=N&amp;title=XUMAERS" xr:uid="{96487BF5-BD53-41F3-AE9B-EDD26DF15CE5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gem Document" ma:contentTypeID="0x01010053EC412C735C4BBC9D562EC234771A3300317CB17E5C6649F8BD32DF88366579CA00255A21F3B9D1DF4DA243A160BDBE7E7C" ma:contentTypeVersion="9" ma:contentTypeDescription="" ma:contentTypeScope="" ma:versionID="3260250b0f1a670c9984ffc3962ac6a9">
  <xsd:schema xmlns:xsd="http://www.w3.org/2001/XMLSchema" xmlns:xs="http://www.w3.org/2001/XMLSchema" xmlns:p="http://schemas.microsoft.com/office/2006/metadata/properties" xmlns:ns2="6e93bf1d-02c8-4d47-a30b-6ddd61c8845a" xmlns:ns3="2420aff2-1176-42a4-833e-5699f323e44b" targetNamespace="http://schemas.microsoft.com/office/2006/metadata/properties" ma:root="true" ma:fieldsID="08ed736eb303a8628978ffc2018ba46b" ns2:_="" ns3:_="">
    <xsd:import namespace="6e93bf1d-02c8-4d47-a30b-6ddd61c8845a"/>
    <xsd:import namespace="2420aff2-1176-42a4-833e-5699f323e44b"/>
    <xsd:element name="properties">
      <xsd:complexType>
        <xsd:sequence>
          <xsd:element name="documentManagement">
            <xsd:complexType>
              <xsd:all>
                <xsd:element ref="ns2:OIShowDocumentOnHomepage" minOccurs="0"/>
                <xsd:element ref="ns3:TaxCatchAll" minOccurs="0"/>
                <xsd:element ref="ns2:OIAssociatedTeamTaxHTField0" minOccurs="0"/>
                <xsd:element ref="ns2:OIReviewEmailDate" minOccurs="0"/>
                <xsd:element ref="ns2:OIArticleExpi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3bf1d-02c8-4d47-a30b-6ddd61c8845a" elementFormDefault="qualified">
    <xsd:import namespace="http://schemas.microsoft.com/office/2006/documentManagement/types"/>
    <xsd:import namespace="http://schemas.microsoft.com/office/infopath/2007/PartnerControls"/>
    <xsd:element name="OIShowDocumentOnHomepage" ma:index="9" nillable="true" ma:displayName="Show Document On Homepage" ma:internalName="OIShowDocumentOnHomepage">
      <xsd:simpleType>
        <xsd:restriction base="dms:Boolean"/>
      </xsd:simpleType>
    </xsd:element>
    <xsd:element name="OIAssociatedTeamTaxHTField0" ma:index="11" nillable="true" ma:taxonomy="true" ma:internalName="OIAssociatedTeamTaxHTField0" ma:taxonomyFieldName="OIAssociatedTeam" ma:displayName="Associated Team" ma:default="" ma:fieldId="{565d4f20-81e2-4339-ad87-c733080d800c}" ma:taxonomyMulti="true" ma:sspId="ca9306fc-8436-45f0-b931-e34f519be3a3" ma:termSetId="6c6c61cd-7568-4e1e-a808-70f036abb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IReviewEmailDate" ma:index="12" nillable="true" ma:displayName="Review Email Date" ma:hidden="true" ma:internalName="OIReviewEmailDate" ma:readOnly="false">
      <xsd:simpleType>
        <xsd:restriction base="dms:DateTime"/>
      </xsd:simpleType>
    </xsd:element>
    <xsd:element name="OIArticleExpiration" ma:index="13" nillable="true" ma:displayName="Article Expiration Date" ma:hidden="true" ma:internalName="OIArticleExpiratio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0aff2-1176-42a4-833e-5699f323e4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de36e85-699d-40e3-a92a-d414defaaf97}" ma:internalName="TaxCatchAll" ma:showField="CatchAllData" ma:web="2420aff2-1176-42a4-833e-5699f323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0aff2-1176-42a4-833e-5699f323e44b"/>
    <OIShowDocumentOnHomepage xmlns="6e93bf1d-02c8-4d47-a30b-6ddd61c8845a">false</OIShowDocumentOnHomepage>
    <OIReviewEmailDate xmlns="6e93bf1d-02c8-4d47-a30b-6ddd61c8845a" xsi:nil="true"/>
    <OIArticleExpiration xmlns="6e93bf1d-02c8-4d47-a30b-6ddd61c8845a" xsi:nil="true"/>
    <OIAssociatedTeamTaxHTField0 xmlns="6e93bf1d-02c8-4d47-a30b-6ddd61c8845a">
      <Terms xmlns="http://schemas.microsoft.com/office/infopath/2007/PartnerControls"/>
    </OIAssociatedTeam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9D8DE43-2AAD-402C-8040-75B9E7F47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3bf1d-02c8-4d47-a30b-6ddd61c8845a"/>
    <ds:schemaRef ds:uri="2420aff2-1176-42a4-833e-5699f323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F6CAB1-8BCA-4613-AD00-F8BBDDD28122}">
  <ds:schemaRefs>
    <ds:schemaRef ds:uri="http://schemas.microsoft.com/office/infopath/2007/PartnerControls"/>
    <ds:schemaRef ds:uri="http://purl.org/dc/elements/1.1/"/>
    <ds:schemaRef ds:uri="6e93bf1d-02c8-4d47-a30b-6ddd61c8845a"/>
    <ds:schemaRef ds:uri="http://schemas.microsoft.com/office/2006/documentManagement/types"/>
    <ds:schemaRef ds:uri="2420aff2-1176-42a4-833e-5699f323e44b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91B99A-63E3-402F-8FD7-C7A8BED06A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118012-F870-4E03-B1D5-274144A24B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Timelines</vt:lpstr>
      <vt:lpstr>Example 2 (Y2)</vt:lpstr>
      <vt:lpstr>UK RPI</vt:lpstr>
      <vt:lpstr>BE CPI</vt:lpstr>
      <vt:lpstr>XUMAERS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Worked example of the Nemo Link ICFt methodology using illustrative figures.</dc:title>
  <dc:creator>Ofgem</dc:creator>
  <cp:keywords>Data</cp:keywords>
  <cp:lastModifiedBy>Charlotte Booth</cp:lastModifiedBy>
  <cp:lastPrinted>2018-08-02T12:09:44Z</cp:lastPrinted>
  <dcterms:created xsi:type="dcterms:W3CDTF">2018-08-02T11:53:31Z</dcterms:created>
  <dcterms:modified xsi:type="dcterms:W3CDTF">2022-01-07T13:56:22Z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b8752bf1-0330-4632-b47e-b1ee6262f23e</vt:lpwstr>
  </property>
  <property fmtid="{D5CDD505-2E9C-101B-9397-08002B2CF9AE}" pid="3" name="bjSaver">
    <vt:lpwstr>WXoYCeGbFqQc8FZh5Mhj3Bj0oqW2Gt1E</vt:lpwstr>
  </property>
  <property fmtid="{D5CDD505-2E9C-101B-9397-08002B2CF9AE}" pid="4" name="ContentTypeId">
    <vt:lpwstr>0x01010053EC412C735C4BBC9D562EC234771A3300317CB17E5C6649F8BD32DF88366579CA00255A21F3B9D1DF4DA243A160BDBE7E7C</vt:lpwstr>
  </property>
  <property fmtid="{D5CDD505-2E9C-101B-9397-08002B2CF9AE}" pid="5" name="bjDocumentSecurityLabel">
    <vt:lpwstr>OFFICIAL</vt:lpwstr>
  </property>
  <property fmtid="{D5CDD505-2E9C-101B-9397-08002B2CF9AE}" pid="6" name="OIAssociatedTeam">
    <vt:lpwstr/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ClsUserRVM">
    <vt:lpwstr>[]</vt:lpwstr>
  </property>
</Properties>
</file>